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E44DD250-9B27-4B74-8CF7-35FF995FDAB5}"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 r:id="rId27"/>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8"/>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5" l="1"/>
  <c r="L36" i="5"/>
  <c r="L34" i="5"/>
  <c r="F17" i="4"/>
  <c r="G35" i="4"/>
  <c r="G34" i="4"/>
  <c r="H35" i="4" l="1"/>
  <c r="H34" i="4"/>
  <c r="G17"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<sst xmlns="http://schemas.openxmlformats.org/spreadsheetml/2006/main" count="1456" uniqueCount="803">
  <si>
    <t>For DHCS use only.</t>
  </si>
  <si>
    <t xml:space="preserve">Click button to lock or unlock all sheets for editing. </t>
  </si>
  <si>
    <t xml:space="preserve">This tab should be hidden when not in use. </t>
  </si>
  <si>
    <t xml:space="preserve">Press UP or DOWN arrow to read through table. Use UP or DOWN arrow to read through document. Press LEFT or RIGHT arrow to input needed information. </t>
  </si>
  <si>
    <t>STATE OF CALIFORNIA</t>
  </si>
  <si>
    <t>Department of Health Care Services</t>
  </si>
  <si>
    <t>HEALTH AND HUMAN SERVICES AGENCY</t>
  </si>
  <si>
    <t>DHCS 1822 A (02/19)</t>
  </si>
  <si>
    <t>Annual Mental Health Services Act (MHSA) Revenue and Expenditure Report</t>
  </si>
  <si>
    <t>Information Worksheet</t>
  </si>
  <si>
    <t>Date:</t>
  </si>
  <si>
    <r>
      <t xml:space="preserve">ARER Fiscal Year </t>
    </r>
    <r>
      <rPr>
        <i/>
        <sz val="12"/>
        <color theme="1"/>
        <rFont val="Arial"/>
        <family val="2"/>
      </rPr>
      <t>(20YY-YY):</t>
    </r>
  </si>
  <si>
    <t>County:</t>
  </si>
  <si>
    <t>Mariposa</t>
  </si>
  <si>
    <t>County Code:</t>
  </si>
  <si>
    <t>Address:</t>
  </si>
  <si>
    <t>5362 Lemee Lane</t>
  </si>
  <si>
    <t>City:</t>
  </si>
  <si>
    <t>Zip:</t>
  </si>
  <si>
    <t>County Population:  Over 200,000? (Yes or No)</t>
  </si>
  <si>
    <t>Name of Preparer:</t>
  </si>
  <si>
    <t>Title of Preparer:</t>
  </si>
  <si>
    <t>Preparer Contact Email:</t>
  </si>
  <si>
    <t>Preparer Contact Telephone:</t>
  </si>
  <si>
    <t>Press UP or DOWN arrow to read through the instructions.</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</si>
  <si>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</si>
  <si>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</si>
  <si>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</si>
  <si>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</si>
  <si>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</si>
  <si>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</si>
  <si>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</si>
  <si>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</si>
  <si>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</si>
  <si>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</si>
  <si>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</si>
  <si>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</si>
  <si>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Press UP or DOWN arrow to navigate through section tables. Press UP and DOWN arrow to read expenditure types. Press LEFT or RIGHT arrow on each row to input funding amounts.</t>
  </si>
  <si>
    <t>DHCS 1822 B (02/19)</t>
  </si>
  <si>
    <t>Component Summary Worksheet</t>
  </si>
  <si>
    <t>A</t>
  </si>
  <si>
    <t>B</t>
  </si>
  <si>
    <t>C</t>
  </si>
  <si>
    <t>D</t>
  </si>
  <si>
    <t>E</t>
  </si>
  <si>
    <t>F</t>
  </si>
  <si>
    <t>SECTION 1: Interest</t>
  </si>
  <si>
    <t>CSS</t>
  </si>
  <si>
    <t>PEI</t>
  </si>
  <si>
    <t>INN</t>
  </si>
  <si>
    <t>WET</t>
  </si>
  <si>
    <t>CFTN</t>
  </si>
  <si>
    <t>TOTAL</t>
  </si>
  <si>
    <t>Component Interest Earned</t>
  </si>
  <si>
    <t>Joint Powers Authority Interest Earned</t>
  </si>
  <si>
    <t>SECTION 2: Prudent Reserve</t>
  </si>
  <si>
    <t>Local Prudent Reserve Beginning Balance</t>
  </si>
  <si>
    <t>Transfer from Local Prudent Reserve</t>
  </si>
  <si>
    <t>CSS Funds Transferred to Local Prudent Reserve</t>
  </si>
  <si>
    <t>Local Prudent Reserve Adjustments</t>
  </si>
  <si>
    <t>Local Prudent Reserve Ending Balance</t>
  </si>
  <si>
    <t>SECTION 3: CSS Transfers to PEI, WET, CFTN, or Prudent Reserve</t>
  </si>
  <si>
    <t>PR</t>
  </si>
  <si>
    <t>Transfers</t>
  </si>
  <si>
    <t>SECTION 4: Program Expenditures and Sources of Funding</t>
  </si>
  <si>
    <t>MHSA Funds</t>
  </si>
  <si>
    <t>Medi-Cal FFP</t>
  </si>
  <si>
    <t>1991 Realignment</t>
  </si>
  <si>
    <t>Behavioral Health Subaccount</t>
  </si>
  <si>
    <t>Other</t>
  </si>
  <si>
    <t>SECTION 5: Miscellaneous MHSA Costs and Expenditures</t>
  </si>
  <si>
    <t>Total Annual Planning Costs</t>
  </si>
  <si>
    <t>Total Evaluation Costs</t>
  </si>
  <si>
    <t>Total Administration</t>
  </si>
  <si>
    <t>Total WET RP</t>
  </si>
  <si>
    <t>Total PEI SW</t>
  </si>
  <si>
    <t>Total MHSA HP</t>
  </si>
  <si>
    <t>Total Mental Health Services For Veterans</t>
  </si>
  <si>
    <t xml:space="preserve">Use UP or DOWN arrow to navigate spreadsheet. </t>
  </si>
  <si>
    <t>County: No entry. This field will auto-populate from the Information worksheet.</t>
  </si>
  <si>
    <t>Date: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</si>
  <si>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</si>
  <si>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</si>
  <si>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</si>
  <si>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</si>
  <si>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</si>
  <si>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r>
      <t xml:space="preserve">Row 1, Column F: </t>
    </r>
    <r>
      <rPr>
        <sz val="12"/>
        <color theme="1"/>
        <rFont val="Arial"/>
        <family val="2"/>
      </rPr>
      <t>No entry. This amount is the sum of Row 1, Columns A-E.</t>
    </r>
  </si>
  <si>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</si>
  <si>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</si>
  <si>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</si>
  <si>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</si>
  <si>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</si>
  <si>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</si>
  <si>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2, Column F: No entry. This amount is the sum of Row 2, Columns A-E.</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</si>
  <si>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</si>
  <si>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</si>
  <si>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</si>
  <si>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</si>
  <si>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</si>
  <si>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4, Column C: No entry. This amount is the sum of Row 4, Columns A-B. The amount will reflect as a negative amount.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</si>
  <si>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</si>
  <si>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</si>
  <si>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</si>
  <si>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</si>
  <si>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</si>
  <si>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 xml:space="preserve">Row 6, Column C: No entry. Data will autopopulate from Worksheet 8. Adjustment (MHSA), Section Three, Row 1-30, Column D. </t>
  </si>
  <si>
    <t>Row 7, Column A: This cell is blank.</t>
  </si>
  <si>
    <t>Row 7, Column B: This cell is blank.</t>
  </si>
  <si>
    <t>Row 7, Column C: No entry. This amount is the sum of Row 3, Column C, Row 4 Column C, Row 5 Column C, and Row 6 Column C.</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</si>
  <si>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</si>
  <si>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</si>
  <si>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</si>
  <si>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</si>
  <si>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</si>
  <si>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</si>
  <si>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</si>
  <si>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</si>
  <si>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</si>
  <si>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</si>
  <si>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</si>
  <si>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</si>
  <si>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</si>
  <si>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</si>
  <si>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</si>
  <si>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</si>
  <si>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</si>
  <si>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</si>
  <si>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</si>
  <si>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</si>
  <si>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</si>
  <si>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</si>
  <si>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</si>
  <si>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</si>
  <si>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</si>
  <si>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</si>
  <si>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</si>
  <si>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</si>
  <si>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</si>
  <si>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</si>
  <si>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</si>
  <si>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</si>
  <si>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</si>
  <si>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</si>
  <si>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</si>
  <si>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</si>
  <si>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</si>
  <si>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</si>
  <si>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</si>
  <si>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</si>
  <si>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</si>
  <si>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14, Column F: No entry. This amount is the sum of Row 9, Column A-E.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</si>
  <si>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</si>
  <si>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</si>
  <si>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</si>
  <si>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</si>
  <si>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19, Column A: No entry. Data will auto populate from Worksheet 4. PEI, Section One, Row 4, Column A.</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</si>
  <si>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</si>
  <si>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</si>
  <si>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</si>
  <si>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DHCS 1822 C (02/19)</t>
  </si>
  <si>
    <t>Community Services and Supports (CSS) Summary  Worksheet</t>
  </si>
  <si>
    <t>SECTION ONE</t>
  </si>
  <si>
    <t>Total MHSA Funds (Including Interest)</t>
  </si>
  <si>
    <t>Grand Total</t>
  </si>
  <si>
    <t>CSS Annual Planning Costs</t>
  </si>
  <si>
    <t>CSS Evaluation Costs</t>
  </si>
  <si>
    <t>CSS Administration Costs</t>
  </si>
  <si>
    <t>CSS Funds Transferred to JPA</t>
  </si>
  <si>
    <t>CSS Expenditures Incurred by JPA</t>
  </si>
  <si>
    <t>CSS Funds Transferred to CalHFA</t>
  </si>
  <si>
    <t>CSS Funds Transferred to PEI</t>
  </si>
  <si>
    <t>CSS Funds Transferred to WET</t>
  </si>
  <si>
    <t>CSS Funds Transferred to CFTN</t>
  </si>
  <si>
    <t>CSS Funds Transferred to PR</t>
  </si>
  <si>
    <t>CSS Program Expenditures</t>
  </si>
  <si>
    <t>Total CSS Expenditures (Excluding Funds Transferred to JPA)</t>
  </si>
  <si>
    <t>Total CSS Expenditures (Excluding Funds Transferred to JPA, PEI, WET, CFTN and PR)</t>
  </si>
  <si>
    <t>SECTION TWO</t>
  </si>
  <si>
    <t>G</t>
  </si>
  <si>
    <t>H</t>
  </si>
  <si>
    <t>I</t>
  </si>
  <si>
    <t>J</t>
  </si>
  <si>
    <t>#</t>
  </si>
  <si>
    <t>County Code</t>
  </si>
  <si>
    <t>Program Name</t>
  </si>
  <si>
    <t>Prior Program Name</t>
  </si>
  <si>
    <t>Program Type</t>
  </si>
  <si>
    <t>Adult Systems of Care</t>
  </si>
  <si>
    <t>FSP</t>
  </si>
  <si>
    <t>Childrens System of Care</t>
  </si>
  <si>
    <t>Wellness Center GSD</t>
  </si>
  <si>
    <t>Non-FSP</t>
  </si>
  <si>
    <t>Row 1, Column A: Enter the amount of MHSA funds, including interest, expended for CSS Annual Planning.</t>
  </si>
  <si>
    <t>Row 1, Column B: Enter the amount of Medi-Cal FFP funds expended for CSS Annual Planning.</t>
  </si>
  <si>
    <t>Row 1, Column C: Enter the amount of 1991 Realignment funds expended for CSS Annual Planning.</t>
  </si>
  <si>
    <t>Row 1, Column D: Enter the amount of Behavioral Health Subaccount funds expended for CSS Annual Planning.</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</si>
  <si>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</si>
  <si>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F: No entry. This amount is the sum of Row 1, Columns A-E.</t>
  </si>
  <si>
    <t>Row 2, Column A: Enter the amount of MHSA funds, including interest, expended for CSS Evaluation.</t>
  </si>
  <si>
    <t>Row 2, Column B: Enter the amount of Medi-Cal FFP funds expended for CSS Evaluation.</t>
  </si>
  <si>
    <t>Row 2, Column C: Enter the amount of 1991 Realignment funds expended for CSS Evaluation.</t>
  </si>
  <si>
    <t>Row 2, Column D: Enter the amount of Behavioral Health subaccount funds expended for CSS Evaluation.</t>
  </si>
  <si>
    <t>Row 2, Column E: Enter the amount of Other funds expended for CSS Evaluation.</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</si>
  <si>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</si>
  <si>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3, Column C: This cell is blank.</t>
  </si>
  <si>
    <t>Row 3, Column D: This cell is blank.</t>
  </si>
  <si>
    <t>Row 3, Column E: This cell is blank.</t>
  </si>
  <si>
    <t>Row 3, Column F: No entry. This amount is equal to Row 3, Column A.</t>
  </si>
  <si>
    <t>Row 4, Column A: Enter the amount of MHSA funds, including interest, transferred to a Joint Powers Authority (JPA) for CSS programs.</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</si>
  <si>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</si>
  <si>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</si>
  <si>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</si>
  <si>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</si>
  <si>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</si>
  <si>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</si>
  <si>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5, Column C: This cell is blank.</t>
  </si>
  <si>
    <t>Row 5, Column D: This cell is blank.</t>
  </si>
  <si>
    <t>Row 5, Column E: This cell is blank.</t>
  </si>
  <si>
    <t>Row 5, Column F: No entry. This amount is equal to Row 5, Column A.</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</si>
  <si>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</si>
  <si>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6, Column C: This cell is blank.</t>
  </si>
  <si>
    <t>Row 6, Column D: This cell is blank.</t>
  </si>
  <si>
    <t>Row 6, Column E: This cell is blank.</t>
  </si>
  <si>
    <t>Row 6, Column F: No entry. This amount is equal to Row 6, Column A.</t>
  </si>
  <si>
    <t>Row 7, Column A: Enter the amount of MHSA funds, including interest, transferred from the CSS account to PEI during the reporting fiscal year.</t>
  </si>
  <si>
    <t>Row 7, Column C: This cell is blank.</t>
  </si>
  <si>
    <t>Row 7, Column D: This cell is blank.</t>
  </si>
  <si>
    <t>Row 7, Column E: This cell is blank.</t>
  </si>
  <si>
    <t>Row 7, Column F: No entry. This amount is equal to Row 7, Column A.</t>
  </si>
  <si>
    <t>Row 8, Column A: Enter the amount of MHSA funds, including interest, transferred from the CSS account to WET during the reporting fiscal year.</t>
  </si>
  <si>
    <t>Row 8, Column B: This cell is blank.</t>
  </si>
  <si>
    <t>Row 8, Column C: This cell is blank.</t>
  </si>
  <si>
    <t>Row 8, Column D: This cell is blank.</t>
  </si>
  <si>
    <t>Row 8, Column E: This cell is blank.</t>
  </si>
  <si>
    <t>Row 8, Column F: No entry. This amount is equal to Row 8, Column A.</t>
  </si>
  <si>
    <t>Row 9, Column A: Enter the amount of MHSA funds, including interest, transferred from the CSS account to CFTN during the reporting fiscal year.</t>
  </si>
  <si>
    <t>Row 9, Column B: This cell is blank.</t>
  </si>
  <si>
    <t>Row 9, Column C: This cell is blank.</t>
  </si>
  <si>
    <t>Row 9, Column D: This cell is blank.</t>
  </si>
  <si>
    <t>Row 9, Column E: This cell is blank.</t>
  </si>
  <si>
    <t>Row 9, Column F: No entry. This amount is equal to Row 9, Column A.</t>
  </si>
  <si>
    <t>Row 10, Column A: Enter the amount of MHSA funds, including interest, transferred from the CSS account to Prudent Reserve during the reporting fiscal year.</t>
  </si>
  <si>
    <t>Row 10, Column B: This cell is blank.</t>
  </si>
  <si>
    <t>Row 10, Column C: This cell is blank.</t>
  </si>
  <si>
    <t>Row 10, Column D: This cell is blank.</t>
  </si>
  <si>
    <t>Row 10, Column E: This cell is blank.</t>
  </si>
  <si>
    <t>Row 10, Column F: No entry. This amount is equal to Row 10, Column A.</t>
  </si>
  <si>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</si>
  <si>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</si>
  <si>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</si>
  <si>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</si>
  <si>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</si>
  <si>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</si>
  <si>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 12, Column A: No entry. This amount is equal to the sum of Rows 1-3 and 5-11, Column A.</t>
  </si>
  <si>
    <t>Row 12, Column B: No entry. This amount is equal to the sum of Rows 1-3 and 11, Column B.</t>
  </si>
  <si>
    <t>Row 12, Column C: No entry. This amount is equal to the sum of Rows 1-3 and 11, Column C.</t>
  </si>
  <si>
    <t>Row 12, Column D: No entry. This amount is equal to the sum of Rows 1-3 and 11, Column D.</t>
  </si>
  <si>
    <t>Row 12, Column E: No entry. This amount is equal to the sum of Rows 1-3 and 11, Column E.</t>
  </si>
  <si>
    <t>Row 12, Column F: No entry. This amount is equal to the sum of Row 12, Columns A-E.</t>
  </si>
  <si>
    <t>Row 13, Column A: No entry. This amount is equal to the sum of Rows 1-3, 5-6, and 11, Column A.</t>
  </si>
  <si>
    <t>Row 13: Column B: No entry. This amount is equal to the sum of Rows 1-3 and 11, Column B.</t>
  </si>
  <si>
    <t>Row 13: Column C: No entry. This amount is equal to the sum of Rows 1-3 and 11, Column C.</t>
  </si>
  <si>
    <t>Row 13: Column D: No entry. This amount is equal to the sum of Rows 1-3 and 11, Column D.</t>
  </si>
  <si>
    <t>Row 13: Column E: No entry. This amount is equal to the sum of Rows 1-3 and 11, Column E.</t>
  </si>
  <si>
    <t>Row 13: Column F: No entry. This amount is equal to the sum of Row 13, Columns A-E.</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</si>
  <si>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</si>
  <si>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</si>
  <si>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</si>
  <si>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D: Selection only. Select the program type from the drop-down menu. Options are Full-Service Partnership (FSP) or non-Full-Service Partnership (Non-FSP). Non-FSP includes General System Development and Outreach and Engagement programs.</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</si>
  <si>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</si>
  <si>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</si>
  <si>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</si>
  <si>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</si>
  <si>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</si>
  <si>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r>
      <t>Rows 14-113, Column J: No entry. This field represents the sum of Rows 14-113, Columns E-I</t>
    </r>
    <r>
      <rPr>
        <sz val="11"/>
        <color theme="1"/>
        <rFont val="Calibri"/>
        <family val="2"/>
        <scheme val="minor"/>
      </rPr>
      <t> </t>
    </r>
    <r>
      <rPr>
        <sz val="12"/>
        <color theme="1"/>
        <rFont val="Arial"/>
        <family val="2"/>
      </rPr>
      <t>.</t>
    </r>
  </si>
  <si>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</si>
  <si>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DHCS 1822 D (02/19)</t>
  </si>
  <si>
    <t>Prevention and Early Intervention (PEI) Summary Worksheet</t>
  </si>
  <si>
    <t>PEI Annual Planning Costs</t>
  </si>
  <si>
    <t>PEI Evaluation Costs</t>
  </si>
  <si>
    <t>PEI Administration Costs</t>
  </si>
  <si>
    <t xml:space="preserve">PEI Funds Expended by CalMHSA for PEI Statewide </t>
  </si>
  <si>
    <t>PEI Funds Transferred to JPA</t>
  </si>
  <si>
    <t>PEI Expenditures Incurred by JPA</t>
  </si>
  <si>
    <t>PEI Program Expenditures</t>
  </si>
  <si>
    <t>Total PEI Expenditures (Excluding Transfers and PEI Statewide)</t>
  </si>
  <si>
    <t>Percent Expended for Clients Age 25 and Under, All PEI</t>
  </si>
  <si>
    <t>Percent Expended for Clients Age 25 and Under, JPA</t>
  </si>
  <si>
    <t>MHSA PEI Fund Expenditures in Program to Clients Age 25 and Under (calculated from weighted program values) divided by Total MHSA PEI Expenditures</t>
  </si>
  <si>
    <t>SECTION THREE</t>
  </si>
  <si>
    <t>K</t>
  </si>
  <si>
    <t>L</t>
  </si>
  <si>
    <t>M</t>
  </si>
  <si>
    <t>N</t>
  </si>
  <si>
    <t>O</t>
  </si>
  <si>
    <t>Combined/Standalone Program</t>
  </si>
  <si>
    <t>Program Activity Name (in Combined Program)</t>
  </si>
  <si>
    <t>Subtotal Percentage for Combined Program</t>
  </si>
  <si>
    <t>Percent of PEI Expended on Clients Age 25 &amp; Under (Standalone and Program Activities in Combined Program)</t>
  </si>
  <si>
    <t>Percent of PEI Expended on Clients Age 25 &amp; Under (Combined Summary and Standalone)</t>
  </si>
  <si>
    <t>Check</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</si>
  <si>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</si>
  <si>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</si>
  <si>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</si>
  <si>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D: Enter the amount of Behavioral Health Subaccount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</si>
  <si>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</si>
  <si>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</si>
  <si>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</si>
  <si>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</si>
  <si>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D: Enter the amount of Behavioral Health Subaccount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</si>
  <si>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</si>
  <si>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</si>
  <si>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</si>
  <si>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</si>
  <si>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D: Enter the amount of Behavioral Health Subaccount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</si>
  <si>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</si>
  <si>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</si>
  <si>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</si>
  <si>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</si>
  <si>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</si>
  <si>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</si>
  <si>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</si>
  <si>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</si>
  <si>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</si>
  <si>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</si>
  <si>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</si>
  <si>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</si>
  <si>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</si>
  <si>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</si>
  <si>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</si>
  <si>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</si>
  <si>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</si>
  <si>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</si>
  <si>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</si>
  <si>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</si>
  <si>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</si>
  <si>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</si>
  <si>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</si>
  <si>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</si>
  <si>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</si>
  <si>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</si>
  <si>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</si>
  <si>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</si>
  <si>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</si>
  <si>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</si>
  <si>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</si>
  <si>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</si>
  <si>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</si>
  <si>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</si>
  <si>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</si>
  <si>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DHCS 1822 E (02/19)</t>
  </si>
  <si>
    <t>Innovation (INN) Summary Worksheet</t>
  </si>
  <si>
    <t>Total MHSA Fund (Including Interest)</t>
  </si>
  <si>
    <t>INN Annual Planning Costs</t>
  </si>
  <si>
    <t>INN Indirect Administration</t>
  </si>
  <si>
    <t>INN Funds Transferred to JPA</t>
  </si>
  <si>
    <t>INN Expenditures Incurred by JPA</t>
  </si>
  <si>
    <t>INN Project Administration</t>
  </si>
  <si>
    <t>INN Project Evaluation</t>
  </si>
  <si>
    <t>INN Project Direct</t>
  </si>
  <si>
    <t>INN Project Subtotal</t>
  </si>
  <si>
    <t>Total Innovation Expenditures  (Excluding Transfers to JPA)</t>
  </si>
  <si>
    <t>Project Name</t>
  </si>
  <si>
    <t>Prior Project Name</t>
  </si>
  <si>
    <t>Project MHSOAC Approval Date</t>
  </si>
  <si>
    <t>Project Start Date</t>
  </si>
  <si>
    <t>MHSOAC-Authorized MHSA INN Project Budget</t>
  </si>
  <si>
    <t>Amended MHSOAC-Authorized MHSA INN Project Budget</t>
  </si>
  <si>
    <t>Project Expenditure Type</t>
  </si>
  <si>
    <t>Project Administration</t>
  </si>
  <si>
    <t>Project Evaluation</t>
  </si>
  <si>
    <t>Project Direct</t>
  </si>
  <si>
    <t>Project Subtotal</t>
  </si>
  <si>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</si>
  <si>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</si>
  <si>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</si>
  <si>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D: Enter the amount of Behavioral Health Subaccount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</si>
  <si>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</si>
  <si>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</si>
  <si>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</si>
  <si>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</si>
  <si>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D: Enter the amount of Behavioral Health subaccount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</si>
  <si>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</si>
  <si>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</si>
  <si>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</si>
  <si>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</si>
  <si>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</si>
  <si>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</si>
  <si>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</si>
  <si>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</si>
  <si>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</si>
  <si>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</si>
  <si>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</si>
  <si>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</si>
  <si>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</si>
  <si>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</si>
  <si>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</si>
  <si>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</si>
  <si>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</si>
  <si>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</si>
  <si>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</si>
  <si>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</si>
  <si>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</si>
  <si>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</si>
  <si>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</si>
  <si>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</si>
  <si>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</si>
  <si>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</si>
  <si>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</si>
  <si>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</si>
  <si>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</si>
  <si>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</si>
  <si>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</si>
  <si>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</si>
  <si>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</si>
  <si>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</si>
  <si>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</si>
  <si>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</si>
  <si>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</si>
  <si>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</si>
  <si>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</si>
  <si>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</si>
  <si>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</si>
  <si>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</si>
  <si>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</si>
  <si>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</si>
  <si>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</si>
  <si>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</si>
  <si>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</si>
  <si>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</si>
  <si>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</si>
  <si>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</si>
  <si>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</si>
  <si>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</si>
  <si>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</si>
  <si>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</si>
  <si>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</si>
  <si>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</si>
  <si>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</si>
  <si>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</si>
  <si>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</si>
  <si>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</si>
  <si>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</si>
  <si>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</si>
  <si>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</si>
  <si>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</si>
  <si>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</si>
  <si>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</si>
  <si>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</si>
  <si>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</si>
  <si>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</si>
  <si>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</si>
  <si>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</si>
  <si>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</si>
  <si>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</si>
  <si>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</si>
  <si>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</si>
  <si>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</si>
  <si>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</si>
  <si>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</si>
  <si>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</si>
  <si>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</si>
  <si>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</si>
  <si>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</si>
  <si>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</si>
  <si>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</si>
  <si>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</si>
  <si>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</si>
  <si>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</si>
  <si>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</si>
  <si>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</si>
  <si>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DHCS 1822 F (02/19)</t>
  </si>
  <si>
    <t>Workforce Education and Training (WET) Summary Worksheet</t>
  </si>
  <si>
    <t>WET Annual Planning Costs</t>
  </si>
  <si>
    <t>WET Evaluation Costs</t>
  </si>
  <si>
    <t>WET Administration Costs</t>
  </si>
  <si>
    <t>WET Funds Transferred to JPA</t>
  </si>
  <si>
    <t>WET Expenditures Incurred by JPA</t>
  </si>
  <si>
    <t>WET Program Expenditures</t>
  </si>
  <si>
    <t>Total WET Expenditures (Excluding Transfers to JPA)</t>
  </si>
  <si>
    <t>Funding Category</t>
  </si>
  <si>
    <t>Workforce Staffing</t>
  </si>
  <si>
    <t>Training/Technical Assistance</t>
  </si>
  <si>
    <t>Mental Health Career Pathways</t>
  </si>
  <si>
    <t>Residency/Internship</t>
  </si>
  <si>
    <t>Financial Incentive</t>
  </si>
  <si>
    <t xml:space="preserve">Use UP or DOWN arrow to navigate through spreadsheet. </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</si>
  <si>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</si>
  <si>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</si>
  <si>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</si>
  <si>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D: Enter the amount of Behavioral Health Subaccount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</si>
  <si>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</si>
  <si>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</si>
  <si>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</si>
  <si>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</si>
  <si>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D: Enter the amount of Behavioral Health Subaccount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</si>
  <si>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</si>
  <si>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</si>
  <si>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</si>
  <si>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</si>
  <si>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D: Enter the amount of Behavioral Health Subaccount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</si>
  <si>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</si>
  <si>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</si>
  <si>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</si>
  <si>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</si>
  <si>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</si>
  <si>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</si>
  <si>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</si>
  <si>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</si>
  <si>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</si>
  <si>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</si>
  <si>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</si>
  <si>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</si>
  <si>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</si>
  <si>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</si>
  <si>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</si>
  <si>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</si>
  <si>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</si>
  <si>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</si>
  <si>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</si>
  <si>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</si>
  <si>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</si>
  <si>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</si>
  <si>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</si>
  <si>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</si>
  <si>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</si>
  <si>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</si>
  <si>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</si>
  <si>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</si>
  <si>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</si>
  <si>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</si>
  <si>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</si>
  <si>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</si>
  <si>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</si>
  <si>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</si>
  <si>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</si>
  <si>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</si>
  <si>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</si>
  <si>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</si>
  <si>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</si>
  <si>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</si>
  <si>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</si>
  <si>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</si>
  <si>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</si>
  <si>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</si>
  <si>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</si>
  <si>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</si>
  <si>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</si>
  <si>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</si>
  <si>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</si>
  <si>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</si>
  <si>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</si>
  <si>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</si>
  <si>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</si>
  <si>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</si>
  <si>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</si>
  <si>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</si>
  <si>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DHCS 1822 G (02/19)</t>
  </si>
  <si>
    <t>Capital Facility Technological Needs (CFTN) Summary Worksheet</t>
  </si>
  <si>
    <t>CFTN Annual Planning Costs</t>
  </si>
  <si>
    <t>CFTN Evaluation Costs</t>
  </si>
  <si>
    <t>CFTN Administration Costs</t>
  </si>
  <si>
    <t>CFTN Funds Transferred to JPA</t>
  </si>
  <si>
    <t>CFTN Expenditures Incurred by JPA</t>
  </si>
  <si>
    <t>CFTN Project Expenditures</t>
  </si>
  <si>
    <t>Total CFTN Expenditures (Excluding Transfers to JPA)</t>
  </si>
  <si>
    <t>Project Type</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</si>
  <si>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</si>
  <si>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</si>
  <si>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</si>
  <si>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D: Enter the amount of Behavioral Health Subaccount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</si>
  <si>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</si>
  <si>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</si>
  <si>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</si>
  <si>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</si>
  <si>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D: Enter the amount of Behavioral Health subaccount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</si>
  <si>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</si>
  <si>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</si>
  <si>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</si>
  <si>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</si>
  <si>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D: Enter the amount of Behavioral Health subaccount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</si>
  <si>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</si>
  <si>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</si>
  <si>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</si>
  <si>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</si>
  <si>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</si>
  <si>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</si>
  <si>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</si>
  <si>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</si>
  <si>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</si>
  <si>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</si>
  <si>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</si>
  <si>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</si>
  <si>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</si>
  <si>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</si>
  <si>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</si>
  <si>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</si>
  <si>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</si>
  <si>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</si>
  <si>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 xml:space="preserve">Press UP or DOWN arrow to input items into each row. Use LEFT or RIGHT arrow on Row 12 to read the headers for information needed. </t>
  </si>
  <si>
    <t>DHCS 1822 H (02/19)</t>
  </si>
  <si>
    <t xml:space="preserve">MHSA Adjustments Worksheet </t>
  </si>
  <si>
    <t>Date</t>
  </si>
  <si>
    <t>Account</t>
  </si>
  <si>
    <t>Adjustment Type</t>
  </si>
  <si>
    <t>Adjustment to Fiscal Year</t>
  </si>
  <si>
    <t>Amount</t>
  </si>
  <si>
    <t>Reason</t>
  </si>
  <si>
    <t>Prudent Reserve</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</si>
  <si>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</si>
  <si>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</si>
  <si>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</si>
  <si>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</si>
  <si>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</si>
  <si>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</si>
  <si>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</si>
  <si>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</si>
  <si>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</si>
  <si>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</si>
  <si>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DHCS 1822 I (02/19)</t>
  </si>
  <si>
    <t>FFP Revenue Adjustment Worksheet</t>
  </si>
  <si>
    <t>Adjustment to FY</t>
  </si>
  <si>
    <t>Cost Report Stage</t>
  </si>
  <si>
    <t>Beginning Balance</t>
  </si>
  <si>
    <t>Adjustment Amount</t>
  </si>
  <si>
    <t>Ending Balance</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</si>
  <si>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</si>
  <si>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</si>
  <si>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</si>
  <si>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</si>
  <si>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</si>
  <si>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</si>
  <si>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G: No entry. This amount is the sum of Rows 1-40, Columns E-F.</t>
  </si>
  <si>
    <t xml:space="preserve">Press UP or DOWN arrow to leave comments on the cell rows. </t>
  </si>
  <si>
    <t>DHCS 1822 J (02/19)</t>
  </si>
  <si>
    <t>Comments Worksheet</t>
  </si>
  <si>
    <t>Fiscal Year</t>
  </si>
  <si>
    <t>Comments</t>
  </si>
  <si>
    <t>Rows 1-40, Column A: Selection only. Select the account for which the Comment is necessary.</t>
  </si>
  <si>
    <t>Rows 1-40. Column B: Enter the Fiscal Year for which the Comment is necessary.</t>
  </si>
  <si>
    <t>Rows 1-40, Column C: Enter the Comment.</t>
  </si>
  <si>
    <t>SCO Distribution</t>
  </si>
  <si>
    <t>FY 2017-18</t>
  </si>
  <si>
    <t>Total x 76%</t>
  </si>
  <si>
    <t>Total x 19%</t>
  </si>
  <si>
    <t>Total x 5%</t>
  </si>
  <si>
    <t>County Check:</t>
  </si>
  <si>
    <t>County</t>
  </si>
  <si>
    <t>Alameda</t>
  </si>
  <si>
    <t>Cell</t>
  </si>
  <si>
    <t>Status</t>
  </si>
  <si>
    <t>Notes</t>
  </si>
  <si>
    <t>Alpine</t>
  </si>
  <si>
    <t>='2. Component Summary'!I24</t>
  </si>
  <si>
    <t>CSS Transfers to PEI, WET, CFTN, or Prudent Reserve must net to total 0</t>
  </si>
  <si>
    <t>Amador</t>
  </si>
  <si>
    <t>='2. Component Summary'!D37</t>
  </si>
  <si>
    <t>Total MHSA costs for planning for all components may not exceed 5 percent of the total annual MHSA revenues received by the County.</t>
  </si>
  <si>
    <t>Berkeley</t>
  </si>
  <si>
    <t>='2. Component Summary'!D43</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</si>
  <si>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</si>
  <si>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Butte</t>
  </si>
  <si>
    <t>='2. Component Summary'!G12</t>
  </si>
  <si>
    <t>Counties must report the total amount of interest earned on the local MHS fund</t>
  </si>
  <si>
    <t>Calaveras</t>
  </si>
  <si>
    <t>='2. Component Summary'!F16</t>
  </si>
  <si>
    <t>Please report the beginning balance of the local prudent reserve. This amount must match the prudent reserve ending balance reported in the FY 2016-17 ARER</t>
  </si>
  <si>
    <t>Colusa</t>
  </si>
  <si>
    <t>Contra Costa</t>
  </si>
  <si>
    <t>Del Norte</t>
  </si>
  <si>
    <t>El Dorado</t>
  </si>
  <si>
    <t>Fresno</t>
  </si>
  <si>
    <t>Glenn</t>
  </si>
  <si>
    <t>Humboldt</t>
  </si>
  <si>
    <t>Imperial</t>
  </si>
  <si>
    <t>Inyo</t>
  </si>
  <si>
    <t>Kern</t>
  </si>
  <si>
    <t>Kings</t>
  </si>
  <si>
    <t>Lake</t>
  </si>
  <si>
    <t>Lassen</t>
  </si>
  <si>
    <t>Los Angeles</t>
  </si>
  <si>
    <t>Madera</t>
  </si>
  <si>
    <t>Marin</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</si>
  <si>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</si>
  <si>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</si>
  <si>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</si>
  <si>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</si>
  <si>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</si>
  <si>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</si>
  <si>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</si>
  <si>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</si>
  <si>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</si>
  <si>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</si>
  <si>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</si>
  <si>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</si>
  <si>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</si>
  <si>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</si>
  <si>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</si>
  <si>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</si>
  <si>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</si>
  <si>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</si>
  <si>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</si>
  <si>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</si>
  <si>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</si>
  <si>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</si>
  <si>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</si>
  <si>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</si>
  <si>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</si>
  <si>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</si>
  <si>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</si>
  <si>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</si>
  <si>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</si>
  <si>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</si>
  <si>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Tri-City</t>
  </si>
  <si>
    <t>Trinity</t>
  </si>
  <si>
    <t>Tulare</t>
  </si>
  <si>
    <t>Tuolumne</t>
  </si>
  <si>
    <t>Ventura</t>
  </si>
  <si>
    <t>Yolo</t>
  </si>
  <si>
    <t>Info_County_Code</t>
  </si>
  <si>
    <t>Info_Population</t>
  </si>
  <si>
    <t>CSS_Service_Category</t>
  </si>
  <si>
    <t>PEI_Combined_Standalone</t>
  </si>
  <si>
    <t>PEI_Program_Type</t>
  </si>
  <si>
    <t>INN_Expenditure_Type</t>
  </si>
  <si>
    <t>WET_Funding_Category</t>
  </si>
  <si>
    <t>CFTN_Project_Type</t>
  </si>
  <si>
    <t>Adjustment_MHSA_Component</t>
  </si>
  <si>
    <t>MHSA_Adjustment_FY</t>
  </si>
  <si>
    <t>FFP_Adjustment_FY</t>
  </si>
  <si>
    <t>Adjustment_Reason</t>
  </si>
  <si>
    <t>Cost_Report_Stage</t>
  </si>
  <si>
    <t>Yes</t>
  </si>
  <si>
    <t>Combined</t>
  </si>
  <si>
    <t>Prevention</t>
  </si>
  <si>
    <t>Project</t>
  </si>
  <si>
    <t>Capital Facility</t>
  </si>
  <si>
    <t>FY 2015-16</t>
  </si>
  <si>
    <t>FY 2009-10</t>
  </si>
  <si>
    <t>Cost Report Reconciliation</t>
  </si>
  <si>
    <t>Audited</t>
  </si>
  <si>
    <t>No</t>
  </si>
  <si>
    <t>Standalone</t>
  </si>
  <si>
    <t>Early Intervention</t>
  </si>
  <si>
    <t>Technological Need</t>
  </si>
  <si>
    <t>FY 2016-17</t>
  </si>
  <si>
    <t>FY 2010-11</t>
  </si>
  <si>
    <t>Cost Report Audit</t>
  </si>
  <si>
    <t>Settled</t>
  </si>
  <si>
    <t>Outreach</t>
  </si>
  <si>
    <t>MH Career Pathways</t>
  </si>
  <si>
    <t>FY 2011-12</t>
  </si>
  <si>
    <t>SDMC Chart Audit</t>
  </si>
  <si>
    <t>Initial</t>
  </si>
  <si>
    <t>Berkeley City</t>
  </si>
  <si>
    <t>Stigma &amp; Discrimination Reduction</t>
  </si>
  <si>
    <t>FY 2012-13</t>
  </si>
  <si>
    <t>Local Quality Assurance Audit</t>
  </si>
  <si>
    <t>Suicide Prevention</t>
  </si>
  <si>
    <t>FY 2013-14</t>
  </si>
  <si>
    <t>Error</t>
  </si>
  <si>
    <t>Access and Linkage</t>
  </si>
  <si>
    <t>WET RP</t>
  </si>
  <si>
    <t>FY 2014-15</t>
  </si>
  <si>
    <t>Improving Timely Access</t>
  </si>
  <si>
    <t>PEI SW</t>
  </si>
  <si>
    <t>Combined Summary</t>
  </si>
  <si>
    <t>MHSA HP</t>
  </si>
  <si>
    <t>Sutter/Yuba</t>
  </si>
  <si>
    <t>About the Data</t>
  </si>
  <si>
    <t>E-1: State/County Population Estimates with Annual Percent Change</t>
  </si>
  <si>
    <t>January 1, 2017 and 2018</t>
  </si>
  <si>
    <t>State/County</t>
  </si>
  <si>
    <t xml:space="preserve">           Total Population</t>
  </si>
  <si>
    <t>Percent</t>
  </si>
  <si>
    <t>Change</t>
  </si>
  <si>
    <t>California</t>
  </si>
  <si>
    <t>Yuba</t>
  </si>
  <si>
    <t>Claremont</t>
  </si>
  <si>
    <t>La Verne</t>
  </si>
  <si>
    <t>Pomona</t>
  </si>
  <si>
    <t>Department of Finance</t>
  </si>
  <si>
    <t>Demographic Research Unit</t>
  </si>
  <si>
    <t>Phone: (916) 323-4086</t>
  </si>
  <si>
    <t>For more information:  http://www.dof.ca.gov/research/demographic/reports/estimates/e-1/view.php</t>
  </si>
  <si>
    <t>Released on May 1, 2017</t>
  </si>
  <si>
    <t>Peer Support - Wellness Center - GSD</t>
  </si>
  <si>
    <t>Existing Operating Expenses</t>
  </si>
  <si>
    <t>Mental Health First Aid</t>
  </si>
  <si>
    <t>School Services</t>
  </si>
  <si>
    <t>Mariposa Minds Matter - Stigma Reduction Activities</t>
  </si>
  <si>
    <t>Central Valley Sucicide Prevention Hotline</t>
  </si>
  <si>
    <t>Yosemite National Park Counselor</t>
  </si>
  <si>
    <t>School Suicide Prevention</t>
  </si>
  <si>
    <t>FY 2022-23</t>
  </si>
  <si>
    <t>Brian Reyes Torres</t>
  </si>
  <si>
    <t>Accountant</t>
  </si>
  <si>
    <t>btorres@mariposacounty.rog</t>
  </si>
  <si>
    <t>209-966-6723</t>
  </si>
  <si>
    <t>FY22-23</t>
  </si>
  <si>
    <t xml:space="preserve">Our interest number for FY21/22 is correct.  As a rule, MHSA expenses far outpace revenue receipt, i.e. MHSA money has already been spent on payroll and other expenses before the distribution checks are sent by DHCS.  
The interest is calculated based on the daily cash balance in the MHSA funds as the year progresses.  In FY22/23 this was negative on average so no interest was earned.
As a rule, this balance is negative for most of the year because MHSA revenue receipts are skewed toward the last quarter of each year even in good revenue years.
This delay in revenue that causes us to run a cash balance all year in the red.  This negative cash balance is increased by any tax filing extensions, such as natural disasters and the Governor's order extending the filing of income tax returns until October 16.
The pressure to use every year's dollar to serve clients and the pressure to avoid reversion causes us to run very tight MHSA budgets.  We budget every MHSA dollar and more (other revenue) and our program expends accordingly all year long.  In particular, staff salaries are paid every month ahead of receipt of sufficient MHSA revenue.  Even in a good revenue year, the fund runs in the red until the last month of the year so there is no average cash balance and therefore no interest.
For reference, thus far in FY22/23 as of today our MHSA funds' cash balance is very negative (-893,292) for our small county size so FY22/23 will likely have little or no interest - as is almost always the case.
Our MHSA program spending has been ramped up and intentionally increased beyond normal revenue receipts to avoid reversion.
We have no unspent funds available.  MHSA fund cash balances were negatively impacted even more because of COVID’s impact on revenue and the Governor's order extending the filing of income tax returns that caused MHSA 19/20 revenue to run short.
The Treasurer of Mariposa County performs and posts the interest calculation based on the daily cash balance, and based on this, the interest was actually negative -$21,696.78.
 </t>
  </si>
  <si>
    <t>The zero Prudent Reserve balance is correct in Section 2, line 3, column C</t>
  </si>
  <si>
    <t>Mariposa #1 PADS (Psychiatric Advance Directives)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</si>
</sst>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3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4" fillId="0" borderId="0" applyFont="0" applyFill="0" applyBorder="0" applyAlignment="0" applyProtection="0"/>
    <xf numFmtId="0" fontId="6" fillId="0" borderId="0"/>
    <xf numFmtId="0" fontId="8" fillId="0" borderId="0"/>
    <xf numFmtId="0" fontId="9" fillId="0" borderId="0" applyNumberFormat="0" applyFill="0" applyBorder="0" applyAlignment="0" applyProtection="0"/>
    <xf numFmtId="0" fontId="7" fillId="0" borderId="0"/>
    <xf numFmtId="0" fontId="4" fillId="0" borderId="0"/>
    <xf numFmtId="44" fontId="4" fillId="0" borderId="0" applyFont="0" applyFill="0" applyBorder="0" applyAlignment="0" applyProtection="0"/>
    <xf numFmtId="0" fontId="27" fillId="5" borderId="34" applyNumberFormat="0" applyAlignment="0" applyProtection="0"/>
  </cellStyleXfs>
  <cellXfs count="383">
    <xf numFmtId="0" fontId="0" fillId="0" borderId="0" xfId="0"/>
    <xf numFmtId="0" fontId="12" fillId="0" borderId="0" xfId="0" applyFont="1"/>
    <xf numFmtId="9" fontId="5" fillId="0" borderId="0" xfId="1" applyFont="1" applyFill="1" applyBorder="1" applyProtection="1"/>
    <xf numFmtId="0" fontId="13" fillId="0" borderId="0" xfId="4" applyFont="1" applyBorder="1" applyAlignment="1" applyProtection="1"/>
    <xf numFmtId="0" fontId="12" fillId="0" borderId="0" xfId="0" applyFont="1" applyAlignment="1">
      <alignment horizontal="center"/>
    </xf>
    <xf numFmtId="0" fontId="3" fillId="0" borderId="0" xfId="0" applyFont="1"/>
    <xf numFmtId="0" fontId="12" fillId="4" borderId="15" xfId="0" applyFont="1" applyFill="1" applyBorder="1"/>
    <xf numFmtId="0" fontId="12" fillId="4" borderId="15" xfId="0" applyFont="1" applyFill="1" applyBorder="1" applyAlignment="1">
      <alignment wrapText="1"/>
    </xf>
    <xf numFmtId="0" fontId="12" fillId="4" borderId="12" xfId="0" applyFont="1" applyFill="1" applyBorder="1"/>
    <xf numFmtId="0" fontId="3" fillId="0" borderId="0" xfId="3" applyFont="1"/>
    <xf numFmtId="0" fontId="13" fillId="0" borderId="0" xfId="4" applyFont="1" applyAlignment="1">
      <alignment horizontal="right"/>
    </xf>
    <xf numFmtId="0" fontId="18" fillId="0" borderId="0" xfId="5" applyFont="1"/>
    <xf numFmtId="0" fontId="19" fillId="0" borderId="0" xfId="5" applyFont="1"/>
    <xf numFmtId="0" fontId="5" fillId="0" borderId="0" xfId="5" applyFont="1"/>
    <xf numFmtId="170" fontId="5" fillId="0" borderId="0" xfId="5" applyNumberFormat="1" applyFont="1" applyAlignment="1">
      <alignment horizontal="right"/>
    </xf>
    <xf numFmtId="0" fontId="5" fillId="0" borderId="6" xfId="5" applyFont="1" applyBorder="1" applyAlignment="1">
      <alignment horizontal="left"/>
    </xf>
    <xf numFmtId="170" fontId="5" fillId="0" borderId="13" xfId="5" applyNumberFormat="1" applyFont="1" applyBorder="1" applyAlignment="1">
      <alignment horizontal="right"/>
    </xf>
    <xf numFmtId="0" fontId="5" fillId="0" borderId="9" xfId="5" applyFont="1" applyBorder="1" applyAlignment="1">
      <alignment horizontal="left"/>
    </xf>
    <xf numFmtId="14" fontId="20" fillId="3" borderId="14" xfId="5" applyNumberFormat="1" applyFont="1" applyFill="1" applyBorder="1" applyAlignment="1">
      <alignment horizontal="right"/>
    </xf>
    <xf numFmtId="14" fontId="20" fillId="0" borderId="14" xfId="5" applyNumberFormat="1" applyFont="1" applyBorder="1" applyAlignment="1">
      <alignment horizontal="right"/>
    </xf>
    <xf numFmtId="170" fontId="5" fillId="0" borderId="14" xfId="5" applyNumberFormat="1" applyFont="1" applyBorder="1" applyAlignment="1">
      <alignment horizontal="right"/>
    </xf>
    <xf numFmtId="170" fontId="5" fillId="3" borderId="10" xfId="5" applyNumberFormat="1" applyFont="1" applyFill="1" applyBorder="1" applyAlignment="1">
      <alignment horizontal="right"/>
    </xf>
    <xf numFmtId="0" fontId="5" fillId="0" borderId="1" xfId="5" applyFont="1" applyBorder="1" applyAlignment="1">
      <alignment horizontal="left"/>
    </xf>
    <xf numFmtId="14" fontId="20" fillId="0" borderId="0" xfId="5" applyNumberFormat="1" applyFont="1" applyAlignment="1">
      <alignment horizontal="center"/>
    </xf>
    <xf numFmtId="170" fontId="5" fillId="0" borderId="0" xfId="5" applyNumberFormat="1" applyFont="1" applyAlignment="1">
      <alignment horizontal="center"/>
    </xf>
    <xf numFmtId="0" fontId="21" fillId="0" borderId="1" xfId="3" applyFont="1" applyBorder="1" applyAlignment="1">
      <alignment vertical="center"/>
    </xf>
    <xf numFmtId="3" fontId="22" fillId="0" borderId="0" xfId="3" applyNumberFormat="1" applyFont="1" applyAlignment="1">
      <alignment horizontal="right" vertical="center"/>
    </xf>
    <xf numFmtId="171" fontId="22" fillId="0" borderId="0" xfId="3" applyNumberFormat="1" applyFont="1" applyAlignment="1">
      <alignment horizontal="right" vertical="center"/>
    </xf>
    <xf numFmtId="0" fontId="22" fillId="0" borderId="1" xfId="3" applyFont="1" applyBorder="1" applyAlignment="1">
      <alignment vertical="center"/>
    </xf>
    <xf numFmtId="0" fontId="22" fillId="0" borderId="9" xfId="3" applyFont="1" applyBorder="1" applyAlignment="1">
      <alignment vertical="center"/>
    </xf>
    <xf numFmtId="3" fontId="22" fillId="0" borderId="14" xfId="3" applyNumberFormat="1" applyFont="1" applyBorder="1" applyAlignment="1">
      <alignment horizontal="right" vertical="center"/>
    </xf>
    <xf numFmtId="171" fontId="22" fillId="0" borderId="14" xfId="3" applyNumberFormat="1" applyFont="1" applyBorder="1" applyAlignment="1">
      <alignment horizontal="right" vertical="center"/>
    </xf>
    <xf numFmtId="0" fontId="15" fillId="0" borderId="6" xfId="3" applyFont="1" applyBorder="1"/>
    <xf numFmtId="3" fontId="15" fillId="0" borderId="13" xfId="3" applyNumberFormat="1" applyFont="1" applyBorder="1"/>
    <xf numFmtId="0" fontId="15" fillId="0" borderId="13" xfId="3" applyFont="1" applyBorder="1"/>
    <xf numFmtId="171" fontId="15" fillId="0" borderId="7" xfId="3" applyNumberFormat="1" applyFont="1" applyBorder="1" applyAlignment="1">
      <alignment horizontal="center"/>
    </xf>
    <xf numFmtId="0" fontId="15" fillId="0" borderId="1" xfId="3" applyFont="1" applyBorder="1"/>
    <xf numFmtId="3" fontId="15" fillId="0" borderId="0" xfId="3" applyNumberFormat="1" applyFont="1"/>
    <xf numFmtId="171" fontId="15" fillId="0" borderId="8" xfId="3" applyNumberFormat="1" applyFont="1" applyBorder="1" applyAlignment="1">
      <alignment horizontal="center"/>
    </xf>
    <xf numFmtId="0" fontId="15" fillId="0" borderId="9" xfId="0" applyFont="1" applyBorder="1"/>
    <xf numFmtId="3" fontId="15" fillId="0" borderId="14" xfId="3" applyNumberFormat="1" applyFont="1" applyBorder="1"/>
    <xf numFmtId="171" fontId="15" fillId="0" borderId="10" xfId="3" applyNumberFormat="1" applyFont="1" applyBorder="1" applyAlignment="1">
      <alignment horizontal="center"/>
    </xf>
    <xf numFmtId="3" fontId="15" fillId="0" borderId="0" xfId="0" applyNumberFormat="1" applyFont="1" applyAlignment="1">
      <alignment horizontal="right" vertical="center"/>
    </xf>
    <xf numFmtId="0" fontId="12" fillId="0" borderId="0" xfId="5" applyFont="1"/>
    <xf numFmtId="0" fontId="12" fillId="0" borderId="0" xfId="3" applyFont="1"/>
    <xf numFmtId="0" fontId="5" fillId="0" borderId="0" xfId="6" applyFont="1"/>
    <xf numFmtId="0" fontId="2" fillId="0" borderId="0" xfId="0" applyFont="1"/>
    <xf numFmtId="0" fontId="1" fillId="0" borderId="4" xfId="0" applyFont="1" applyBorder="1" applyAlignment="1" applyProtection="1">
      <alignment wrapText="1"/>
      <protection locked="0"/>
    </xf>
    <xf numFmtId="0" fontId="1" fillId="0" borderId="0" xfId="0" applyFont="1"/>
    <xf numFmtId="0" fontId="14"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12" fillId="4" borderId="15" xfId="0" applyFont="1" applyFill="1" applyBorder="1" applyAlignment="1">
      <alignment horizontal="center" wrapText="1"/>
    </xf>
    <xf numFmtId="0" fontId="1" fillId="0" borderId="0" xfId="0" applyFont="1" applyAlignment="1">
      <alignment horizontal="right"/>
    </xf>
    <xf numFmtId="0" fontId="15" fillId="0" borderId="0" xfId="0" applyFont="1" applyAlignment="1">
      <alignment horizontal="left" vertical="center" indent="2"/>
    </xf>
    <xf numFmtId="9" fontId="14" fillId="0" borderId="0" xfId="1" applyFont="1" applyFill="1" applyBorder="1" applyAlignment="1" applyProtection="1">
      <alignment horizontal="center" wrapText="1"/>
    </xf>
    <xf numFmtId="0" fontId="1" fillId="0" borderId="19" xfId="0" applyFont="1" applyBorder="1" applyProtection="1">
      <protection locked="0"/>
    </xf>
    <xf numFmtId="164" fontId="2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12" fillId="0" borderId="0" xfId="0" applyNumberFormat="1" applyFont="1" applyAlignment="1">
      <alignment horizontal="center"/>
    </xf>
    <xf numFmtId="0" fontId="12"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22" fillId="0" borderId="0" xfId="0" applyFont="1" applyAlignment="1">
      <alignment wrapText="1"/>
    </xf>
    <xf numFmtId="0" fontId="12" fillId="0" borderId="0" xfId="0" applyFont="1" applyAlignment="1">
      <alignment wrapText="1"/>
    </xf>
    <xf numFmtId="0" fontId="1" fillId="0" borderId="21" xfId="0" applyFont="1" applyBorder="1" applyAlignment="1" applyProtection="1">
      <alignment horizontal="center" wrapText="1"/>
      <protection locked="0"/>
    </xf>
    <xf numFmtId="168" fontId="1" fillId="0" borderId="26" xfId="0" applyNumberFormat="1" applyFont="1" applyBorder="1" applyAlignment="1" applyProtection="1">
      <alignment horizontal="left" vertical="center"/>
      <protection locked="0"/>
    </xf>
    <xf numFmtId="9" fontId="5" fillId="0" borderId="25" xfId="1" applyFont="1" applyFill="1" applyBorder="1" applyProtection="1"/>
    <xf numFmtId="0" fontId="3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4" fillId="0" borderId="0" xfId="0" applyFont="1" applyProtection="1">
      <protection locked="0"/>
    </xf>
    <xf numFmtId="0" fontId="10" fillId="0" borderId="0" xfId="0" applyFont="1" applyAlignment="1" applyProtection="1">
      <alignment vertical="center"/>
      <protection locked="0"/>
    </xf>
    <xf numFmtId="0" fontId="3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22" fillId="0" borderId="0" xfId="0" applyFont="1" applyAlignment="1" applyProtection="1">
      <alignment wrapText="1"/>
      <protection locked="0"/>
    </xf>
    <xf numFmtId="0" fontId="1" fillId="0" borderId="0" xfId="0" applyFont="1" applyAlignment="1" applyProtection="1">
      <alignment horizontal="right"/>
      <protection locked="0"/>
    </xf>
    <xf numFmtId="0" fontId="5" fillId="0" borderId="0" xfId="0" applyFont="1" applyAlignment="1" applyProtection="1">
      <alignment vertical="center"/>
      <protection locked="0"/>
    </xf>
    <xf numFmtId="0" fontId="5" fillId="0" borderId="0" xfId="0" applyFont="1" applyProtection="1">
      <protection locked="0"/>
    </xf>
    <xf numFmtId="0" fontId="22"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3" fillId="0" borderId="0" xfId="0" applyFont="1" applyProtection="1">
      <protection locked="0"/>
    </xf>
    <xf numFmtId="0" fontId="10" fillId="0" borderId="0" xfId="0" applyFont="1" applyAlignment="1" applyProtection="1">
      <alignment horizontal="left" vertical="center"/>
      <protection locked="0"/>
    </xf>
    <xf numFmtId="0" fontId="10" fillId="0" borderId="0" xfId="0" applyFont="1" applyProtection="1">
      <protection locked="0"/>
    </xf>
    <xf numFmtId="0" fontId="10" fillId="0" borderId="0" xfId="0" applyFont="1" applyAlignment="1" applyProtection="1">
      <alignment vertical="top"/>
      <protection locked="0"/>
    </xf>
    <xf numFmtId="14"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14" xfId="0" applyFont="1" applyBorder="1"/>
    <xf numFmtId="9" fontId="1" fillId="0" borderId="19" xfId="1" applyFont="1" applyFill="1" applyBorder="1" applyProtection="1">
      <protection locked="0"/>
    </xf>
    <xf numFmtId="169" fontId="1" fillId="2" borderId="5" xfId="1" applyNumberFormat="1" applyFont="1" applyFill="1" applyBorder="1" applyProtection="1"/>
    <xf numFmtId="14" fontId="1" fillId="0" borderId="19" xfId="0" applyNumberFormat="1" applyFont="1" applyBorder="1" applyProtection="1">
      <protection locked="0"/>
    </xf>
    <xf numFmtId="164" fontId="1" fillId="0" borderId="24" xfId="0" applyNumberFormat="1" applyFont="1" applyBorder="1" applyProtection="1">
      <protection locked="0"/>
    </xf>
    <xf numFmtId="165" fontId="1" fillId="0" borderId="0" xfId="0" applyNumberFormat="1" applyFont="1"/>
    <xf numFmtId="0" fontId="1" fillId="0" borderId="1" xfId="0" applyFont="1" applyBorder="1"/>
    <xf numFmtId="0" fontId="1" fillId="0" borderId="8" xfId="0" applyFont="1" applyBorder="1"/>
    <xf numFmtId="0" fontId="1" fillId="0" borderId="9" xfId="0" applyFont="1" applyBorder="1"/>
    <xf numFmtId="165" fontId="1" fillId="0" borderId="14" xfId="0" applyNumberFormat="1" applyFont="1" applyBorder="1"/>
    <xf numFmtId="0" fontId="1" fillId="0" borderId="10" xfId="0" applyFont="1" applyBorder="1"/>
    <xf numFmtId="0" fontId="1" fillId="0" borderId="0" xfId="3" applyFont="1"/>
    <xf numFmtId="0" fontId="1" fillId="0" borderId="7" xfId="3" applyFont="1" applyBorder="1"/>
    <xf numFmtId="0" fontId="1" fillId="0" borderId="8" xfId="3" applyFont="1" applyBorder="1" applyAlignment="1">
      <alignment horizontal="center"/>
    </xf>
    <xf numFmtId="171" fontId="1" fillId="0" borderId="8" xfId="3" applyNumberFormat="1" applyFont="1" applyBorder="1" applyAlignment="1">
      <alignment horizontal="center"/>
    </xf>
    <xf numFmtId="0" fontId="1" fillId="0" borderId="1" xfId="3" applyFont="1" applyBorder="1" applyAlignment="1">
      <alignment vertical="center"/>
    </xf>
    <xf numFmtId="0" fontId="1" fillId="0" borderId="0" xfId="3" applyFont="1" applyAlignment="1">
      <alignment vertical="center"/>
    </xf>
    <xf numFmtId="171" fontId="1" fillId="0" borderId="0" xfId="3" applyNumberFormat="1" applyFont="1" applyAlignment="1">
      <alignment vertical="center"/>
    </xf>
    <xf numFmtId="171" fontId="1" fillId="0" borderId="10" xfId="3" applyNumberFormat="1" applyFont="1" applyBorder="1" applyAlignment="1">
      <alignment horizontal="center"/>
    </xf>
    <xf numFmtId="171" fontId="1" fillId="0" borderId="0" xfId="3" applyNumberFormat="1" applyFont="1" applyAlignment="1">
      <alignment horizontal="center"/>
    </xf>
    <xf numFmtId="0" fontId="1" fillId="0" borderId="14" xfId="3" applyFont="1" applyBorder="1"/>
    <xf numFmtId="3" fontId="1" fillId="0" borderId="0" xfId="3" applyNumberFormat="1" applyFont="1"/>
    <xf numFmtId="0" fontId="12" fillId="4" borderId="11" xfId="0" applyFont="1" applyFill="1" applyBorder="1" applyAlignment="1">
      <alignment horizontal="center"/>
    </xf>
    <xf numFmtId="0" fontId="12" fillId="4" borderId="15" xfId="0" applyFont="1" applyFill="1" applyBorder="1" applyAlignment="1">
      <alignment horizontal="center"/>
    </xf>
    <xf numFmtId="0" fontId="20" fillId="0" borderId="13" xfId="5" applyFont="1" applyBorder="1" applyAlignment="1">
      <alignment horizontal="center"/>
    </xf>
    <xf numFmtId="0" fontId="5" fillId="0" borderId="0" xfId="5" applyFont="1" applyAlignment="1">
      <alignment horizontal="center"/>
    </xf>
    <xf numFmtId="0" fontId="1"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166" fontId="1" fillId="2" borderId="2" xfId="0" applyNumberFormat="1" applyFont="1" applyFill="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2" borderId="2" xfId="0" applyFont="1" applyFill="1" applyBorder="1" applyAlignment="1" applyProtection="1">
      <alignment horizontal="left" vertical="center"/>
      <protection locked="0"/>
    </xf>
    <xf numFmtId="0" fontId="1" fillId="0" borderId="21" xfId="0" applyFont="1" applyBorder="1" applyAlignment="1" applyProtection="1">
      <alignment vertical="center"/>
      <protection locked="0"/>
    </xf>
    <xf numFmtId="0" fontId="1" fillId="0" borderId="0" xfId="0" applyFont="1" applyProtection="1"/>
    <xf numFmtId="0" fontId="1" fillId="0" borderId="14" xfId="0" applyFont="1" applyBorder="1" applyProtection="1"/>
    <xf numFmtId="0" fontId="5" fillId="0" borderId="0" xfId="0" applyFont="1" applyAlignment="1" applyProtection="1">
      <alignment vertical="center"/>
    </xf>
    <xf numFmtId="0" fontId="3" fillId="0" borderId="0" xfId="0" applyFont="1" applyProtection="1"/>
    <xf numFmtId="0" fontId="1" fillId="0" borderId="14" xfId="0" applyFont="1" applyBorder="1" applyAlignment="1" applyProtection="1">
      <alignment horizontal="right"/>
    </xf>
    <xf numFmtId="0" fontId="1" fillId="0" borderId="0" xfId="0" applyFont="1" applyAlignment="1" applyProtection="1">
      <alignment horizontal="right"/>
    </xf>
    <xf numFmtId="0" fontId="1" fillId="0" borderId="32" xfId="0" applyFont="1" applyBorder="1" applyProtection="1"/>
    <xf numFmtId="0" fontId="5" fillId="0" borderId="21" xfId="0" applyFont="1" applyBorder="1" applyAlignment="1" applyProtection="1">
      <alignment horizontal="center"/>
      <protection locked="0"/>
    </xf>
    <xf numFmtId="0" fontId="14" fillId="2" borderId="4" xfId="0" applyFont="1" applyFill="1" applyBorder="1" applyAlignment="1" applyProtection="1">
      <alignment horizontal="center"/>
      <protection locked="0"/>
    </xf>
    <xf numFmtId="14" fontId="14" fillId="2" borderId="4" xfId="8" applyNumberFormat="1" applyFont="1" applyFill="1" applyBorder="1" applyAlignment="1" applyProtection="1">
      <alignment horizontal="center"/>
      <protection locked="0"/>
    </xf>
    <xf numFmtId="0" fontId="14" fillId="0" borderId="4" xfId="0" applyFont="1" applyBorder="1" applyAlignment="1" applyProtection="1">
      <alignment horizontal="center"/>
      <protection locked="0"/>
    </xf>
    <xf numFmtId="0" fontId="5" fillId="2" borderId="21" xfId="0" applyFont="1" applyFill="1" applyBorder="1" applyProtection="1">
      <protection locked="0"/>
    </xf>
    <xf numFmtId="9" fontId="5" fillId="2" borderId="4" xfId="1" applyFont="1" applyFill="1" applyBorder="1" applyAlignment="1" applyProtection="1">
      <alignment horizontal="center" wrapText="1"/>
      <protection locked="0"/>
    </xf>
    <xf numFmtId="9" fontId="5" fillId="2" borderId="22" xfId="1" applyFont="1" applyFill="1" applyBorder="1" applyAlignment="1" applyProtection="1">
      <alignment horizontal="center" wrapText="1"/>
      <protection locked="0"/>
    </xf>
    <xf numFmtId="0" fontId="14" fillId="0" borderId="3" xfId="0" applyFont="1" applyBorder="1" applyAlignment="1" applyProtection="1">
      <alignment horizontal="center"/>
      <protection locked="0"/>
    </xf>
    <xf numFmtId="0" fontId="14"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14" fillId="0" borderId="27" xfId="0" applyFont="1" applyBorder="1" applyProtection="1">
      <protection locked="0"/>
    </xf>
    <xf numFmtId="164" fontId="1" fillId="0" borderId="18" xfId="0" applyNumberFormat="1" applyFont="1" applyBorder="1" applyProtection="1">
      <protection locked="0"/>
    </xf>
    <xf numFmtId="164" fontId="14" fillId="0" borderId="3" xfId="0" applyNumberFormat="1" applyFont="1" applyBorder="1" applyProtection="1">
      <protection locked="0"/>
    </xf>
    <xf numFmtId="164" fontId="14" fillId="2" borderId="4" xfId="0" applyNumberFormat="1" applyFont="1" applyFill="1" applyBorder="1" applyProtection="1">
      <protection locked="0"/>
    </xf>
    <xf numFmtId="164" fontId="14" fillId="0" borderId="4" xfId="0" applyNumberFormat="1" applyFont="1" applyBorder="1" applyProtection="1">
      <protection locked="0"/>
    </xf>
    <xf numFmtId="0" fontId="14" fillId="0" borderId="3" xfId="0" applyFont="1" applyBorder="1" applyProtection="1">
      <protection locked="0"/>
    </xf>
    <xf numFmtId="0" fontId="14" fillId="0" borderId="4" xfId="0" applyFont="1" applyBorder="1" applyProtection="1">
      <protection locked="0"/>
    </xf>
    <xf numFmtId="0" fontId="5" fillId="0" borderId="4" xfId="0" applyFont="1" applyBorder="1" applyProtection="1">
      <protection locked="0"/>
    </xf>
    <xf numFmtId="164" fontId="5" fillId="0" borderId="4" xfId="0" applyNumberFormat="1" applyFont="1" applyBorder="1" applyProtection="1">
      <protection locked="0"/>
    </xf>
    <xf numFmtId="164" fontId="5" fillId="0" borderId="3" xfId="0" applyNumberFormat="1" applyFont="1" applyBorder="1" applyProtection="1">
      <protection locked="0"/>
    </xf>
    <xf numFmtId="0" fontId="5" fillId="0" borderId="4" xfId="0" applyFont="1" applyBorder="1" applyAlignment="1" applyProtection="1">
      <alignment horizontal="left"/>
      <protection locked="0"/>
    </xf>
    <xf numFmtId="164" fontId="14" fillId="0" borderId="4" xfId="7" applyNumberFormat="1" applyFont="1" applyFill="1" applyBorder="1" applyProtection="1">
      <protection locked="0"/>
    </xf>
    <xf numFmtId="164" fontId="14" fillId="0" borderId="22" xfId="7" applyNumberFormat="1" applyFont="1" applyFill="1" applyBorder="1" applyProtection="1">
      <protection locked="0"/>
    </xf>
    <xf numFmtId="0" fontId="5" fillId="0" borderId="21" xfId="0" applyFont="1" applyBorder="1" applyAlignment="1" applyProtection="1">
      <alignment horizontal="left"/>
      <protection locked="0"/>
    </xf>
    <xf numFmtId="164" fontId="14" fillId="0" borderId="2" xfId="7" applyNumberFormat="1" applyFont="1" applyFill="1" applyBorder="1" applyProtection="1">
      <protection locked="0"/>
    </xf>
    <xf numFmtId="0" fontId="14" fillId="0" borderId="0" xfId="0" applyFont="1" applyProtection="1"/>
    <xf numFmtId="14" fontId="14" fillId="0" borderId="0" xfId="0" applyNumberFormat="1" applyFont="1" applyAlignment="1" applyProtection="1">
      <alignment horizontal="center"/>
    </xf>
    <xf numFmtId="0" fontId="14" fillId="2" borderId="30" xfId="0" applyFont="1" applyFill="1" applyBorder="1" applyAlignment="1" applyProtection="1">
      <alignment horizontal="right"/>
    </xf>
    <xf numFmtId="164" fontId="28" fillId="6" borderId="19" xfId="8" applyNumberFormat="1" applyFont="1" applyFill="1" applyBorder="1" applyProtection="1"/>
    <xf numFmtId="164" fontId="28" fillId="6" borderId="24" xfId="8" applyNumberFormat="1" applyFont="1" applyFill="1" applyBorder="1" applyProtection="1"/>
    <xf numFmtId="164" fontId="14" fillId="2" borderId="22" xfId="0" applyNumberFormat="1" applyFont="1" applyFill="1" applyBorder="1" applyProtection="1"/>
    <xf numFmtId="164" fontId="14" fillId="2" borderId="28" xfId="0" applyNumberFormat="1" applyFont="1" applyFill="1" applyBorder="1" applyProtection="1"/>
    <xf numFmtId="164" fontId="14" fillId="2" borderId="3" xfId="0" applyNumberFormat="1" applyFont="1" applyFill="1" applyBorder="1" applyProtection="1"/>
    <xf numFmtId="164" fontId="14" fillId="2" borderId="4" xfId="0" applyNumberFormat="1" applyFont="1" applyFill="1" applyBorder="1" applyProtection="1"/>
    <xf numFmtId="0" fontId="5" fillId="2" borderId="5" xfId="0" applyFont="1" applyFill="1" applyBorder="1" applyProtection="1"/>
    <xf numFmtId="164" fontId="24" fillId="0" borderId="0" xfId="0" applyNumberFormat="1" applyFont="1" applyAlignment="1" applyProtection="1">
      <alignment horizontal="center"/>
    </xf>
    <xf numFmtId="0" fontId="14" fillId="0" borderId="0" xfId="0" applyFont="1" applyAlignment="1" applyProtection="1">
      <alignment horizontal="center"/>
    </xf>
    <xf numFmtId="0" fontId="14" fillId="0" borderId="0" xfId="0" applyFont="1" applyAlignment="1" applyProtection="1">
      <alignment vertical="center"/>
    </xf>
    <xf numFmtId="0" fontId="5" fillId="0" borderId="0" xfId="0" applyFont="1" applyAlignment="1" applyProtection="1">
      <alignment horizontal="left"/>
    </xf>
    <xf numFmtId="0" fontId="0" fillId="0" borderId="0" xfId="0" applyProtection="1">
      <protection locked="0"/>
    </xf>
    <xf numFmtId="0" fontId="5"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0"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12" fillId="0" borderId="22"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12"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5"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5" fillId="2" borderId="21" xfId="0" applyFont="1" applyFill="1" applyBorder="1" applyAlignment="1" applyProtection="1">
      <alignment vertical="center"/>
      <protection locked="0"/>
    </xf>
    <xf numFmtId="164" fontId="5" fillId="2" borderId="4" xfId="0" applyNumberFormat="1" applyFont="1" applyFill="1" applyBorder="1" applyProtection="1">
      <protection locked="0"/>
    </xf>
    <xf numFmtId="164" fontId="5" fillId="2" borderId="16" xfId="0" applyNumberFormat="1" applyFont="1" applyFill="1" applyBorder="1" applyProtection="1">
      <protection locked="0"/>
    </xf>
    <xf numFmtId="0" fontId="5" fillId="2" borderId="4" xfId="0" applyFont="1" applyFill="1" applyBorder="1" applyAlignment="1" applyProtection="1">
      <alignment vertical="center"/>
      <protection locked="0"/>
    </xf>
    <xf numFmtId="0" fontId="11" fillId="0" borderId="25" xfId="0" applyFont="1" applyBorder="1" applyProtection="1">
      <protection locked="0"/>
    </xf>
    <xf numFmtId="0" fontId="5" fillId="0" borderId="21" xfId="1" applyNumberFormat="1" applyFont="1" applyFill="1" applyBorder="1" applyAlignment="1" applyProtection="1">
      <alignment horizontal="center" vertical="center" wrapText="1"/>
      <protection locked="0"/>
    </xf>
    <xf numFmtId="0" fontId="5" fillId="0" borderId="4" xfId="1" applyNumberFormat="1" applyFont="1" applyFill="1" applyBorder="1" applyAlignment="1" applyProtection="1">
      <alignment horizontal="center" vertical="center" wrapText="1"/>
      <protection locked="0"/>
    </xf>
    <xf numFmtId="0" fontId="5" fillId="0" borderId="22" xfId="1" applyNumberFormat="1" applyFont="1" applyFill="1" applyBorder="1" applyAlignment="1" applyProtection="1">
      <alignment horizontal="center" vertical="center" wrapText="1"/>
      <protection locked="0"/>
    </xf>
    <xf numFmtId="0" fontId="5"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0" fillId="0" borderId="0" xfId="0" applyFont="1" applyAlignment="1" applyProtection="1">
      <alignment vertical="center"/>
    </xf>
    <xf numFmtId="0" fontId="5" fillId="0" borderId="0" xfId="0" applyFont="1" applyAlignment="1" applyProtection="1">
      <alignment horizontal="center" vertical="center"/>
    </xf>
    <xf numFmtId="0" fontId="0" fillId="0" borderId="0" xfId="0" applyProtection="1"/>
    <xf numFmtId="0" fontId="5" fillId="0" borderId="4" xfId="0" applyFont="1" applyBorder="1" applyProtection="1"/>
    <xf numFmtId="0" fontId="5" fillId="0" borderId="0" xfId="0" applyFont="1" applyAlignment="1" applyProtection="1">
      <alignment horizontal="center"/>
    </xf>
    <xf numFmtId="14" fontId="1" fillId="0" borderId="0" xfId="0" applyNumberFormat="1" applyFont="1" applyAlignment="1" applyProtection="1">
      <alignment horizontal="center"/>
    </xf>
    <xf numFmtId="0" fontId="5" fillId="0" borderId="25" xfId="0" applyFont="1" applyBorder="1" applyAlignment="1" applyProtection="1">
      <alignment horizontal="center"/>
    </xf>
    <xf numFmtId="0" fontId="1" fillId="0" borderId="25" xfId="0" applyFont="1" applyBorder="1" applyProtection="1"/>
    <xf numFmtId="0" fontId="5"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16" fillId="0" borderId="0" xfId="0" applyFont="1" applyAlignment="1" applyProtection="1">
      <alignment horizontal="left"/>
    </xf>
    <xf numFmtId="0" fontId="5" fillId="0" borderId="21" xfId="0" applyFont="1" applyBorder="1" applyAlignment="1" applyProtection="1">
      <alignment horizontal="left"/>
    </xf>
    <xf numFmtId="0" fontId="5" fillId="0" borderId="16" xfId="0" applyFont="1" applyBorder="1" applyAlignment="1" applyProtection="1">
      <alignment horizontal="left"/>
    </xf>
    <xf numFmtId="0" fontId="5" fillId="0" borderId="21" xfId="0" applyFont="1" applyBorder="1" applyProtection="1"/>
    <xf numFmtId="0" fontId="5"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0" fontId="5" fillId="0" borderId="5" xfId="0" applyFont="1" applyBorder="1" applyProtection="1"/>
    <xf numFmtId="164" fontId="1" fillId="2" borderId="4" xfId="0" applyNumberFormat="1" applyFont="1" applyFill="1" applyBorder="1" applyProtection="1"/>
    <xf numFmtId="0" fontId="5" fillId="2" borderId="5"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4" xfId="0" applyFont="1" applyFill="1" applyBorder="1" applyAlignment="1" applyProtection="1">
      <alignment vertical="center"/>
    </xf>
    <xf numFmtId="164" fontId="5" fillId="0" borderId="0" xfId="0" applyNumberFormat="1" applyFont="1" applyProtection="1"/>
    <xf numFmtId="0" fontId="12" fillId="0" borderId="0" xfId="0" applyFont="1" applyProtection="1"/>
    <xf numFmtId="0" fontId="12" fillId="0" borderId="25" xfId="0" applyFont="1" applyBorder="1" applyProtection="1"/>
    <xf numFmtId="0" fontId="17"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25" fillId="0" borderId="0" xfId="0" applyFont="1" applyProtection="1">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12" fillId="2" borderId="16" xfId="0" applyFont="1" applyFill="1" applyBorder="1" applyAlignment="1" applyProtection="1">
      <alignment horizontal="center" vertical="center" wrapText="1"/>
      <protection locked="0"/>
    </xf>
    <xf numFmtId="164" fontId="1" fillId="2" borderId="27" xfId="0" applyNumberFormat="1" applyFont="1" applyFill="1" applyBorder="1" applyProtection="1">
      <protection locked="0"/>
    </xf>
    <xf numFmtId="0" fontId="5" fillId="2" borderId="4" xfId="0" applyFont="1" applyFill="1" applyBorder="1" applyProtection="1">
      <protection locked="0"/>
    </xf>
    <xf numFmtId="164" fontId="12" fillId="2" borderId="4" xfId="0" applyNumberFormat="1" applyFont="1" applyFill="1" applyBorder="1" applyProtection="1">
      <protection locked="0"/>
    </xf>
    <xf numFmtId="164" fontId="14" fillId="0" borderId="4" xfId="0" applyNumberFormat="1" applyFont="1" applyBorder="1" applyAlignment="1" applyProtection="1">
      <alignment horizontal="center"/>
      <protection locked="0"/>
    </xf>
    <xf numFmtId="0" fontId="12" fillId="0" borderId="4"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10" fontId="5" fillId="2" borderId="21" xfId="1" applyNumberFormat="1" applyFont="1" applyFill="1" applyBorder="1" applyAlignment="1" applyProtection="1">
      <alignment horizontal="center"/>
      <protection locked="0"/>
    </xf>
    <xf numFmtId="0" fontId="14"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12" fillId="0" borderId="4"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9" fontId="5" fillId="0" borderId="22" xfId="1" applyFont="1" applyFill="1" applyBorder="1" applyAlignment="1" applyProtection="1">
      <alignment horizontal="center" vertical="center" wrapText="1"/>
      <protection locked="0"/>
    </xf>
    <xf numFmtId="9" fontId="5" fillId="0" borderId="4" xfId="1" applyFont="1" applyFill="1" applyBorder="1" applyAlignment="1" applyProtection="1">
      <alignment horizontal="center" vertical="center" wrapText="1"/>
      <protection locked="0"/>
    </xf>
    <xf numFmtId="9" fontId="5" fillId="0" borderId="20" xfId="1"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wrapText="1"/>
      <protection locked="0"/>
    </xf>
    <xf numFmtId="0" fontId="3" fillId="0" borderId="0" xfId="0" applyFont="1" applyAlignment="1" applyProtection="1">
      <alignment vertical="center"/>
      <protection locked="0"/>
    </xf>
    <xf numFmtId="0" fontId="1" fillId="2" borderId="21" xfId="0" applyFont="1" applyFill="1" applyBorder="1" applyAlignment="1" applyProtection="1">
      <alignment horizontal="center"/>
      <protection locked="0"/>
    </xf>
    <xf numFmtId="169" fontId="1" fillId="2" borderId="5" xfId="1" applyNumberFormat="1" applyFont="1" applyFill="1" applyBorder="1" applyProtection="1">
      <protection locked="0"/>
    </xf>
    <xf numFmtId="164" fontId="1" fillId="2" borderId="18" xfId="0" applyNumberFormat="1" applyFont="1" applyFill="1" applyBorder="1" applyProtection="1">
      <protection locked="0"/>
    </xf>
    <xf numFmtId="9" fontId="23" fillId="0" borderId="0" xfId="1" applyFont="1" applyAlignment="1" applyProtection="1">
      <alignment horizontal="center"/>
      <protection locked="0"/>
    </xf>
    <xf numFmtId="0" fontId="25" fillId="0" borderId="0" xfId="0" applyFont="1" applyAlignment="1" applyProtection="1">
      <alignment horizontal="center"/>
      <protection locked="0"/>
    </xf>
    <xf numFmtId="0" fontId="0" fillId="0" borderId="0" xfId="0" applyAlignment="1" applyProtection="1">
      <alignment horizontal="center"/>
      <protection locked="0"/>
    </xf>
    <xf numFmtId="0" fontId="3" fillId="0" borderId="0" xfId="0" applyFont="1" applyAlignment="1" applyProtection="1">
      <alignment horizontal="left"/>
      <protection locked="0"/>
    </xf>
    <xf numFmtId="0" fontId="1" fillId="0" borderId="0" xfId="0" applyFont="1" applyAlignment="1" applyProtection="1">
      <alignment vertical="center"/>
    </xf>
    <xf numFmtId="0" fontId="15" fillId="0" borderId="0" xfId="0" applyFont="1" applyProtection="1"/>
    <xf numFmtId="0" fontId="5" fillId="0" borderId="0" xfId="0" applyFont="1" applyAlignment="1" applyProtection="1">
      <alignment horizontal="left" vertical="center"/>
    </xf>
    <xf numFmtId="0" fontId="14" fillId="0" borderId="0" xfId="0" applyFont="1" applyAlignment="1" applyProtection="1">
      <alignment horizontal="left"/>
    </xf>
    <xf numFmtId="0" fontId="14" fillId="0" borderId="25" xfId="0" applyFont="1" applyBorder="1" applyAlignment="1" applyProtection="1">
      <alignment horizontal="left"/>
    </xf>
    <xf numFmtId="0" fontId="5" fillId="2" borderId="16" xfId="0" applyFont="1" applyFill="1" applyBorder="1" applyProtection="1"/>
    <xf numFmtId="164" fontId="5" fillId="0" borderId="25" xfId="0" applyNumberFormat="1" applyFont="1" applyBorder="1" applyProtection="1"/>
    <xf numFmtId="0" fontId="25" fillId="0" borderId="0" xfId="0" applyFont="1" applyProtection="1"/>
    <xf numFmtId="0" fontId="5" fillId="2" borderId="21" xfId="0" applyFont="1" applyFill="1" applyBorder="1" applyProtection="1"/>
    <xf numFmtId="0" fontId="5" fillId="0" borderId="21" xfId="0" applyFont="1" applyBorder="1" applyAlignment="1" applyProtection="1">
      <alignment horizontal="left" vertical="center" wrapText="1"/>
    </xf>
    <xf numFmtId="10" fontId="5" fillId="0" borderId="19" xfId="0" applyNumberFormat="1" applyFont="1" applyBorder="1" applyAlignment="1" applyProtection="1">
      <alignment horizontal="center"/>
    </xf>
    <xf numFmtId="0" fontId="5" fillId="0" borderId="25" xfId="0" applyFont="1" applyBorder="1" applyAlignment="1" applyProtection="1">
      <alignment horizontal="left" wrapText="1"/>
    </xf>
    <xf numFmtId="164" fontId="5" fillId="0" borderId="25" xfId="0" applyNumberFormat="1" applyFont="1" applyBorder="1" applyAlignment="1" applyProtection="1">
      <alignment horizontal="center"/>
    </xf>
    <xf numFmtId="0" fontId="5" fillId="0" borderId="0" xfId="0" applyFont="1" applyAlignment="1" applyProtection="1">
      <alignment horizontal="left" wrapText="1"/>
    </xf>
    <xf numFmtId="164" fontId="5" fillId="0" borderId="0" xfId="0" applyNumberFormat="1" applyFont="1" applyAlignment="1" applyProtection="1">
      <alignment horizontal="center"/>
    </xf>
    <xf numFmtId="164" fontId="1" fillId="0" borderId="19" xfId="0" applyNumberFormat="1" applyFont="1" applyBorder="1" applyAlignment="1" applyProtection="1">
      <alignment wrapText="1"/>
    </xf>
    <xf numFmtId="0" fontId="1" fillId="0" borderId="19" xfId="0" applyFont="1" applyBorder="1" applyProtection="1"/>
    <xf numFmtId="9" fontId="1" fillId="0" borderId="19" xfId="1" applyFont="1" applyFill="1" applyBorder="1" applyProtection="1"/>
    <xf numFmtId="0" fontId="3" fillId="0" borderId="0" xfId="0" applyFont="1" applyAlignment="1" applyProtection="1">
      <alignment vertical="center"/>
    </xf>
    <xf numFmtId="0" fontId="1" fillId="0" borderId="0" xfId="0" applyFont="1" applyAlignment="1" applyProtection="1">
      <alignment horizontal="left"/>
    </xf>
    <xf numFmtId="164" fontId="1" fillId="2" borderId="18" xfId="0" applyNumberFormat="1" applyFont="1" applyFill="1" applyBorder="1" applyProtection="1"/>
    <xf numFmtId="0" fontId="1" fillId="2" borderId="21" xfId="0" applyFont="1" applyFill="1" applyBorder="1" applyAlignment="1" applyProtection="1">
      <alignment horizontal="center"/>
    </xf>
    <xf numFmtId="0" fontId="5" fillId="0" borderId="4"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164" fontId="14" fillId="2" borderId="4" xfId="0" applyNumberFormat="1" applyFont="1" applyFill="1" applyBorder="1" applyAlignment="1" applyProtection="1">
      <alignment horizontal="right" wrapText="1"/>
      <protection locked="0"/>
    </xf>
    <xf numFmtId="164" fontId="14" fillId="2" borderId="3" xfId="0" applyNumberFormat="1" applyFont="1" applyFill="1" applyBorder="1" applyAlignment="1" applyProtection="1">
      <alignment horizontal="right" wrapText="1"/>
      <protection locked="0"/>
    </xf>
    <xf numFmtId="164" fontId="14" fillId="2" borderId="18" xfId="0" applyNumberFormat="1" applyFont="1" applyFill="1" applyBorder="1" applyAlignment="1" applyProtection="1">
      <alignment horizontal="right" wrapText="1"/>
      <protection locked="0"/>
    </xf>
    <xf numFmtId="164" fontId="14" fillId="2" borderId="16" xfId="0" applyNumberFormat="1" applyFont="1" applyFill="1" applyBorder="1" applyAlignment="1" applyProtection="1">
      <alignment horizontal="right" wrapText="1"/>
      <protection locked="0"/>
    </xf>
    <xf numFmtId="164" fontId="14" fillId="2" borderId="16" xfId="0" applyNumberFormat="1" applyFont="1" applyFill="1" applyBorder="1" applyProtection="1">
      <protection locked="0"/>
    </xf>
    <xf numFmtId="0" fontId="5" fillId="2" borderId="4" xfId="0" applyFont="1" applyFill="1" applyBorder="1" applyAlignment="1" applyProtection="1">
      <alignment horizontal="left" vertical="center"/>
      <protection locked="0"/>
    </xf>
    <xf numFmtId="164" fontId="5" fillId="2" borderId="4" xfId="0" applyNumberFormat="1" applyFont="1" applyFill="1" applyBorder="1" applyAlignment="1" applyProtection="1">
      <alignment horizontal="right"/>
      <protection locked="0"/>
    </xf>
    <xf numFmtId="0" fontId="5" fillId="0" borderId="22" xfId="0" applyFont="1" applyBorder="1" applyAlignment="1" applyProtection="1">
      <alignment horizontal="center" vertical="center"/>
      <protection locked="0"/>
    </xf>
    <xf numFmtId="9" fontId="5" fillId="0" borderId="28" xfId="1"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protection locked="0"/>
    </xf>
    <xf numFmtId="0" fontId="1" fillId="2" borderId="3" xfId="0" applyFont="1" applyFill="1" applyBorder="1" applyAlignment="1" applyProtection="1">
      <alignment wrapText="1"/>
      <protection locked="0"/>
    </xf>
    <xf numFmtId="14" fontId="1" fillId="2" borderId="3" xfId="0" applyNumberFormat="1" applyFont="1" applyFill="1" applyBorder="1" applyProtection="1">
      <protection locked="0"/>
    </xf>
    <xf numFmtId="0" fontId="1" fillId="2" borderId="4" xfId="0" applyFont="1" applyFill="1" applyBorder="1" applyAlignment="1" applyProtection="1">
      <alignment wrapText="1"/>
      <protection locked="0"/>
    </xf>
    <xf numFmtId="14" fontId="1"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2" fillId="2" borderId="4" xfId="0" applyFont="1" applyFill="1" applyBorder="1" applyAlignment="1" applyProtection="1">
      <alignment horizontal="center"/>
      <protection locked="0"/>
    </xf>
    <xf numFmtId="0" fontId="12" fillId="2" borderId="22" xfId="0" applyFont="1" applyFill="1" applyBorder="1" applyAlignment="1" applyProtection="1">
      <alignment wrapText="1"/>
      <protection locked="0"/>
    </xf>
    <xf numFmtId="14" fontId="12" fillId="2" borderId="22" xfId="0" applyNumberFormat="1" applyFont="1" applyFill="1" applyBorder="1" applyProtection="1">
      <protection locked="0"/>
    </xf>
    <xf numFmtId="164" fontId="12" fillId="2" borderId="22" xfId="0" applyNumberFormat="1" applyFont="1" applyFill="1" applyBorder="1" applyProtection="1">
      <protection locked="0"/>
    </xf>
    <xf numFmtId="164" fontId="12" fillId="2" borderId="17" xfId="0" applyNumberFormat="1" applyFont="1" applyFill="1" applyBorder="1" applyProtection="1">
      <protection locked="0"/>
    </xf>
    <xf numFmtId="164" fontId="12" fillId="2" borderId="2" xfId="0" applyNumberFormat="1" applyFont="1" applyFill="1" applyBorder="1" applyProtection="1">
      <protection locked="0"/>
    </xf>
    <xf numFmtId="164" fontId="12" fillId="2" borderId="29" xfId="0" applyNumberFormat="1" applyFont="1" applyFill="1" applyBorder="1" applyProtection="1">
      <protection locked="0"/>
    </xf>
    <xf numFmtId="0" fontId="5" fillId="0" borderId="0" xfId="0" applyFont="1" applyAlignment="1" applyProtection="1">
      <alignment wrapText="1"/>
    </xf>
    <xf numFmtId="0" fontId="5" fillId="0" borderId="0" xfId="0" applyFont="1" applyAlignment="1" applyProtection="1">
      <alignment vertical="top" wrapText="1"/>
    </xf>
    <xf numFmtId="0" fontId="5" fillId="0" borderId="0" xfId="0" applyFont="1" applyAlignment="1" applyProtection="1">
      <alignment horizontal="center" wrapText="1"/>
    </xf>
    <xf numFmtId="0" fontId="5" fillId="0" borderId="0" xfId="0" applyFont="1" applyAlignment="1" applyProtection="1">
      <alignment horizontal="center" vertical="top" wrapText="1"/>
    </xf>
    <xf numFmtId="0" fontId="0" fillId="0" borderId="29" xfId="0" applyBorder="1" applyProtection="1"/>
    <xf numFmtId="0" fontId="5" fillId="0" borderId="25" xfId="0" applyFont="1" applyBorder="1" applyAlignment="1" applyProtection="1">
      <alignment horizontal="center" wrapText="1"/>
    </xf>
    <xf numFmtId="164" fontId="14" fillId="2" borderId="4" xfId="0" applyNumberFormat="1" applyFont="1" applyFill="1" applyBorder="1" applyAlignment="1" applyProtection="1">
      <alignment horizontal="right" wrapText="1"/>
    </xf>
    <xf numFmtId="0" fontId="5" fillId="0" borderId="5" xfId="0" applyFont="1" applyBorder="1" applyAlignment="1" applyProtection="1">
      <alignment horizontal="right" vertical="center"/>
    </xf>
    <xf numFmtId="0" fontId="5" fillId="2" borderId="21" xfId="0" applyFont="1" applyFill="1" applyBorder="1" applyAlignment="1" applyProtection="1">
      <alignment wrapText="1"/>
    </xf>
    <xf numFmtId="0" fontId="5" fillId="2" borderId="16" xfId="0" applyFont="1" applyFill="1" applyBorder="1" applyAlignment="1" applyProtection="1">
      <alignment wrapText="1"/>
    </xf>
    <xf numFmtId="0" fontId="1" fillId="0" borderId="4" xfId="0" applyFont="1" applyBorder="1" applyAlignment="1" applyProtection="1">
      <alignment horizontal="center" vertical="center"/>
    </xf>
    <xf numFmtId="14" fontId="1" fillId="0" borderId="19" xfId="0" applyNumberFormat="1" applyFont="1" applyBorder="1" applyProtection="1"/>
    <xf numFmtId="164" fontId="1" fillId="0" borderId="24" xfId="0" applyNumberFormat="1" applyFont="1" applyBorder="1" applyProtection="1"/>
    <xf numFmtId="0" fontId="1" fillId="0" borderId="4" xfId="0" applyFont="1" applyBorder="1" applyAlignment="1" applyProtection="1">
      <alignment horizontal="center"/>
    </xf>
    <xf numFmtId="164" fontId="1" fillId="2" borderId="16" xfId="0" applyNumberFormat="1" applyFont="1" applyFill="1" applyBorder="1" applyProtection="1"/>
    <xf numFmtId="0" fontId="1" fillId="2" borderId="4" xfId="0" applyFont="1" applyFill="1" applyBorder="1" applyAlignment="1" applyProtection="1">
      <alignment horizontal="center"/>
    </xf>
    <xf numFmtId="0" fontId="1" fillId="2" borderId="3" xfId="0" applyFont="1" applyFill="1" applyBorder="1" applyAlignment="1" applyProtection="1">
      <alignment wrapText="1"/>
    </xf>
    <xf numFmtId="14" fontId="1" fillId="2" borderId="3" xfId="0" applyNumberFormat="1" applyFont="1" applyFill="1" applyBorder="1" applyProtection="1"/>
    <xf numFmtId="0" fontId="1" fillId="2" borderId="4" xfId="0" applyFont="1" applyFill="1" applyBorder="1" applyAlignment="1" applyProtection="1">
      <alignment wrapText="1"/>
    </xf>
    <xf numFmtId="14" fontId="1" fillId="2" borderId="4" xfId="0" applyNumberFormat="1" applyFont="1" applyFill="1" applyBorder="1" applyProtection="1"/>
    <xf numFmtId="0" fontId="12"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22" xfId="0" applyFont="1" applyFill="1" applyBorder="1" applyAlignment="1" applyProtection="1">
      <alignment wrapText="1"/>
    </xf>
    <xf numFmtId="14" fontId="12" fillId="2" borderId="22" xfId="0" applyNumberFormat="1" applyFont="1" applyFill="1" applyBorder="1" applyProtection="1"/>
    <xf numFmtId="164" fontId="12" fillId="2" borderId="22" xfId="0" applyNumberFormat="1" applyFont="1" applyFill="1" applyBorder="1" applyProtection="1"/>
    <xf numFmtId="164" fontId="12" fillId="2" borderId="4" xfId="0" applyNumberFormat="1" applyFont="1" applyFill="1" applyBorder="1" applyProtection="1"/>
    <xf numFmtId="164" fontId="12" fillId="2" borderId="17" xfId="0" applyNumberFormat="1" applyFont="1" applyFill="1" applyBorder="1" applyProtection="1"/>
    <xf numFmtId="164" fontId="12" fillId="2" borderId="2" xfId="0" applyNumberFormat="1" applyFont="1" applyFill="1" applyBorder="1" applyProtection="1"/>
    <xf numFmtId="164" fontId="12" fillId="2" borderId="29"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164" fontId="12" fillId="2" borderId="18" xfId="0" applyNumberFormat="1" applyFont="1" applyFill="1" applyBorder="1" applyProtection="1"/>
    <xf numFmtId="164" fontId="12" fillId="2" borderId="3" xfId="0" applyNumberFormat="1" applyFont="1" applyFill="1" applyBorder="1" applyProtection="1"/>
    <xf numFmtId="164" fontId="12" fillId="2" borderId="33" xfId="0" applyNumberFormat="1" applyFont="1" applyFill="1" applyBorder="1" applyProtection="1"/>
    <xf numFmtId="14" fontId="14" fillId="2" borderId="4" xfId="0" applyNumberFormat="1" applyFont="1" applyFill="1" applyBorder="1" applyAlignment="1" applyProtection="1">
      <alignment horizontal="center"/>
      <protection locked="0"/>
    </xf>
    <xf numFmtId="0" fontId="5" fillId="0" borderId="20" xfId="1" applyNumberFormat="1" applyFont="1" applyFill="1" applyBorder="1" applyAlignment="1" applyProtection="1">
      <alignment horizontal="center" vertical="center" wrapText="1"/>
      <protection locked="0"/>
    </xf>
    <xf numFmtId="14" fontId="14" fillId="0" borderId="0" xfId="0" applyNumberFormat="1" applyFont="1" applyAlignment="1" applyProtection="1">
      <alignment horizontal="left"/>
    </xf>
    <xf numFmtId="14" fontId="14" fillId="0" borderId="25" xfId="0" applyNumberFormat="1" applyFont="1" applyBorder="1" applyAlignment="1" applyProtection="1">
      <alignment horizontal="left"/>
    </xf>
    <xf numFmtId="0" fontId="5" fillId="0" borderId="0" xfId="0" applyFont="1" applyProtection="1"/>
    <xf numFmtId="0" fontId="14" fillId="0" borderId="17" xfId="0" applyFont="1" applyBorder="1" applyAlignment="1" applyProtection="1">
      <alignment horizontal="left"/>
    </xf>
    <xf numFmtId="0" fontId="5" fillId="0" borderId="35" xfId="0" applyFont="1" applyBorder="1" applyProtection="1"/>
    <xf numFmtId="0" fontId="5" fillId="2" borderId="4" xfId="0" applyFont="1" applyFill="1" applyBorder="1" applyProtection="1"/>
    <xf numFmtId="164" fontId="1" fillId="0" borderId="26" xfId="0" applyNumberFormat="1" applyFont="1" applyBorder="1" applyProtection="1"/>
    <xf numFmtId="0" fontId="14" fillId="2" borderId="4"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11" fillId="0" borderId="25" xfId="0" applyFont="1" applyBorder="1" applyAlignment="1" applyProtection="1">
      <alignment horizontal="left"/>
      <protection locked="0"/>
    </xf>
    <xf numFmtId="0" fontId="1" fillId="0" borderId="4" xfId="0" applyFont="1" applyBorder="1" applyProtection="1"/>
    <xf numFmtId="0" fontId="5" fillId="0" borderId="5" xfId="0" applyFont="1" applyBorder="1" applyAlignment="1" applyProtection="1">
      <alignment horizontal="left"/>
    </xf>
    <xf numFmtId="0" fontId="5" fillId="2" borderId="21" xfId="0" applyFont="1" applyFill="1" applyBorder="1" applyAlignment="1" applyProtection="1">
      <alignment horizontal="left"/>
    </xf>
    <xf numFmtId="0" fontId="5" fillId="2" borderId="16" xfId="0" applyFont="1" applyFill="1" applyBorder="1" applyAlignment="1" applyProtection="1">
      <alignment horizontal="left"/>
    </xf>
    <xf numFmtId="0" fontId="5" fillId="0" borderId="25" xfId="0" applyFont="1" applyBorder="1" applyProtection="1"/>
    <xf numFmtId="164" fontId="1" fillId="2" borderId="31" xfId="0" applyNumberFormat="1" applyFont="1" applyFill="1" applyBorder="1" applyProtection="1"/>
    <xf numFmtId="0" fontId="14" fillId="0" borderId="22" xfId="0" applyFont="1" applyBorder="1" applyAlignment="1" applyProtection="1">
      <alignment horizontal="center"/>
      <protection locked="0"/>
    </xf>
    <xf numFmtId="165" fontId="1" fillId="0" borderId="0" xfId="0" applyNumberFormat="1" applyFont="1" applyProtection="1">
      <protection locked="0"/>
    </xf>
    <xf numFmtId="165" fontId="1" fillId="0" borderId="22" xfId="0" applyNumberFormat="1" applyFont="1" applyBorder="1" applyAlignment="1" applyProtection="1">
      <alignment horizontal="center"/>
      <protection locked="0"/>
    </xf>
    <xf numFmtId="165" fontId="1" fillId="0" borderId="21" xfId="0" applyNumberFormat="1" applyFont="1" applyBorder="1" applyAlignment="1" applyProtection="1">
      <alignment horizontal="center"/>
      <protection locked="0"/>
    </xf>
    <xf numFmtId="165" fontId="1"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0" fontId="12" fillId="0" borderId="0" xfId="0" applyFont="1" applyAlignment="1" applyProtection="1">
      <alignment horizontal="center"/>
    </xf>
    <xf numFmtId="0" fontId="12" fillId="0" borderId="25" xfId="0" applyFont="1" applyBorder="1" applyAlignment="1" applyProtection="1">
      <alignment horizontal="center"/>
    </xf>
    <xf numFmtId="164" fontId="1" fillId="0" borderId="0" xfId="0" applyNumberFormat="1" applyFont="1" applyProtection="1"/>
    <xf numFmtId="165" fontId="1" fillId="0" borderId="0" xfId="0" applyNumberFormat="1" applyFont="1" applyProtection="1"/>
    <xf numFmtId="165" fontId="1" fillId="0" borderId="25" xfId="0" applyNumberFormat="1" applyFont="1" applyBorder="1" applyProtection="1"/>
    <xf numFmtId="0" fontId="10" fillId="0" borderId="25" xfId="0" applyFont="1" applyBorder="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xf>
    <xf numFmtId="0" fontId="14" fillId="0" borderId="19" xfId="0" applyFont="1" applyBorder="1" applyAlignment="1" applyProtection="1">
      <alignment horizontal="center"/>
    </xf>
    <xf numFmtId="164" fontId="14" fillId="0" borderId="19" xfId="0" applyNumberFormat="1" applyFont="1" applyBorder="1" applyProtection="1"/>
    <xf numFmtId="0" fontId="1" fillId="0" borderId="0" xfId="0" applyFont="1" applyAlignment="1" applyProtection="1">
      <alignment horizontal="center" vertical="center"/>
    </xf>
    <xf numFmtId="164" fontId="14" fillId="2" borderId="16" xfId="0" applyNumberFormat="1" applyFont="1" applyFill="1" applyBorder="1" applyProtection="1"/>
    <xf numFmtId="0" fontId="10"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1" defaultTableStyle="TableStyleMedium2" defaultPivotStyle="PivotStyleLight16">
    <tableStyle name="Invisible" pivot="0" table="0" count="0" xr9:uid="{EE5A2FFB-9E9D-40D4-81C5-13E5F2ADE513}"/>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iposacounty-my.sharepoint.com/personal/btorres_mariposacounty_org/Documents/Attachments/UMBRELLA%20WORKSHEET%20FY%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s "/>
      <sheetName val="ytd-summary"/>
      <sheetName val="JUL"/>
      <sheetName val="AUG"/>
      <sheetName val="SEP"/>
      <sheetName val="OCT"/>
      <sheetName val="NOV"/>
      <sheetName val="DEC"/>
      <sheetName val="JAN"/>
      <sheetName val="FEB"/>
      <sheetName val="MAR"/>
      <sheetName val="APR"/>
      <sheetName val="MAY"/>
      <sheetName val="JUN"/>
      <sheetName val="FINAL"/>
    </sheetNames>
    <sheetDataSet>
      <sheetData sheetId="0"/>
      <sheetData sheetId="1">
        <row r="160">
          <cell r="I160">
            <v>117037.71999895624</v>
          </cell>
          <cell r="J160">
            <v>43797.367015031792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46"/>
  </cols>
  <sheetData>
    <row r="1" spans="1:6" ht="15.6" x14ac:dyDescent="0.3">
      <c r="A1" s="1" t="s">
        <v>0</v>
      </c>
      <c r="B1" s="48"/>
      <c r="C1" s="48"/>
      <c r="D1" s="48"/>
      <c r="E1" s="48"/>
      <c r="F1" s="48"/>
    </row>
    <row r="2" spans="1:6" x14ac:dyDescent="0.25">
      <c r="A2" s="48" t="s">
        <v>1</v>
      </c>
      <c r="B2" s="48"/>
      <c r="C2" s="48"/>
      <c r="D2" s="48"/>
      <c r="E2" s="48"/>
      <c r="F2" s="48"/>
    </row>
    <row r="3" spans="1:6" x14ac:dyDescent="0.25">
      <c r="A3" s="48" t="s">
        <v>2</v>
      </c>
      <c r="B3" s="48"/>
      <c r="C3" s="48"/>
      <c r="D3" s="48"/>
      <c r="E3" s="48"/>
      <c r="F3" s="48"/>
    </row>
    <row r="16" spans="1:6" x14ac:dyDescent="0.25">
      <c r="A16" s="48"/>
      <c r="B16" s="48"/>
      <c r="C16" s="48"/>
      <c r="D16" s="48"/>
      <c r="E16" s="48"/>
      <c r="F16" s="48"/>
    </row>
    <row r="26" spans="5:6" x14ac:dyDescent="0.25">
      <c r="E26" s="48"/>
      <c r="F26" s="48"/>
    </row>
    <row r="28" spans="5:6" x14ac:dyDescent="0.25">
      <c r="E28" s="48"/>
      <c r="F28" s="48"/>
    </row>
  </sheetData>
  <sheetProtection formatColumns="0" formatRows="0"/>
  <customSheetViews>
    <customSheetView guid="{D8D3A042-2CA2-4641-BB44-BC182917D730}" showPageBreaks="1" printArea="1" state="hidden">
      <selection activeCell="C5" sqref="C5"/>
      <pageMargins left="0" right="0" top="0" bottom="0" header="0" footer="0"/>
      <pageSetup orientation="portrait" r:id="rId1"/>
    </customSheetView>
    <customSheetView guid="{7E50CCF5-45D0-4F7B-8896-9BA64DCA8A01}" state="hidden">
      <selection activeCell="C5" sqref="C5"/>
      <pageMargins left="0" right="0" top="0" bottom="0" header="0" footer="0"/>
      <pageSetup orientation="portrait" r:id="rId2"/>
    </customSheetView>
    <customSheetView guid="{E7E6A24F-BA49-4C7A-9CED-3AB8F60308A1}" showPageBreaks="1" printArea="1" state="hidden">
      <selection activeCell="C5" sqref="C5"/>
      <pageMargins left="0" right="0" top="0" bottom="0" header="0" footer="0"/>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tint="-0.249977111117893"/>
    <pageSetUpPr autoPageBreaks="0"/>
  </sheetPr>
  <dimension ref="A1:Q128"/>
  <sheetViews>
    <sheetView showGridLines="0" topLeftCell="B12" zoomScale="80" zoomScaleNormal="80" zoomScaleSheetLayoutView="40" workbookViewId="0">
      <selection activeCell="D27" sqref="D27"/>
    </sheetView>
  </sheetViews>
  <sheetFormatPr defaultColWidth="9.109375" defaultRowHeight="15" zeroHeight="1" x14ac:dyDescent="0.25"/>
  <cols>
    <col min="1" max="1" width="2.6640625" style="89" customWidth="1"/>
    <col min="2" max="2" width="6.6640625" style="89" customWidth="1"/>
    <col min="3" max="3" width="9.5546875" style="89" customWidth="1"/>
    <col min="4" max="4" width="9.44140625" style="89" bestFit="1" customWidth="1"/>
    <col min="5" max="5" width="55.109375" style="89" customWidth="1"/>
    <col min="6" max="7" width="17.6640625" style="89" customWidth="1"/>
    <col min="8" max="8" width="31" style="89" bestFit="1" customWidth="1"/>
    <col min="9" max="9" width="24.88671875" style="89" customWidth="1"/>
    <col min="10" max="10" width="24.44140625" style="89" bestFit="1" customWidth="1"/>
    <col min="11" max="11" width="20.88671875" style="89" bestFit="1" customWidth="1"/>
    <col min="12" max="12" width="25.109375" style="89" bestFit="1" customWidth="1"/>
    <col min="13" max="13" width="26.5546875" style="89" customWidth="1"/>
    <col min="14" max="14" width="21.109375" style="89" bestFit="1" customWidth="1"/>
    <col min="15" max="15" width="20.109375" style="89" bestFit="1" customWidth="1"/>
    <col min="16" max="16" width="17.6640625" style="89" customWidth="1"/>
    <col min="17" max="17" width="18" style="89" bestFit="1" customWidth="1"/>
    <col min="18" max="16384" width="9.109375" style="89"/>
  </cols>
  <sheetData>
    <row r="1" spans="1:17" x14ac:dyDescent="0.25">
      <c r="A1" s="74" t="s">
        <v>349</v>
      </c>
      <c r="B1" s="75" t="s">
        <v>4</v>
      </c>
      <c r="C1" s="130"/>
      <c r="D1" s="130"/>
      <c r="E1" s="135"/>
      <c r="F1" s="130"/>
      <c r="G1" s="130"/>
      <c r="H1" s="130"/>
      <c r="I1" s="135"/>
      <c r="J1" s="130"/>
      <c r="K1" s="130"/>
      <c r="L1" s="135"/>
      <c r="M1" s="130"/>
      <c r="N1" s="130"/>
      <c r="O1" s="130"/>
      <c r="P1" s="83" t="s">
        <v>5</v>
      </c>
      <c r="Q1" s="130"/>
    </row>
    <row r="2" spans="1:17" ht="15.6" thickBot="1" x14ac:dyDescent="0.3">
      <c r="A2" s="130"/>
      <c r="B2" s="76" t="s">
        <v>6</v>
      </c>
      <c r="C2" s="131"/>
      <c r="D2" s="131"/>
      <c r="E2" s="134"/>
      <c r="F2" s="131"/>
      <c r="G2" s="131"/>
      <c r="H2" s="131"/>
      <c r="I2" s="134"/>
      <c r="J2" s="131"/>
      <c r="K2" s="131"/>
      <c r="L2" s="134"/>
      <c r="M2" s="131"/>
      <c r="N2" s="131"/>
      <c r="O2" s="131"/>
      <c r="P2" s="134"/>
      <c r="Q2" s="130"/>
    </row>
    <row r="3" spans="1:17" s="133" customFormat="1" x14ac:dyDescent="0.25">
      <c r="A3" s="130"/>
      <c r="B3" s="3"/>
      <c r="C3" s="3"/>
      <c r="D3" s="3"/>
      <c r="E3" s="130"/>
      <c r="F3" s="130"/>
      <c r="G3" s="130"/>
      <c r="H3" s="130"/>
      <c r="I3" s="130"/>
      <c r="J3" s="130"/>
      <c r="K3" s="130"/>
      <c r="L3" s="130"/>
      <c r="M3" s="130"/>
      <c r="N3" s="130"/>
      <c r="O3" s="130"/>
      <c r="P3" s="130"/>
      <c r="Q3" s="130"/>
    </row>
    <row r="4" spans="1:17" s="130" customFormat="1" x14ac:dyDescent="0.25">
      <c r="B4" s="77" t="s">
        <v>350</v>
      </c>
    </row>
    <row r="5" spans="1:17" s="133" customFormat="1" ht="17.399999999999999" x14ac:dyDescent="0.3">
      <c r="A5" s="130"/>
      <c r="B5" s="91" t="str">
        <f>'1. Information'!B5</f>
        <v>Annual Mental Health Services Act (MHSA) Revenue and Expenditure Report</v>
      </c>
      <c r="C5" s="309"/>
      <c r="D5" s="309"/>
      <c r="E5" s="309"/>
      <c r="F5" s="309"/>
      <c r="G5" s="309"/>
      <c r="H5" s="309"/>
      <c r="I5" s="309"/>
      <c r="J5" s="309"/>
      <c r="K5" s="311"/>
      <c r="L5" s="309"/>
      <c r="M5" s="309"/>
      <c r="N5" s="309"/>
      <c r="O5" s="309"/>
      <c r="P5" s="130"/>
      <c r="Q5" s="130"/>
    </row>
    <row r="6" spans="1:17" s="133" customFormat="1" ht="17.399999999999999" x14ac:dyDescent="0.25">
      <c r="A6" s="130"/>
      <c r="B6" s="92" t="str">
        <f>'1. Information'!B6</f>
        <v>Fiscal Year: FY 2022-23</v>
      </c>
      <c r="C6" s="310"/>
      <c r="D6" s="310"/>
      <c r="E6" s="310"/>
      <c r="F6" s="310"/>
      <c r="G6" s="310"/>
      <c r="H6" s="310"/>
      <c r="I6" s="310"/>
      <c r="J6" s="310"/>
      <c r="K6" s="312"/>
      <c r="L6" s="310"/>
      <c r="M6" s="310"/>
      <c r="N6" s="310"/>
      <c r="O6" s="310"/>
      <c r="P6" s="130"/>
      <c r="Q6" s="130"/>
    </row>
    <row r="7" spans="1:17" s="133" customFormat="1" ht="17.399999999999999" x14ac:dyDescent="0.3">
      <c r="A7" s="130"/>
      <c r="B7" s="91" t="s">
        <v>351</v>
      </c>
      <c r="C7" s="309"/>
      <c r="D7" s="309"/>
      <c r="E7" s="309"/>
      <c r="F7" s="309"/>
      <c r="G7" s="309"/>
      <c r="H7" s="309"/>
      <c r="I7" s="309"/>
      <c r="J7" s="309"/>
      <c r="K7" s="311"/>
      <c r="L7" s="309"/>
      <c r="M7" s="309"/>
      <c r="N7" s="309"/>
      <c r="O7" s="309"/>
      <c r="P7" s="130"/>
      <c r="Q7" s="130"/>
    </row>
    <row r="8" spans="1:17" s="133" customFormat="1" ht="15.6" x14ac:dyDescent="0.3">
      <c r="A8" s="130"/>
      <c r="B8" s="130"/>
      <c r="C8" s="311"/>
      <c r="D8" s="311"/>
      <c r="E8" s="311"/>
      <c r="F8" s="311"/>
      <c r="G8" s="311"/>
      <c r="H8" s="311"/>
      <c r="I8" s="311"/>
      <c r="J8" s="311"/>
      <c r="K8" s="311"/>
      <c r="L8" s="311"/>
      <c r="M8" s="309"/>
      <c r="N8" s="309"/>
      <c r="O8" s="309"/>
      <c r="P8" s="309"/>
      <c r="Q8" s="130"/>
    </row>
    <row r="9" spans="1:17" s="133" customFormat="1" ht="15.6" x14ac:dyDescent="0.3">
      <c r="A9" s="130"/>
      <c r="B9" s="156" t="s">
        <v>12</v>
      </c>
      <c r="C9" s="215"/>
      <c r="D9" s="216"/>
      <c r="E9" s="138" t="str">
        <f>IF(ISBLANK('1. Information'!D11),"",'1. Information'!D11)</f>
        <v>Mariposa</v>
      </c>
      <c r="F9" s="130"/>
      <c r="G9" s="179" t="s">
        <v>10</v>
      </c>
      <c r="H9" s="180">
        <f>IF(ISBLANK('1. Information'!D9),"",'1. Information'!D9)</f>
        <v>45307</v>
      </c>
      <c r="I9" s="207"/>
      <c r="J9" s="207"/>
      <c r="K9" s="311"/>
      <c r="L9" s="311"/>
      <c r="M9" s="311"/>
      <c r="N9" s="311"/>
      <c r="O9" s="311"/>
      <c r="P9" s="311"/>
      <c r="Q9" s="311"/>
    </row>
    <row r="10" spans="1:17" s="133" customFormat="1" ht="15.6" x14ac:dyDescent="0.3">
      <c r="A10" s="130"/>
      <c r="B10" s="206"/>
      <c r="C10" s="206"/>
      <c r="D10" s="206"/>
      <c r="E10" s="130"/>
      <c r="F10" s="206"/>
      <c r="G10" s="207"/>
      <c r="H10" s="207"/>
      <c r="I10" s="207"/>
      <c r="J10" s="311"/>
      <c r="K10" s="311"/>
      <c r="L10" s="311"/>
      <c r="M10" s="311"/>
      <c r="N10" s="311"/>
      <c r="O10" s="311"/>
      <c r="P10" s="311"/>
      <c r="Q10" s="130"/>
    </row>
    <row r="11" spans="1:17" s="133" customFormat="1" ht="18" thickBot="1" x14ac:dyDescent="0.35">
      <c r="A11" s="130"/>
      <c r="B11" s="195" t="s">
        <v>161</v>
      </c>
      <c r="C11" s="208"/>
      <c r="D11" s="208"/>
      <c r="E11" s="209"/>
      <c r="F11" s="209"/>
      <c r="G11" s="209"/>
      <c r="H11" s="211"/>
      <c r="I11" s="211"/>
      <c r="J11" s="314"/>
      <c r="K11" s="314"/>
      <c r="L11" s="311"/>
      <c r="M11" s="311"/>
      <c r="N11" s="311"/>
      <c r="O11" s="204"/>
      <c r="P11" s="311"/>
      <c r="Q11" s="130"/>
    </row>
    <row r="12" spans="1:17" s="133" customFormat="1" ht="16.2" thickTop="1" x14ac:dyDescent="0.3">
      <c r="A12" s="130"/>
      <c r="B12" s="225"/>
      <c r="C12" s="206"/>
      <c r="D12" s="206"/>
      <c r="E12" s="130"/>
      <c r="F12" s="130"/>
      <c r="G12" s="130"/>
      <c r="H12" s="207"/>
      <c r="I12" s="207"/>
      <c r="J12" s="311"/>
      <c r="K12" s="311"/>
      <c r="L12" s="311"/>
      <c r="M12" s="311"/>
      <c r="N12" s="311"/>
      <c r="O12" s="204"/>
      <c r="P12" s="311"/>
      <c r="Q12" s="130"/>
    </row>
    <row r="13" spans="1:17" s="133" customFormat="1" ht="15.6" x14ac:dyDescent="0.3">
      <c r="A13" s="130"/>
      <c r="B13" s="206"/>
      <c r="C13" s="206"/>
      <c r="D13" s="206"/>
      <c r="E13" s="130"/>
      <c r="F13" s="147" t="s">
        <v>40</v>
      </c>
      <c r="G13" s="182" t="s">
        <v>41</v>
      </c>
      <c r="H13" s="235" t="s">
        <v>42</v>
      </c>
      <c r="I13" s="235" t="s">
        <v>43</v>
      </c>
      <c r="J13" s="246" t="s">
        <v>44</v>
      </c>
      <c r="K13" s="147" t="s">
        <v>45</v>
      </c>
      <c r="L13" s="313"/>
      <c r="M13" s="204"/>
      <c r="N13" s="204"/>
      <c r="O13" s="130"/>
      <c r="P13" s="130"/>
      <c r="Q13" s="130"/>
    </row>
    <row r="14" spans="1:17" s="133" customFormat="1" ht="65.25" customHeight="1" x14ac:dyDescent="0.3">
      <c r="A14" s="130"/>
      <c r="B14" s="130"/>
      <c r="C14" s="130"/>
      <c r="D14" s="130"/>
      <c r="E14" s="130"/>
      <c r="F14" s="183" t="s">
        <v>352</v>
      </c>
      <c r="G14" s="185" t="s">
        <v>66</v>
      </c>
      <c r="H14" s="184" t="s">
        <v>67</v>
      </c>
      <c r="I14" s="184" t="s">
        <v>68</v>
      </c>
      <c r="J14" s="184" t="s">
        <v>69</v>
      </c>
      <c r="K14" s="253" t="s">
        <v>163</v>
      </c>
      <c r="L14" s="204"/>
      <c r="M14" s="204"/>
      <c r="N14" s="204"/>
      <c r="O14" s="130"/>
      <c r="P14" s="130"/>
      <c r="Q14" s="130"/>
    </row>
    <row r="15" spans="1:17" s="133" customFormat="1" ht="15.6" x14ac:dyDescent="0.3">
      <c r="A15" s="130"/>
      <c r="B15" s="147">
        <v>1</v>
      </c>
      <c r="C15" s="285" t="s">
        <v>353</v>
      </c>
      <c r="D15" s="215"/>
      <c r="E15" s="216"/>
      <c r="F15" s="52">
        <v>0</v>
      </c>
      <c r="G15" s="217"/>
      <c r="H15" s="217"/>
      <c r="I15" s="217"/>
      <c r="J15" s="217"/>
      <c r="K15" s="190">
        <f>SUM(F15:J15)</f>
        <v>0</v>
      </c>
      <c r="L15" s="204"/>
      <c r="M15" s="204"/>
      <c r="N15" s="204"/>
      <c r="O15" s="130"/>
      <c r="P15" s="130"/>
      <c r="Q15" s="130"/>
    </row>
    <row r="16" spans="1:17" s="133" customFormat="1" ht="15.6" x14ac:dyDescent="0.3">
      <c r="A16" s="130"/>
      <c r="B16" s="147">
        <v>2</v>
      </c>
      <c r="C16" s="285" t="s">
        <v>354</v>
      </c>
      <c r="D16" s="215"/>
      <c r="E16" s="216"/>
      <c r="F16" s="52">
        <v>0</v>
      </c>
      <c r="G16" s="217"/>
      <c r="H16" s="217"/>
      <c r="I16" s="217"/>
      <c r="J16" s="217"/>
      <c r="K16" s="190">
        <f>SUM(F16:J16)</f>
        <v>0</v>
      </c>
      <c r="L16" s="204"/>
      <c r="M16" s="204"/>
      <c r="N16" s="204"/>
      <c r="O16" s="130"/>
      <c r="P16" s="130"/>
      <c r="Q16" s="130"/>
    </row>
    <row r="17" spans="2:17" s="133" customFormat="1" ht="15.6" x14ac:dyDescent="0.3">
      <c r="B17" s="147">
        <v>3</v>
      </c>
      <c r="C17" s="286" t="s">
        <v>355</v>
      </c>
      <c r="D17" s="219"/>
      <c r="E17" s="216"/>
      <c r="F17" s="217"/>
      <c r="G17" s="315"/>
      <c r="H17" s="315"/>
      <c r="I17" s="315"/>
      <c r="J17" s="315"/>
      <c r="K17" s="190">
        <f>F17</f>
        <v>0</v>
      </c>
      <c r="L17" s="204"/>
      <c r="M17" s="204"/>
      <c r="N17" s="204"/>
      <c r="O17" s="130"/>
      <c r="P17" s="130"/>
      <c r="Q17" s="130"/>
    </row>
    <row r="18" spans="2:17" s="133" customFormat="1" ht="15.6" x14ac:dyDescent="0.3">
      <c r="B18" s="147">
        <v>4</v>
      </c>
      <c r="C18" s="286" t="s">
        <v>356</v>
      </c>
      <c r="D18" s="219"/>
      <c r="E18" s="216"/>
      <c r="F18" s="217"/>
      <c r="G18" s="315"/>
      <c r="H18" s="315"/>
      <c r="I18" s="315"/>
      <c r="J18" s="315"/>
      <c r="K18" s="190">
        <f>F18</f>
        <v>0</v>
      </c>
      <c r="L18" s="204"/>
      <c r="M18" s="204"/>
      <c r="N18" s="204"/>
      <c r="O18" s="130"/>
      <c r="P18" s="130"/>
      <c r="Q18" s="130"/>
    </row>
    <row r="19" spans="2:17" s="133" customFormat="1" ht="15.6" x14ac:dyDescent="0.3">
      <c r="B19" s="147">
        <v>5</v>
      </c>
      <c r="C19" s="285" t="s">
        <v>357</v>
      </c>
      <c r="D19" s="215"/>
      <c r="E19" s="216"/>
      <c r="F19" s="288">
        <f>SUMIF($K$29:$K$128,"Project Administration",L$29:L$128)</f>
        <v>0</v>
      </c>
      <c r="G19" s="289">
        <f>SUMIF($K$29:$K$128,"Project Administration",M$29:M$128)</f>
        <v>0</v>
      </c>
      <c r="H19" s="288">
        <f>SUMIF($K$29:$K$128,"Project Administration",N$29:N$128)</f>
        <v>0</v>
      </c>
      <c r="I19" s="288">
        <f>SUMIF($K$29:$K$128,"Project Administration",O$29:O$128)</f>
        <v>0</v>
      </c>
      <c r="J19" s="288">
        <f>SUMIF($K$29:$K$128,"Project Administration",P$29:P$128)</f>
        <v>0</v>
      </c>
      <c r="K19" s="190">
        <f t="shared" ref="K19:K23" si="0">SUM(F19:J19)</f>
        <v>0</v>
      </c>
      <c r="L19" s="204"/>
      <c r="M19" s="204"/>
      <c r="N19" s="204"/>
      <c r="O19" s="130"/>
      <c r="P19" s="130"/>
      <c r="Q19" s="130"/>
    </row>
    <row r="20" spans="2:17" s="133" customFormat="1" ht="15.6" x14ac:dyDescent="0.3">
      <c r="B20" s="147">
        <v>6</v>
      </c>
      <c r="C20" s="285" t="s">
        <v>358</v>
      </c>
      <c r="D20" s="215"/>
      <c r="E20" s="216"/>
      <c r="F20" s="287">
        <f>SUMIF($K$29:$K$128,"Project Evaluation",L$29:L$128)</f>
        <v>0</v>
      </c>
      <c r="G20" s="290">
        <f>SUMIF($K$29:$K$128,"Project Evaluation",M$29:M$128)</f>
        <v>0</v>
      </c>
      <c r="H20" s="287">
        <f>SUMIF($K$29:$K$128,"Project Evaluation",N$29:N$128)</f>
        <v>0</v>
      </c>
      <c r="I20" s="287">
        <f>SUMIF($K$29:$K$128,"Project Evaluation",O$29:O$128)</f>
        <v>0</v>
      </c>
      <c r="J20" s="287">
        <f>SUMIF($K$29:$K$128,"Project Evaluation",P$29:P$128)</f>
        <v>0</v>
      </c>
      <c r="K20" s="190">
        <f t="shared" si="0"/>
        <v>0</v>
      </c>
      <c r="L20" s="204"/>
      <c r="M20" s="204"/>
      <c r="N20" s="204"/>
      <c r="O20" s="130"/>
      <c r="P20" s="130"/>
      <c r="Q20" s="130"/>
    </row>
    <row r="21" spans="2:17" s="133" customFormat="1" ht="15.6" x14ac:dyDescent="0.3">
      <c r="B21" s="147">
        <v>7</v>
      </c>
      <c r="C21" s="285" t="s">
        <v>359</v>
      </c>
      <c r="D21" s="215"/>
      <c r="E21" s="216"/>
      <c r="F21" s="287">
        <f>SUMIF($K$29:$K$128,"Project Direct",L$29:L$128)</f>
        <v>55260.119999999995</v>
      </c>
      <c r="G21" s="290">
        <f>SUMIF($K$29:$K$128,"Project Direct",M$29:M$128)</f>
        <v>0</v>
      </c>
      <c r="H21" s="287">
        <f>SUMIF($K$29:$K$128,"Project Direct",N$29:N$128)</f>
        <v>0</v>
      </c>
      <c r="I21" s="287">
        <f>SUMIF($K$29:$K$128,"Project Direct",O$29:O$128)</f>
        <v>0</v>
      </c>
      <c r="J21" s="287">
        <f>SUMIF($K$29:$K$128,"Project Direct",P$29:P$128)</f>
        <v>0</v>
      </c>
      <c r="K21" s="190">
        <f t="shared" si="0"/>
        <v>55260.119999999995</v>
      </c>
      <c r="L21" s="204"/>
      <c r="M21" s="204"/>
      <c r="N21" s="204"/>
      <c r="O21" s="130"/>
      <c r="P21" s="130"/>
      <c r="Q21" s="130"/>
    </row>
    <row r="22" spans="2:17" s="133" customFormat="1" ht="15.6" x14ac:dyDescent="0.3">
      <c r="B22" s="147">
        <v>8</v>
      </c>
      <c r="C22" s="285" t="s">
        <v>360</v>
      </c>
      <c r="D22" s="316"/>
      <c r="E22" s="130"/>
      <c r="F22" s="152">
        <f>SUM(F19:F21)</f>
        <v>55260.119999999995</v>
      </c>
      <c r="G22" s="291">
        <f>SUM(G19:G21)</f>
        <v>0</v>
      </c>
      <c r="H22" s="152">
        <f>SUM(H19:H21)</f>
        <v>0</v>
      </c>
      <c r="I22" s="152">
        <f>SUM(I19:I21)</f>
        <v>0</v>
      </c>
      <c r="J22" s="152">
        <f t="shared" ref="J22" si="1">SUM(J19:J21)</f>
        <v>0</v>
      </c>
      <c r="K22" s="190">
        <f t="shared" si="0"/>
        <v>55260.119999999995</v>
      </c>
      <c r="L22" s="204"/>
      <c r="M22" s="204"/>
      <c r="N22" s="204"/>
      <c r="O22" s="130"/>
      <c r="P22" s="130"/>
      <c r="Q22" s="130"/>
    </row>
    <row r="23" spans="2:17" s="133" customFormat="1" ht="30.9" customHeight="1" x14ac:dyDescent="0.3">
      <c r="B23" s="147">
        <v>9</v>
      </c>
      <c r="C23" s="292" t="s">
        <v>361</v>
      </c>
      <c r="D23" s="317"/>
      <c r="E23" s="318"/>
      <c r="F23" s="293">
        <f>SUM(F15:F16,F18:F21)</f>
        <v>55260.119999999995</v>
      </c>
      <c r="G23" s="293">
        <f>SUM(G15:G16,G19:G21)</f>
        <v>0</v>
      </c>
      <c r="H23" s="293">
        <f t="shared" ref="H23:J23" si="2">SUM(H15:H16,H19:H21)</f>
        <v>0</v>
      </c>
      <c r="I23" s="293">
        <f t="shared" si="2"/>
        <v>0</v>
      </c>
      <c r="J23" s="293">
        <f t="shared" si="2"/>
        <v>0</v>
      </c>
      <c r="K23" s="240">
        <f t="shared" si="0"/>
        <v>55260.119999999995</v>
      </c>
      <c r="L23" s="204"/>
      <c r="M23" s="204"/>
      <c r="N23" s="204"/>
      <c r="O23" s="130"/>
      <c r="P23" s="130"/>
      <c r="Q23" s="130"/>
    </row>
    <row r="24" spans="2:17" s="133" customFormat="1" x14ac:dyDescent="0.25">
      <c r="B24" s="130"/>
      <c r="C24" s="130"/>
      <c r="D24" s="130"/>
      <c r="E24" s="130"/>
      <c r="F24" s="130"/>
      <c r="G24" s="130"/>
      <c r="H24" s="130"/>
      <c r="I24" s="130"/>
      <c r="J24" s="130"/>
      <c r="K24" s="130"/>
      <c r="L24" s="130"/>
      <c r="M24" s="130"/>
      <c r="N24" s="130"/>
      <c r="O24" s="130"/>
      <c r="P24" s="130"/>
      <c r="Q24" s="130"/>
    </row>
    <row r="25" spans="2:17" s="133" customFormat="1" ht="18" thickBot="1" x14ac:dyDescent="0.35">
      <c r="B25" s="195" t="s">
        <v>177</v>
      </c>
      <c r="C25" s="209"/>
      <c r="D25" s="209"/>
      <c r="E25" s="209"/>
      <c r="F25" s="209"/>
      <c r="G25" s="209"/>
      <c r="H25" s="209"/>
      <c r="I25" s="209"/>
      <c r="J25" s="209"/>
      <c r="K25" s="209"/>
      <c r="L25" s="209"/>
      <c r="M25" s="209"/>
      <c r="N25" s="209"/>
      <c r="O25" s="209"/>
      <c r="P25" s="209"/>
      <c r="Q25" s="130"/>
    </row>
    <row r="26" spans="2:17" s="133" customFormat="1" ht="15.6" thickTop="1" x14ac:dyDescent="0.25">
      <c r="B26" s="130"/>
      <c r="C26" s="130"/>
      <c r="D26" s="130"/>
      <c r="E26" s="130"/>
      <c r="F26" s="130"/>
      <c r="G26" s="130"/>
      <c r="H26" s="130"/>
      <c r="I26" s="130"/>
      <c r="J26" s="130"/>
      <c r="K26" s="130"/>
      <c r="L26" s="130"/>
      <c r="M26" s="130"/>
      <c r="N26" s="130"/>
      <c r="O26" s="130"/>
      <c r="P26" s="130"/>
      <c r="Q26" s="130"/>
    </row>
    <row r="27" spans="2:17" s="133" customFormat="1" x14ac:dyDescent="0.25">
      <c r="B27" s="130"/>
      <c r="C27" s="130"/>
      <c r="D27" s="147" t="s">
        <v>40</v>
      </c>
      <c r="E27" s="147" t="s">
        <v>41</v>
      </c>
      <c r="F27" s="147" t="s">
        <v>42</v>
      </c>
      <c r="G27" s="147" t="s">
        <v>43</v>
      </c>
      <c r="H27" s="147" t="s">
        <v>44</v>
      </c>
      <c r="I27" s="147" t="s">
        <v>45</v>
      </c>
      <c r="J27" s="147" t="s">
        <v>178</v>
      </c>
      <c r="K27" s="147" t="s">
        <v>179</v>
      </c>
      <c r="L27" s="147" t="s">
        <v>180</v>
      </c>
      <c r="M27" s="147" t="s">
        <v>181</v>
      </c>
      <c r="N27" s="147" t="s">
        <v>290</v>
      </c>
      <c r="O27" s="200" t="s">
        <v>291</v>
      </c>
      <c r="P27" s="147" t="s">
        <v>292</v>
      </c>
      <c r="Q27" s="147" t="s">
        <v>293</v>
      </c>
    </row>
    <row r="28" spans="2:17" s="133" customFormat="1" ht="46.8" x14ac:dyDescent="0.25">
      <c r="B28" s="123" t="s">
        <v>182</v>
      </c>
      <c r="C28" s="319"/>
      <c r="D28" s="243" t="s">
        <v>183</v>
      </c>
      <c r="E28" s="294" t="s">
        <v>362</v>
      </c>
      <c r="F28" s="184" t="s">
        <v>363</v>
      </c>
      <c r="G28" s="184" t="s">
        <v>364</v>
      </c>
      <c r="H28" s="184" t="s">
        <v>365</v>
      </c>
      <c r="I28" s="184" t="s">
        <v>366</v>
      </c>
      <c r="J28" s="184" t="s">
        <v>367</v>
      </c>
      <c r="K28" s="243" t="s">
        <v>368</v>
      </c>
      <c r="L28" s="183" t="s">
        <v>162</v>
      </c>
      <c r="M28" s="252" t="s">
        <v>66</v>
      </c>
      <c r="N28" s="250" t="s">
        <v>67</v>
      </c>
      <c r="O28" s="250" t="s">
        <v>68</v>
      </c>
      <c r="P28" s="295" t="s">
        <v>69</v>
      </c>
      <c r="Q28" s="253" t="s">
        <v>163</v>
      </c>
    </row>
    <row r="29" spans="2:17" s="133" customFormat="1" x14ac:dyDescent="0.25">
      <c r="B29" s="147">
        <v>10</v>
      </c>
      <c r="C29" s="200" t="s">
        <v>40</v>
      </c>
      <c r="D29" s="256">
        <f>IF(Q32&lt;&gt;0,VLOOKUP($E$9,Info_County_Code,2,FALSE),"")</f>
        <v>22</v>
      </c>
      <c r="E29" s="53" t="s">
        <v>802</v>
      </c>
      <c r="F29" s="320"/>
      <c r="G29" s="100">
        <v>44371</v>
      </c>
      <c r="H29" s="100">
        <v>44378</v>
      </c>
      <c r="I29" s="50">
        <v>517274.13</v>
      </c>
      <c r="J29" s="228"/>
      <c r="K29" s="187" t="s">
        <v>369</v>
      </c>
      <c r="L29" s="321"/>
      <c r="M29" s="321"/>
      <c r="N29" s="228"/>
      <c r="O29" s="228"/>
      <c r="P29" s="217"/>
      <c r="Q29" s="190">
        <f>SUM(L29:P29)</f>
        <v>0</v>
      </c>
    </row>
    <row r="30" spans="2:17" s="133" customFormat="1" x14ac:dyDescent="0.25">
      <c r="B30" s="147">
        <v>10</v>
      </c>
      <c r="C30" s="147" t="s">
        <v>41</v>
      </c>
      <c r="D30" s="296">
        <f t="shared" ref="D30:J31" si="3">IF(ISBLANK(D29),"",D29)</f>
        <v>22</v>
      </c>
      <c r="E30" s="297" t="str">
        <f t="shared" si="3"/>
        <v>Mariposa #1 PADS (Psychiatric Advance Directives)</v>
      </c>
      <c r="F30" s="298" t="str">
        <f t="shared" si="3"/>
        <v/>
      </c>
      <c r="G30" s="298">
        <f t="shared" si="3"/>
        <v>44371</v>
      </c>
      <c r="H30" s="298">
        <f t="shared" si="3"/>
        <v>44378</v>
      </c>
      <c r="I30" s="189">
        <f t="shared" si="3"/>
        <v>517274.13</v>
      </c>
      <c r="J30" s="189" t="str">
        <f t="shared" si="3"/>
        <v/>
      </c>
      <c r="K30" s="190" t="s">
        <v>370</v>
      </c>
      <c r="L30" s="321"/>
      <c r="M30" s="321"/>
      <c r="N30" s="228"/>
      <c r="O30" s="228"/>
      <c r="P30" s="217"/>
      <c r="Q30" s="190">
        <f t="shared" ref="Q30:Q60" si="4">SUM(L30:P30)</f>
        <v>0</v>
      </c>
    </row>
    <row r="31" spans="2:17" s="133" customFormat="1" x14ac:dyDescent="0.25">
      <c r="B31" s="147">
        <v>10</v>
      </c>
      <c r="C31" s="147" t="s">
        <v>42</v>
      </c>
      <c r="D31" s="296">
        <f t="shared" ref="D31:I31" si="5">IF(ISBLANK(D29),"",D29)</f>
        <v>22</v>
      </c>
      <c r="E31" s="299" t="str">
        <f t="shared" si="5"/>
        <v>Mariposa #1 PADS (Psychiatric Advance Directives)</v>
      </c>
      <c r="F31" s="300" t="str">
        <f t="shared" si="5"/>
        <v/>
      </c>
      <c r="G31" s="300">
        <f t="shared" si="5"/>
        <v>44371</v>
      </c>
      <c r="H31" s="300">
        <f t="shared" si="5"/>
        <v>44378</v>
      </c>
      <c r="I31" s="190">
        <f t="shared" si="5"/>
        <v>517274.13</v>
      </c>
      <c r="J31" s="190" t="str">
        <f t="shared" si="3"/>
        <v/>
      </c>
      <c r="K31" s="190" t="s">
        <v>371</v>
      </c>
      <c r="L31" s="101">
        <v>55260.119999999995</v>
      </c>
      <c r="M31" s="321"/>
      <c r="N31" s="228"/>
      <c r="O31" s="228"/>
      <c r="P31" s="217"/>
      <c r="Q31" s="190">
        <f t="shared" si="4"/>
        <v>55260.119999999995</v>
      </c>
    </row>
    <row r="32" spans="2:17" s="133" customFormat="1" ht="31.2" x14ac:dyDescent="0.3">
      <c r="B32" s="301">
        <v>10</v>
      </c>
      <c r="C32" s="301" t="s">
        <v>43</v>
      </c>
      <c r="D32" s="302">
        <f t="shared" ref="D32:J32" si="6">IF(ISBLANK(D29),"",D29)</f>
        <v>22</v>
      </c>
      <c r="E32" s="303" t="str">
        <f t="shared" si="6"/>
        <v>Mariposa #1 PADS (Psychiatric Advance Directives)</v>
      </c>
      <c r="F32" s="304" t="str">
        <f t="shared" si="6"/>
        <v/>
      </c>
      <c r="G32" s="304">
        <f t="shared" si="6"/>
        <v>44371</v>
      </c>
      <c r="H32" s="304">
        <f t="shared" si="6"/>
        <v>44378</v>
      </c>
      <c r="I32" s="305">
        <f t="shared" si="6"/>
        <v>517274.13</v>
      </c>
      <c r="J32" s="305" t="str">
        <f t="shared" si="6"/>
        <v/>
      </c>
      <c r="K32" s="240" t="s">
        <v>372</v>
      </c>
      <c r="L32" s="306">
        <f>SUM(L29:L31)</f>
        <v>55260.119999999995</v>
      </c>
      <c r="M32" s="306">
        <f>SUM(M29:M31)</f>
        <v>0</v>
      </c>
      <c r="N32" s="307">
        <f t="shared" ref="N32:P32" si="7">SUM(N29:N31)</f>
        <v>0</v>
      </c>
      <c r="O32" s="307">
        <f t="shared" si="7"/>
        <v>0</v>
      </c>
      <c r="P32" s="308">
        <f t="shared" si="7"/>
        <v>0</v>
      </c>
      <c r="Q32" s="240">
        <f t="shared" si="4"/>
        <v>55260.119999999995</v>
      </c>
    </row>
    <row r="33" spans="2:17" s="133" customFormat="1" x14ac:dyDescent="0.25">
      <c r="B33" s="322">
        <v>11</v>
      </c>
      <c r="C33" s="231" t="s">
        <v>40</v>
      </c>
      <c r="D33" s="284" t="str">
        <f>IF(Q36&lt;&gt;0,VLOOKUP($E$9,Info_County_Code,2,FALSE),"")</f>
        <v/>
      </c>
      <c r="E33" s="229"/>
      <c r="F33" s="320"/>
      <c r="G33" s="320"/>
      <c r="H33" s="320"/>
      <c r="I33" s="228"/>
      <c r="J33" s="228"/>
      <c r="K33" s="323" t="str">
        <f>IF(NOT(ISBLANK(E33)),$K$29,"")</f>
        <v/>
      </c>
      <c r="L33" s="321"/>
      <c r="M33" s="321"/>
      <c r="N33" s="228"/>
      <c r="O33" s="228"/>
      <c r="P33" s="217"/>
      <c r="Q33" s="220">
        <f t="shared" ref="Q33:Q36" si="8">SUM(L33:P33)</f>
        <v>0</v>
      </c>
    </row>
    <row r="34" spans="2:17" s="133" customFormat="1" x14ac:dyDescent="0.25">
      <c r="B34" s="322">
        <v>11</v>
      </c>
      <c r="C34" s="322" t="s">
        <v>41</v>
      </c>
      <c r="D34" s="324" t="str">
        <f t="shared" ref="D34:J34" si="9">IF(ISBLANK(D33),"",D33)</f>
        <v/>
      </c>
      <c r="E34" s="325" t="str">
        <f t="shared" si="9"/>
        <v/>
      </c>
      <c r="F34" s="326" t="str">
        <f t="shared" si="9"/>
        <v/>
      </c>
      <c r="G34" s="326" t="str">
        <f t="shared" si="9"/>
        <v/>
      </c>
      <c r="H34" s="326" t="str">
        <f t="shared" si="9"/>
        <v/>
      </c>
      <c r="I34" s="218" t="str">
        <f t="shared" si="9"/>
        <v/>
      </c>
      <c r="J34" s="218" t="str">
        <f t="shared" si="9"/>
        <v/>
      </c>
      <c r="K34" s="220" t="str">
        <f>IF(NOT(ISBLANK(E33)),$K$30,"")</f>
        <v/>
      </c>
      <c r="L34" s="321"/>
      <c r="M34" s="321"/>
      <c r="N34" s="228"/>
      <c r="O34" s="228"/>
      <c r="P34" s="217"/>
      <c r="Q34" s="220">
        <f t="shared" si="8"/>
        <v>0</v>
      </c>
    </row>
    <row r="35" spans="2:17" s="133" customFormat="1" x14ac:dyDescent="0.25">
      <c r="B35" s="322">
        <v>11</v>
      </c>
      <c r="C35" s="322" t="s">
        <v>42</v>
      </c>
      <c r="D35" s="324" t="str">
        <f t="shared" ref="D35:J35" si="10">IF(ISBLANK(D33),"",D33)</f>
        <v/>
      </c>
      <c r="E35" s="327" t="str">
        <f t="shared" si="10"/>
        <v/>
      </c>
      <c r="F35" s="328" t="str">
        <f t="shared" si="10"/>
        <v/>
      </c>
      <c r="G35" s="328" t="str">
        <f t="shared" si="10"/>
        <v/>
      </c>
      <c r="H35" s="328" t="str">
        <f t="shared" si="10"/>
        <v/>
      </c>
      <c r="I35" s="220" t="str">
        <f t="shared" si="10"/>
        <v/>
      </c>
      <c r="J35" s="220" t="str">
        <f t="shared" si="10"/>
        <v/>
      </c>
      <c r="K35" s="220" t="str">
        <f>IF(NOT(ISBLANK(E33)),$K$31,"")</f>
        <v/>
      </c>
      <c r="L35" s="321"/>
      <c r="M35" s="321"/>
      <c r="N35" s="228"/>
      <c r="O35" s="228"/>
      <c r="P35" s="217"/>
      <c r="Q35" s="220">
        <f t="shared" si="8"/>
        <v>0</v>
      </c>
    </row>
    <row r="36" spans="2:17" s="133" customFormat="1" ht="15.6" x14ac:dyDescent="0.3">
      <c r="B36" s="329">
        <v>11</v>
      </c>
      <c r="C36" s="329" t="s">
        <v>43</v>
      </c>
      <c r="D36" s="330" t="str">
        <f t="shared" ref="D36:J36" si="11">IF(ISBLANK(D33),"",D33)</f>
        <v/>
      </c>
      <c r="E36" s="331" t="str">
        <f t="shared" si="11"/>
        <v/>
      </c>
      <c r="F36" s="332" t="str">
        <f t="shared" si="11"/>
        <v/>
      </c>
      <c r="G36" s="332" t="str">
        <f t="shared" si="11"/>
        <v/>
      </c>
      <c r="H36" s="332" t="str">
        <f t="shared" si="11"/>
        <v/>
      </c>
      <c r="I36" s="333" t="str">
        <f t="shared" si="11"/>
        <v/>
      </c>
      <c r="J36" s="333" t="str">
        <f t="shared" si="11"/>
        <v/>
      </c>
      <c r="K36" s="334" t="str">
        <f>IF(NOT(ISBLANK(E33)),$K$32,"")</f>
        <v/>
      </c>
      <c r="L36" s="335">
        <f t="shared" ref="L36" si="12">SUM(L33:L35)</f>
        <v>0</v>
      </c>
      <c r="M36" s="335">
        <f>SUM(M33:M35)</f>
        <v>0</v>
      </c>
      <c r="N36" s="336">
        <f t="shared" ref="N36:P36" si="13">SUM(N33:N35)</f>
        <v>0</v>
      </c>
      <c r="O36" s="336">
        <f t="shared" si="13"/>
        <v>0</v>
      </c>
      <c r="P36" s="337">
        <f t="shared" si="13"/>
        <v>0</v>
      </c>
      <c r="Q36" s="334">
        <f t="shared" si="8"/>
        <v>0</v>
      </c>
    </row>
    <row r="37" spans="2:17" s="133" customFormat="1" x14ac:dyDescent="0.25">
      <c r="B37" s="322">
        <v>12</v>
      </c>
      <c r="C37" s="231" t="s">
        <v>40</v>
      </c>
      <c r="D37" s="284" t="str">
        <f>IF(Q40&lt;&gt;0,VLOOKUP($E$9,Info_County_Code,2,FALSE),"")</f>
        <v/>
      </c>
      <c r="E37" s="229"/>
      <c r="F37" s="320"/>
      <c r="G37" s="320"/>
      <c r="H37" s="320"/>
      <c r="I37" s="228"/>
      <c r="J37" s="228"/>
      <c r="K37" s="323" t="str">
        <f>IF(NOT(ISBLANK(E37)),$K$29,"")</f>
        <v/>
      </c>
      <c r="L37" s="321"/>
      <c r="M37" s="321"/>
      <c r="N37" s="228"/>
      <c r="O37" s="228"/>
      <c r="P37" s="217"/>
      <c r="Q37" s="220">
        <f t="shared" si="4"/>
        <v>0</v>
      </c>
    </row>
    <row r="38" spans="2:17" s="133" customFormat="1" x14ac:dyDescent="0.25">
      <c r="B38" s="322">
        <v>12</v>
      </c>
      <c r="C38" s="322" t="s">
        <v>41</v>
      </c>
      <c r="D38" s="324" t="str">
        <f t="shared" ref="D38:J38" si="14">IF(ISBLANK(D37),"",D37)</f>
        <v/>
      </c>
      <c r="E38" s="325" t="str">
        <f t="shared" si="14"/>
        <v/>
      </c>
      <c r="F38" s="326" t="str">
        <f t="shared" si="14"/>
        <v/>
      </c>
      <c r="G38" s="326" t="str">
        <f t="shared" si="14"/>
        <v/>
      </c>
      <c r="H38" s="326" t="str">
        <f t="shared" si="14"/>
        <v/>
      </c>
      <c r="I38" s="218" t="str">
        <f t="shared" si="14"/>
        <v/>
      </c>
      <c r="J38" s="218" t="str">
        <f t="shared" si="14"/>
        <v/>
      </c>
      <c r="K38" s="220" t="str">
        <f>IF(NOT(ISBLANK(E37)),$K$30,"")</f>
        <v/>
      </c>
      <c r="L38" s="321"/>
      <c r="M38" s="321"/>
      <c r="N38" s="228"/>
      <c r="O38" s="228"/>
      <c r="P38" s="217"/>
      <c r="Q38" s="220">
        <f t="shared" si="4"/>
        <v>0</v>
      </c>
    </row>
    <row r="39" spans="2:17" s="133" customFormat="1" x14ac:dyDescent="0.25">
      <c r="B39" s="322">
        <v>12</v>
      </c>
      <c r="C39" s="322" t="s">
        <v>42</v>
      </c>
      <c r="D39" s="324" t="str">
        <f t="shared" ref="D39:J39" si="15">IF(ISBLANK(D37),"",D37)</f>
        <v/>
      </c>
      <c r="E39" s="327" t="str">
        <f t="shared" si="15"/>
        <v/>
      </c>
      <c r="F39" s="328" t="str">
        <f t="shared" si="15"/>
        <v/>
      </c>
      <c r="G39" s="328" t="str">
        <f t="shared" si="15"/>
        <v/>
      </c>
      <c r="H39" s="328" t="str">
        <f t="shared" si="15"/>
        <v/>
      </c>
      <c r="I39" s="220" t="str">
        <f t="shared" si="15"/>
        <v/>
      </c>
      <c r="J39" s="220" t="str">
        <f t="shared" si="15"/>
        <v/>
      </c>
      <c r="K39" s="220" t="str">
        <f>IF(NOT(ISBLANK(E37)),$K$31,"")</f>
        <v/>
      </c>
      <c r="L39" s="321"/>
      <c r="M39" s="321"/>
      <c r="N39" s="228"/>
      <c r="O39" s="228"/>
      <c r="P39" s="217"/>
      <c r="Q39" s="220">
        <f t="shared" si="4"/>
        <v>0</v>
      </c>
    </row>
    <row r="40" spans="2:17" s="133" customFormat="1" ht="15.6" x14ac:dyDescent="0.3">
      <c r="B40" s="329">
        <v>12</v>
      </c>
      <c r="C40" s="329" t="s">
        <v>43</v>
      </c>
      <c r="D40" s="330" t="str">
        <f t="shared" ref="D40:J40" si="16">IF(ISBLANK(D37),"",D37)</f>
        <v/>
      </c>
      <c r="E40" s="331" t="str">
        <f t="shared" si="16"/>
        <v/>
      </c>
      <c r="F40" s="332" t="str">
        <f t="shared" si="16"/>
        <v/>
      </c>
      <c r="G40" s="332" t="str">
        <f t="shared" si="16"/>
        <v/>
      </c>
      <c r="H40" s="332" t="str">
        <f t="shared" si="16"/>
        <v/>
      </c>
      <c r="I40" s="333" t="str">
        <f t="shared" si="16"/>
        <v/>
      </c>
      <c r="J40" s="333" t="str">
        <f t="shared" si="16"/>
        <v/>
      </c>
      <c r="K40" s="334" t="str">
        <f>IF(NOT(ISBLANK(E37)),$K$32,"")</f>
        <v/>
      </c>
      <c r="L40" s="335">
        <f t="shared" ref="L40" si="17">SUM(L37:L39)</f>
        <v>0</v>
      </c>
      <c r="M40" s="335">
        <f>SUM(M37:M39)</f>
        <v>0</v>
      </c>
      <c r="N40" s="336">
        <f t="shared" ref="N40" si="18">SUM(N37:N39)</f>
        <v>0</v>
      </c>
      <c r="O40" s="336">
        <f t="shared" ref="O40" si="19">SUM(O37:O39)</f>
        <v>0</v>
      </c>
      <c r="P40" s="337">
        <f t="shared" ref="P40" si="20">SUM(P37:P39)</f>
        <v>0</v>
      </c>
      <c r="Q40" s="334">
        <f t="shared" si="4"/>
        <v>0</v>
      </c>
    </row>
    <row r="41" spans="2:17" s="133" customFormat="1" x14ac:dyDescent="0.25">
      <c r="B41" s="322">
        <v>13</v>
      </c>
      <c r="C41" s="231" t="s">
        <v>40</v>
      </c>
      <c r="D41" s="284" t="str">
        <f>IF(Q44&lt;&gt;0,VLOOKUP($E$9,Info_County_Code,2,FALSE),"")</f>
        <v/>
      </c>
      <c r="E41" s="229"/>
      <c r="F41" s="320"/>
      <c r="G41" s="320"/>
      <c r="H41" s="320"/>
      <c r="I41" s="228"/>
      <c r="J41" s="228"/>
      <c r="K41" s="323" t="str">
        <f>IF(NOT(ISBLANK(E41)),$K$29,"")</f>
        <v/>
      </c>
      <c r="L41" s="321"/>
      <c r="M41" s="321"/>
      <c r="N41" s="228"/>
      <c r="O41" s="228"/>
      <c r="P41" s="217"/>
      <c r="Q41" s="220">
        <f t="shared" si="4"/>
        <v>0</v>
      </c>
    </row>
    <row r="42" spans="2:17" s="133" customFormat="1" x14ac:dyDescent="0.25">
      <c r="B42" s="322">
        <v>13</v>
      </c>
      <c r="C42" s="322" t="s">
        <v>41</v>
      </c>
      <c r="D42" s="324" t="str">
        <f t="shared" ref="D42:J42" si="21">IF(ISBLANK(D41),"",D41)</f>
        <v/>
      </c>
      <c r="E42" s="325" t="str">
        <f t="shared" si="21"/>
        <v/>
      </c>
      <c r="F42" s="326" t="str">
        <f t="shared" si="21"/>
        <v/>
      </c>
      <c r="G42" s="326" t="str">
        <f t="shared" si="21"/>
        <v/>
      </c>
      <c r="H42" s="326" t="str">
        <f t="shared" si="21"/>
        <v/>
      </c>
      <c r="I42" s="218" t="str">
        <f t="shared" si="21"/>
        <v/>
      </c>
      <c r="J42" s="218" t="str">
        <f t="shared" si="21"/>
        <v/>
      </c>
      <c r="K42" s="220" t="str">
        <f>IF(NOT(ISBLANK(E41)),$K$30,"")</f>
        <v/>
      </c>
      <c r="L42" s="321"/>
      <c r="M42" s="321"/>
      <c r="N42" s="228"/>
      <c r="O42" s="228"/>
      <c r="P42" s="217"/>
      <c r="Q42" s="220">
        <f t="shared" si="4"/>
        <v>0</v>
      </c>
    </row>
    <row r="43" spans="2:17" s="133" customFormat="1" x14ac:dyDescent="0.25">
      <c r="B43" s="322">
        <v>13</v>
      </c>
      <c r="C43" s="322" t="s">
        <v>42</v>
      </c>
      <c r="D43" s="324" t="str">
        <f t="shared" ref="D43:J43" si="22">IF(ISBLANK(D41),"",D41)</f>
        <v/>
      </c>
      <c r="E43" s="327" t="str">
        <f t="shared" si="22"/>
        <v/>
      </c>
      <c r="F43" s="328" t="str">
        <f t="shared" si="22"/>
        <v/>
      </c>
      <c r="G43" s="328" t="str">
        <f t="shared" si="22"/>
        <v/>
      </c>
      <c r="H43" s="328" t="str">
        <f t="shared" si="22"/>
        <v/>
      </c>
      <c r="I43" s="220" t="str">
        <f t="shared" si="22"/>
        <v/>
      </c>
      <c r="J43" s="220" t="str">
        <f t="shared" si="22"/>
        <v/>
      </c>
      <c r="K43" s="220" t="str">
        <f>IF(NOT(ISBLANK(E41)),$K$31,"")</f>
        <v/>
      </c>
      <c r="L43" s="321"/>
      <c r="M43" s="321"/>
      <c r="N43" s="228"/>
      <c r="O43" s="228"/>
      <c r="P43" s="217"/>
      <c r="Q43" s="220">
        <f t="shared" si="4"/>
        <v>0</v>
      </c>
    </row>
    <row r="44" spans="2:17" s="133" customFormat="1" ht="15.6" x14ac:dyDescent="0.3">
      <c r="B44" s="329">
        <v>13</v>
      </c>
      <c r="C44" s="329" t="s">
        <v>43</v>
      </c>
      <c r="D44" s="330" t="str">
        <f t="shared" ref="D44:J44" si="23">IF(ISBLANK(D41),"",D41)</f>
        <v/>
      </c>
      <c r="E44" s="331" t="str">
        <f t="shared" si="23"/>
        <v/>
      </c>
      <c r="F44" s="332" t="str">
        <f t="shared" si="23"/>
        <v/>
      </c>
      <c r="G44" s="332" t="str">
        <f t="shared" si="23"/>
        <v/>
      </c>
      <c r="H44" s="332" t="str">
        <f t="shared" si="23"/>
        <v/>
      </c>
      <c r="I44" s="333" t="str">
        <f t="shared" si="23"/>
        <v/>
      </c>
      <c r="J44" s="333" t="str">
        <f t="shared" si="23"/>
        <v/>
      </c>
      <c r="K44" s="334" t="str">
        <f>IF(NOT(ISBLANK(E41)),$K$32,"")</f>
        <v/>
      </c>
      <c r="L44" s="335">
        <f t="shared" ref="L44" si="24">SUM(L41:L43)</f>
        <v>0</v>
      </c>
      <c r="M44" s="335">
        <f>SUM(M41:M43)</f>
        <v>0</v>
      </c>
      <c r="N44" s="336">
        <f t="shared" ref="N44" si="25">SUM(N41:N43)</f>
        <v>0</v>
      </c>
      <c r="O44" s="336">
        <f t="shared" ref="O44" si="26">SUM(O41:O43)</f>
        <v>0</v>
      </c>
      <c r="P44" s="337">
        <f t="shared" ref="P44" si="27">SUM(P41:P43)</f>
        <v>0</v>
      </c>
      <c r="Q44" s="334">
        <f t="shared" si="4"/>
        <v>0</v>
      </c>
    </row>
    <row r="45" spans="2:17" s="133" customFormat="1" x14ac:dyDescent="0.25">
      <c r="B45" s="322">
        <v>14</v>
      </c>
      <c r="C45" s="231" t="s">
        <v>40</v>
      </c>
      <c r="D45" s="284" t="str">
        <f>IF(Q48&lt;&gt;0,VLOOKUP($E$9,Info_County_Code,2,FALSE),"")</f>
        <v/>
      </c>
      <c r="E45" s="229"/>
      <c r="F45" s="320"/>
      <c r="G45" s="320"/>
      <c r="H45" s="320"/>
      <c r="I45" s="228"/>
      <c r="J45" s="228"/>
      <c r="K45" s="323" t="str">
        <f>IF(NOT(ISBLANK(E45)),$K$29,"")</f>
        <v/>
      </c>
      <c r="L45" s="321"/>
      <c r="M45" s="321"/>
      <c r="N45" s="228"/>
      <c r="O45" s="228"/>
      <c r="P45" s="217"/>
      <c r="Q45" s="220">
        <f t="shared" si="4"/>
        <v>0</v>
      </c>
    </row>
    <row r="46" spans="2:17" s="133" customFormat="1" x14ac:dyDescent="0.25">
      <c r="B46" s="322">
        <v>14</v>
      </c>
      <c r="C46" s="322" t="s">
        <v>41</v>
      </c>
      <c r="D46" s="324" t="str">
        <f t="shared" ref="D46:J46" si="28">IF(ISBLANK(D45),"",D45)</f>
        <v/>
      </c>
      <c r="E46" s="325" t="str">
        <f t="shared" si="28"/>
        <v/>
      </c>
      <c r="F46" s="326" t="str">
        <f t="shared" si="28"/>
        <v/>
      </c>
      <c r="G46" s="326" t="str">
        <f t="shared" si="28"/>
        <v/>
      </c>
      <c r="H46" s="326" t="str">
        <f t="shared" si="28"/>
        <v/>
      </c>
      <c r="I46" s="218" t="str">
        <f t="shared" si="28"/>
        <v/>
      </c>
      <c r="J46" s="218" t="str">
        <f t="shared" si="28"/>
        <v/>
      </c>
      <c r="K46" s="220" t="str">
        <f>IF(NOT(ISBLANK(E45)),$K$30,"")</f>
        <v/>
      </c>
      <c r="L46" s="321"/>
      <c r="M46" s="321"/>
      <c r="N46" s="228"/>
      <c r="O46" s="228"/>
      <c r="P46" s="217"/>
      <c r="Q46" s="220">
        <f t="shared" si="4"/>
        <v>0</v>
      </c>
    </row>
    <row r="47" spans="2:17" s="133" customFormat="1" x14ac:dyDescent="0.25">
      <c r="B47" s="322">
        <v>14</v>
      </c>
      <c r="C47" s="322" t="s">
        <v>42</v>
      </c>
      <c r="D47" s="324" t="str">
        <f t="shared" ref="D47:J47" si="29">IF(ISBLANK(D45),"",D45)</f>
        <v/>
      </c>
      <c r="E47" s="327" t="str">
        <f t="shared" si="29"/>
        <v/>
      </c>
      <c r="F47" s="328" t="str">
        <f t="shared" si="29"/>
        <v/>
      </c>
      <c r="G47" s="328" t="str">
        <f t="shared" si="29"/>
        <v/>
      </c>
      <c r="H47" s="328" t="str">
        <f t="shared" si="29"/>
        <v/>
      </c>
      <c r="I47" s="220" t="str">
        <f t="shared" si="29"/>
        <v/>
      </c>
      <c r="J47" s="220" t="str">
        <f t="shared" si="29"/>
        <v/>
      </c>
      <c r="K47" s="220" t="str">
        <f>IF(NOT(ISBLANK(E45)),$K$31,"")</f>
        <v/>
      </c>
      <c r="L47" s="321"/>
      <c r="M47" s="321"/>
      <c r="N47" s="228"/>
      <c r="O47" s="228"/>
      <c r="P47" s="217"/>
      <c r="Q47" s="220">
        <f t="shared" si="4"/>
        <v>0</v>
      </c>
    </row>
    <row r="48" spans="2:17" s="133" customFormat="1" ht="15.6" x14ac:dyDescent="0.3">
      <c r="B48" s="329">
        <v>14</v>
      </c>
      <c r="C48" s="329" t="s">
        <v>43</v>
      </c>
      <c r="D48" s="330" t="str">
        <f t="shared" ref="D48:J48" si="30">IF(ISBLANK(D45),"",D45)</f>
        <v/>
      </c>
      <c r="E48" s="331" t="str">
        <f t="shared" si="30"/>
        <v/>
      </c>
      <c r="F48" s="332" t="str">
        <f t="shared" si="30"/>
        <v/>
      </c>
      <c r="G48" s="332" t="str">
        <f t="shared" si="30"/>
        <v/>
      </c>
      <c r="H48" s="332" t="str">
        <f t="shared" si="30"/>
        <v/>
      </c>
      <c r="I48" s="333" t="str">
        <f t="shared" si="30"/>
        <v/>
      </c>
      <c r="J48" s="333" t="str">
        <f t="shared" si="30"/>
        <v/>
      </c>
      <c r="K48" s="334" t="str">
        <f>IF(NOT(ISBLANK(E45)),$K$32,"")</f>
        <v/>
      </c>
      <c r="L48" s="335">
        <f t="shared" ref="L48" si="31">SUM(L45:L47)</f>
        <v>0</v>
      </c>
      <c r="M48" s="335">
        <f>SUM(M45:M47)</f>
        <v>0</v>
      </c>
      <c r="N48" s="336">
        <f t="shared" ref="N48" si="32">SUM(N45:N47)</f>
        <v>0</v>
      </c>
      <c r="O48" s="336">
        <f t="shared" ref="O48" si="33">SUM(O45:O47)</f>
        <v>0</v>
      </c>
      <c r="P48" s="337">
        <f t="shared" ref="P48" si="34">SUM(P45:P47)</f>
        <v>0</v>
      </c>
      <c r="Q48" s="334">
        <f t="shared" si="4"/>
        <v>0</v>
      </c>
    </row>
    <row r="49" spans="2:17" s="133" customFormat="1" x14ac:dyDescent="0.25">
      <c r="B49" s="322">
        <v>15</v>
      </c>
      <c r="C49" s="231" t="s">
        <v>40</v>
      </c>
      <c r="D49" s="284" t="str">
        <f>IF(Q52&lt;&gt;0,VLOOKUP($E$9,Info_County_Code,2,FALSE),"")</f>
        <v/>
      </c>
      <c r="E49" s="229"/>
      <c r="F49" s="320"/>
      <c r="G49" s="320"/>
      <c r="H49" s="320"/>
      <c r="I49" s="228"/>
      <c r="J49" s="228"/>
      <c r="K49" s="323" t="str">
        <f>IF(NOT(ISBLANK(E49)),$K$29,"")</f>
        <v/>
      </c>
      <c r="L49" s="321"/>
      <c r="M49" s="321"/>
      <c r="N49" s="228"/>
      <c r="O49" s="228"/>
      <c r="P49" s="217"/>
      <c r="Q49" s="220">
        <f t="shared" si="4"/>
        <v>0</v>
      </c>
    </row>
    <row r="50" spans="2:17" s="133" customFormat="1" x14ac:dyDescent="0.25">
      <c r="B50" s="322">
        <v>15</v>
      </c>
      <c r="C50" s="322" t="s">
        <v>41</v>
      </c>
      <c r="D50" s="324" t="str">
        <f t="shared" ref="D50:J50" si="35">IF(ISBLANK(D49),"",D49)</f>
        <v/>
      </c>
      <c r="E50" s="325" t="str">
        <f t="shared" si="35"/>
        <v/>
      </c>
      <c r="F50" s="326" t="str">
        <f t="shared" si="35"/>
        <v/>
      </c>
      <c r="G50" s="326" t="str">
        <f t="shared" si="35"/>
        <v/>
      </c>
      <c r="H50" s="326" t="str">
        <f t="shared" si="35"/>
        <v/>
      </c>
      <c r="I50" s="218" t="str">
        <f t="shared" si="35"/>
        <v/>
      </c>
      <c r="J50" s="218" t="str">
        <f t="shared" si="35"/>
        <v/>
      </c>
      <c r="K50" s="220" t="str">
        <f>IF(NOT(ISBLANK(E49)),$K$30,"")</f>
        <v/>
      </c>
      <c r="L50" s="321"/>
      <c r="M50" s="321"/>
      <c r="N50" s="228"/>
      <c r="O50" s="228"/>
      <c r="P50" s="217"/>
      <c r="Q50" s="220">
        <f t="shared" si="4"/>
        <v>0</v>
      </c>
    </row>
    <row r="51" spans="2:17" s="133" customFormat="1" x14ac:dyDescent="0.25">
      <c r="B51" s="322">
        <v>15</v>
      </c>
      <c r="C51" s="322" t="s">
        <v>42</v>
      </c>
      <c r="D51" s="324" t="str">
        <f t="shared" ref="D51:J51" si="36">IF(ISBLANK(D49),"",D49)</f>
        <v/>
      </c>
      <c r="E51" s="327" t="str">
        <f t="shared" si="36"/>
        <v/>
      </c>
      <c r="F51" s="328" t="str">
        <f t="shared" si="36"/>
        <v/>
      </c>
      <c r="G51" s="328" t="str">
        <f t="shared" si="36"/>
        <v/>
      </c>
      <c r="H51" s="328" t="str">
        <f t="shared" si="36"/>
        <v/>
      </c>
      <c r="I51" s="220" t="str">
        <f t="shared" si="36"/>
        <v/>
      </c>
      <c r="J51" s="220" t="str">
        <f t="shared" si="36"/>
        <v/>
      </c>
      <c r="K51" s="220" t="str">
        <f>IF(NOT(ISBLANK(E49)),$K$31,"")</f>
        <v/>
      </c>
      <c r="L51" s="321"/>
      <c r="M51" s="321"/>
      <c r="N51" s="228"/>
      <c r="O51" s="228"/>
      <c r="P51" s="217"/>
      <c r="Q51" s="220">
        <f t="shared" si="4"/>
        <v>0</v>
      </c>
    </row>
    <row r="52" spans="2:17" s="133" customFormat="1" ht="15.6" x14ac:dyDescent="0.3">
      <c r="B52" s="329">
        <v>15</v>
      </c>
      <c r="C52" s="329" t="s">
        <v>43</v>
      </c>
      <c r="D52" s="330" t="str">
        <f t="shared" ref="D52:J52" si="37">IF(ISBLANK(D49),"",D49)</f>
        <v/>
      </c>
      <c r="E52" s="331" t="str">
        <f t="shared" si="37"/>
        <v/>
      </c>
      <c r="F52" s="332" t="str">
        <f t="shared" si="37"/>
        <v/>
      </c>
      <c r="G52" s="332" t="str">
        <f t="shared" si="37"/>
        <v/>
      </c>
      <c r="H52" s="332" t="str">
        <f t="shared" si="37"/>
        <v/>
      </c>
      <c r="I52" s="333" t="str">
        <f t="shared" si="37"/>
        <v/>
      </c>
      <c r="J52" s="333" t="str">
        <f t="shared" si="37"/>
        <v/>
      </c>
      <c r="K52" s="334" t="str">
        <f>IF(NOT(ISBLANK(E49)),$K$32,"")</f>
        <v/>
      </c>
      <c r="L52" s="335">
        <f t="shared" ref="L52" si="38">SUM(L49:L51)</f>
        <v>0</v>
      </c>
      <c r="M52" s="335">
        <f>SUM(M49:M51)</f>
        <v>0</v>
      </c>
      <c r="N52" s="336">
        <f t="shared" ref="N52" si="39">SUM(N49:N51)</f>
        <v>0</v>
      </c>
      <c r="O52" s="336">
        <f t="shared" ref="O52" si="40">SUM(O49:O51)</f>
        <v>0</v>
      </c>
      <c r="P52" s="337">
        <f t="shared" ref="P52" si="41">SUM(P49:P51)</f>
        <v>0</v>
      </c>
      <c r="Q52" s="334">
        <f t="shared" si="4"/>
        <v>0</v>
      </c>
    </row>
    <row r="53" spans="2:17" s="133" customFormat="1" x14ac:dyDescent="0.25">
      <c r="B53" s="322">
        <v>16</v>
      </c>
      <c r="C53" s="231" t="s">
        <v>40</v>
      </c>
      <c r="D53" s="284" t="str">
        <f>IF(Q56&lt;&gt;0,VLOOKUP($E$9,Info_County_Code,2,FALSE),"")</f>
        <v/>
      </c>
      <c r="E53" s="229"/>
      <c r="F53" s="320"/>
      <c r="G53" s="320"/>
      <c r="H53" s="320"/>
      <c r="I53" s="228"/>
      <c r="J53" s="228"/>
      <c r="K53" s="323" t="str">
        <f>IF(NOT(ISBLANK(E53)),$K$29,"")</f>
        <v/>
      </c>
      <c r="L53" s="321"/>
      <c r="M53" s="321"/>
      <c r="N53" s="228"/>
      <c r="O53" s="228"/>
      <c r="P53" s="217"/>
      <c r="Q53" s="220">
        <f t="shared" si="4"/>
        <v>0</v>
      </c>
    </row>
    <row r="54" spans="2:17" s="133" customFormat="1" x14ac:dyDescent="0.25">
      <c r="B54" s="322">
        <v>16</v>
      </c>
      <c r="C54" s="322" t="s">
        <v>41</v>
      </c>
      <c r="D54" s="324" t="str">
        <f t="shared" ref="D54:J54" si="42">IF(ISBLANK(D53),"",D53)</f>
        <v/>
      </c>
      <c r="E54" s="325" t="str">
        <f t="shared" si="42"/>
        <v/>
      </c>
      <c r="F54" s="326" t="str">
        <f t="shared" si="42"/>
        <v/>
      </c>
      <c r="G54" s="326" t="str">
        <f t="shared" si="42"/>
        <v/>
      </c>
      <c r="H54" s="326" t="str">
        <f t="shared" si="42"/>
        <v/>
      </c>
      <c r="I54" s="218" t="str">
        <f t="shared" si="42"/>
        <v/>
      </c>
      <c r="J54" s="218" t="str">
        <f t="shared" si="42"/>
        <v/>
      </c>
      <c r="K54" s="220" t="str">
        <f>IF(NOT(ISBLANK(E53)),$K$30,"")</f>
        <v/>
      </c>
      <c r="L54" s="321"/>
      <c r="M54" s="321"/>
      <c r="N54" s="228"/>
      <c r="O54" s="228"/>
      <c r="P54" s="217"/>
      <c r="Q54" s="220">
        <f t="shared" si="4"/>
        <v>0</v>
      </c>
    </row>
    <row r="55" spans="2:17" s="133" customFormat="1" x14ac:dyDescent="0.25">
      <c r="B55" s="322">
        <v>16</v>
      </c>
      <c r="C55" s="322" t="s">
        <v>42</v>
      </c>
      <c r="D55" s="324" t="str">
        <f t="shared" ref="D55:J55" si="43">IF(ISBLANK(D53),"",D53)</f>
        <v/>
      </c>
      <c r="E55" s="327" t="str">
        <f t="shared" si="43"/>
        <v/>
      </c>
      <c r="F55" s="328" t="str">
        <f t="shared" si="43"/>
        <v/>
      </c>
      <c r="G55" s="328" t="str">
        <f t="shared" si="43"/>
        <v/>
      </c>
      <c r="H55" s="328" t="str">
        <f t="shared" si="43"/>
        <v/>
      </c>
      <c r="I55" s="220" t="str">
        <f t="shared" si="43"/>
        <v/>
      </c>
      <c r="J55" s="220" t="str">
        <f t="shared" si="43"/>
        <v/>
      </c>
      <c r="K55" s="220" t="str">
        <f>IF(NOT(ISBLANK(E53)),$K$31,"")</f>
        <v/>
      </c>
      <c r="L55" s="321"/>
      <c r="M55" s="321"/>
      <c r="N55" s="228"/>
      <c r="O55" s="228"/>
      <c r="P55" s="217"/>
      <c r="Q55" s="220">
        <f t="shared" si="4"/>
        <v>0</v>
      </c>
    </row>
    <row r="56" spans="2:17" s="133" customFormat="1" ht="15.6" x14ac:dyDescent="0.3">
      <c r="B56" s="329">
        <v>16</v>
      </c>
      <c r="C56" s="329" t="s">
        <v>43</v>
      </c>
      <c r="D56" s="330" t="str">
        <f t="shared" ref="D56:J56" si="44">IF(ISBLANK(D53),"",D53)</f>
        <v/>
      </c>
      <c r="E56" s="331" t="str">
        <f t="shared" si="44"/>
        <v/>
      </c>
      <c r="F56" s="332" t="str">
        <f t="shared" si="44"/>
        <v/>
      </c>
      <c r="G56" s="332" t="str">
        <f t="shared" si="44"/>
        <v/>
      </c>
      <c r="H56" s="332" t="str">
        <f t="shared" si="44"/>
        <v/>
      </c>
      <c r="I56" s="333" t="str">
        <f t="shared" si="44"/>
        <v/>
      </c>
      <c r="J56" s="333" t="str">
        <f t="shared" si="44"/>
        <v/>
      </c>
      <c r="K56" s="334" t="str">
        <f>IF(NOT(ISBLANK(E53)),$K$32,"")</f>
        <v/>
      </c>
      <c r="L56" s="335">
        <f t="shared" ref="L56" si="45">SUM(L53:L55)</f>
        <v>0</v>
      </c>
      <c r="M56" s="335">
        <f>SUM(M53:M55)</f>
        <v>0</v>
      </c>
      <c r="N56" s="336">
        <f t="shared" ref="N56" si="46">SUM(N53:N55)</f>
        <v>0</v>
      </c>
      <c r="O56" s="336">
        <f t="shared" ref="O56" si="47">SUM(O53:O55)</f>
        <v>0</v>
      </c>
      <c r="P56" s="337">
        <f t="shared" ref="P56" si="48">SUM(P53:P55)</f>
        <v>0</v>
      </c>
      <c r="Q56" s="334">
        <f t="shared" si="4"/>
        <v>0</v>
      </c>
    </row>
    <row r="57" spans="2:17" s="133" customFormat="1" x14ac:dyDescent="0.25">
      <c r="B57" s="322">
        <v>17</v>
      </c>
      <c r="C57" s="231" t="s">
        <v>40</v>
      </c>
      <c r="D57" s="284" t="str">
        <f>IF(Q60&lt;&gt;0,VLOOKUP($E$9,Info_County_Code,2,FALSE),"")</f>
        <v/>
      </c>
      <c r="E57" s="229"/>
      <c r="F57" s="320"/>
      <c r="G57" s="320"/>
      <c r="H57" s="320"/>
      <c r="I57" s="228"/>
      <c r="J57" s="228"/>
      <c r="K57" s="323" t="str">
        <f>IF(NOT(ISBLANK(E57)),$K$29,"")</f>
        <v/>
      </c>
      <c r="L57" s="321"/>
      <c r="M57" s="321"/>
      <c r="N57" s="228"/>
      <c r="O57" s="228"/>
      <c r="P57" s="217"/>
      <c r="Q57" s="220">
        <f t="shared" si="4"/>
        <v>0</v>
      </c>
    </row>
    <row r="58" spans="2:17" s="133" customFormat="1" x14ac:dyDescent="0.25">
      <c r="B58" s="322">
        <v>17</v>
      </c>
      <c r="C58" s="322" t="s">
        <v>41</v>
      </c>
      <c r="D58" s="324" t="str">
        <f t="shared" ref="D58:J58" si="49">IF(ISBLANK(D57),"",D57)</f>
        <v/>
      </c>
      <c r="E58" s="325" t="str">
        <f t="shared" si="49"/>
        <v/>
      </c>
      <c r="F58" s="326" t="str">
        <f t="shared" si="49"/>
        <v/>
      </c>
      <c r="G58" s="326" t="str">
        <f t="shared" si="49"/>
        <v/>
      </c>
      <c r="H58" s="326" t="str">
        <f t="shared" si="49"/>
        <v/>
      </c>
      <c r="I58" s="218" t="str">
        <f t="shared" si="49"/>
        <v/>
      </c>
      <c r="J58" s="218" t="str">
        <f t="shared" si="49"/>
        <v/>
      </c>
      <c r="K58" s="220" t="str">
        <f>IF(NOT(ISBLANK(E57)),$K$30,"")</f>
        <v/>
      </c>
      <c r="L58" s="321"/>
      <c r="M58" s="321"/>
      <c r="N58" s="228"/>
      <c r="O58" s="228"/>
      <c r="P58" s="217"/>
      <c r="Q58" s="220">
        <f t="shared" si="4"/>
        <v>0</v>
      </c>
    </row>
    <row r="59" spans="2:17" s="133" customFormat="1" x14ac:dyDescent="0.25">
      <c r="B59" s="322">
        <v>17</v>
      </c>
      <c r="C59" s="322" t="s">
        <v>42</v>
      </c>
      <c r="D59" s="324" t="str">
        <f t="shared" ref="D59:J59" si="50">IF(ISBLANK(D57),"",D57)</f>
        <v/>
      </c>
      <c r="E59" s="327" t="str">
        <f t="shared" si="50"/>
        <v/>
      </c>
      <c r="F59" s="328" t="str">
        <f t="shared" si="50"/>
        <v/>
      </c>
      <c r="G59" s="328" t="str">
        <f t="shared" si="50"/>
        <v/>
      </c>
      <c r="H59" s="328" t="str">
        <f t="shared" si="50"/>
        <v/>
      </c>
      <c r="I59" s="220" t="str">
        <f t="shared" si="50"/>
        <v/>
      </c>
      <c r="J59" s="220" t="str">
        <f t="shared" si="50"/>
        <v/>
      </c>
      <c r="K59" s="220" t="str">
        <f>IF(NOT(ISBLANK(E57)),$K$31,"")</f>
        <v/>
      </c>
      <c r="L59" s="321"/>
      <c r="M59" s="321"/>
      <c r="N59" s="228"/>
      <c r="O59" s="228"/>
      <c r="P59" s="217"/>
      <c r="Q59" s="220">
        <f t="shared" si="4"/>
        <v>0</v>
      </c>
    </row>
    <row r="60" spans="2:17" s="133" customFormat="1" ht="15.6" x14ac:dyDescent="0.3">
      <c r="B60" s="329">
        <v>17</v>
      </c>
      <c r="C60" s="329" t="s">
        <v>43</v>
      </c>
      <c r="D60" s="330" t="str">
        <f t="shared" ref="D60:J60" si="51">IF(ISBLANK(D57),"",D57)</f>
        <v/>
      </c>
      <c r="E60" s="331" t="str">
        <f t="shared" si="51"/>
        <v/>
      </c>
      <c r="F60" s="332" t="str">
        <f t="shared" si="51"/>
        <v/>
      </c>
      <c r="G60" s="332" t="str">
        <f t="shared" si="51"/>
        <v/>
      </c>
      <c r="H60" s="332" t="str">
        <f t="shared" si="51"/>
        <v/>
      </c>
      <c r="I60" s="333" t="str">
        <f t="shared" si="51"/>
        <v/>
      </c>
      <c r="J60" s="333" t="str">
        <f t="shared" si="51"/>
        <v/>
      </c>
      <c r="K60" s="334" t="str">
        <f>IF(NOT(ISBLANK(E57)),$K$32,"")</f>
        <v/>
      </c>
      <c r="L60" s="335">
        <f t="shared" ref="L60" si="52">SUM(L57:L59)</f>
        <v>0</v>
      </c>
      <c r="M60" s="335">
        <f>SUM(M57:M59)</f>
        <v>0</v>
      </c>
      <c r="N60" s="336">
        <f t="shared" ref="N60" si="53">SUM(N57:N59)</f>
        <v>0</v>
      </c>
      <c r="O60" s="336">
        <f t="shared" ref="O60" si="54">SUM(O57:O59)</f>
        <v>0</v>
      </c>
      <c r="P60" s="337">
        <f t="shared" ref="P60" si="55">SUM(P57:P59)</f>
        <v>0</v>
      </c>
      <c r="Q60" s="334">
        <f t="shared" si="4"/>
        <v>0</v>
      </c>
    </row>
    <row r="61" spans="2:17" s="133" customFormat="1" x14ac:dyDescent="0.25">
      <c r="B61" s="322">
        <v>18</v>
      </c>
      <c r="C61" s="231" t="s">
        <v>40</v>
      </c>
      <c r="D61" s="284" t="str">
        <f>IF(Q64&lt;&gt;0,VLOOKUP($E$9,Info_County_Code,2,FALSE),"")</f>
        <v/>
      </c>
      <c r="E61" s="229"/>
      <c r="F61" s="320"/>
      <c r="G61" s="320"/>
      <c r="H61" s="320"/>
      <c r="I61" s="228"/>
      <c r="J61" s="228"/>
      <c r="K61" s="323" t="str">
        <f>IF(NOT(ISBLANK(E61)),$K$29,"")</f>
        <v/>
      </c>
      <c r="L61" s="321"/>
      <c r="M61" s="321"/>
      <c r="N61" s="228"/>
      <c r="O61" s="228"/>
      <c r="P61" s="217"/>
      <c r="Q61" s="220">
        <f t="shared" ref="Q61:Q84" si="56">SUM(L61:P61)</f>
        <v>0</v>
      </c>
    </row>
    <row r="62" spans="2:17" s="133" customFormat="1" x14ac:dyDescent="0.25">
      <c r="B62" s="322">
        <v>18</v>
      </c>
      <c r="C62" s="322" t="s">
        <v>41</v>
      </c>
      <c r="D62" s="324" t="str">
        <f t="shared" ref="D62:J62" si="57">IF(ISBLANK(D61),"",D61)</f>
        <v/>
      </c>
      <c r="E62" s="325" t="str">
        <f t="shared" si="57"/>
        <v/>
      </c>
      <c r="F62" s="326" t="str">
        <f t="shared" si="57"/>
        <v/>
      </c>
      <c r="G62" s="326" t="str">
        <f t="shared" si="57"/>
        <v/>
      </c>
      <c r="H62" s="326" t="str">
        <f t="shared" si="57"/>
        <v/>
      </c>
      <c r="I62" s="218" t="str">
        <f t="shared" si="57"/>
        <v/>
      </c>
      <c r="J62" s="218" t="str">
        <f t="shared" si="57"/>
        <v/>
      </c>
      <c r="K62" s="220" t="str">
        <f>IF(NOT(ISBLANK(E61)),$K$30,"")</f>
        <v/>
      </c>
      <c r="L62" s="321"/>
      <c r="M62" s="321"/>
      <c r="N62" s="228"/>
      <c r="O62" s="228"/>
      <c r="P62" s="217"/>
      <c r="Q62" s="220">
        <f t="shared" si="56"/>
        <v>0</v>
      </c>
    </row>
    <row r="63" spans="2:17" s="133" customFormat="1" x14ac:dyDescent="0.25">
      <c r="B63" s="322">
        <v>18</v>
      </c>
      <c r="C63" s="322" t="s">
        <v>42</v>
      </c>
      <c r="D63" s="324" t="str">
        <f t="shared" ref="D63:J63" si="58">IF(ISBLANK(D61),"",D61)</f>
        <v/>
      </c>
      <c r="E63" s="327" t="str">
        <f t="shared" si="58"/>
        <v/>
      </c>
      <c r="F63" s="328" t="str">
        <f t="shared" si="58"/>
        <v/>
      </c>
      <c r="G63" s="328" t="str">
        <f t="shared" si="58"/>
        <v/>
      </c>
      <c r="H63" s="328" t="str">
        <f t="shared" si="58"/>
        <v/>
      </c>
      <c r="I63" s="220" t="str">
        <f t="shared" si="58"/>
        <v/>
      </c>
      <c r="J63" s="220" t="str">
        <f t="shared" si="58"/>
        <v/>
      </c>
      <c r="K63" s="220" t="str">
        <f>IF(NOT(ISBLANK(E61)),$K$31,"")</f>
        <v/>
      </c>
      <c r="L63" s="321"/>
      <c r="M63" s="321"/>
      <c r="N63" s="228"/>
      <c r="O63" s="228"/>
      <c r="P63" s="217"/>
      <c r="Q63" s="220">
        <f t="shared" si="56"/>
        <v>0</v>
      </c>
    </row>
    <row r="64" spans="2:17" s="133" customFormat="1" ht="15.6" x14ac:dyDescent="0.3">
      <c r="B64" s="329">
        <v>18</v>
      </c>
      <c r="C64" s="329" t="s">
        <v>43</v>
      </c>
      <c r="D64" s="330" t="str">
        <f t="shared" ref="D64:J64" si="59">IF(ISBLANK(D61),"",D61)</f>
        <v/>
      </c>
      <c r="E64" s="331" t="str">
        <f t="shared" si="59"/>
        <v/>
      </c>
      <c r="F64" s="332" t="str">
        <f t="shared" si="59"/>
        <v/>
      </c>
      <c r="G64" s="332" t="str">
        <f t="shared" si="59"/>
        <v/>
      </c>
      <c r="H64" s="332" t="str">
        <f t="shared" si="59"/>
        <v/>
      </c>
      <c r="I64" s="333" t="str">
        <f t="shared" si="59"/>
        <v/>
      </c>
      <c r="J64" s="333" t="str">
        <f t="shared" si="59"/>
        <v/>
      </c>
      <c r="K64" s="334" t="str">
        <f>IF(NOT(ISBLANK(E61)),$K$32,"")</f>
        <v/>
      </c>
      <c r="L64" s="335">
        <f t="shared" ref="L64" si="60">SUM(L61:L63)</f>
        <v>0</v>
      </c>
      <c r="M64" s="335">
        <f>SUM(M61:M63)</f>
        <v>0</v>
      </c>
      <c r="N64" s="336">
        <f t="shared" ref="N64" si="61">SUM(N61:N63)</f>
        <v>0</v>
      </c>
      <c r="O64" s="336">
        <f t="shared" ref="O64" si="62">SUM(O61:O63)</f>
        <v>0</v>
      </c>
      <c r="P64" s="337">
        <f t="shared" ref="P64" si="63">SUM(P61:P63)</f>
        <v>0</v>
      </c>
      <c r="Q64" s="334">
        <f t="shared" si="56"/>
        <v>0</v>
      </c>
    </row>
    <row r="65" spans="2:17" s="133" customFormat="1" x14ac:dyDescent="0.25">
      <c r="B65" s="322">
        <v>19</v>
      </c>
      <c r="C65" s="231" t="s">
        <v>40</v>
      </c>
      <c r="D65" s="284" t="str">
        <f>IF(Q68&lt;&gt;0,VLOOKUP($E$9,Info_County_Code,2,FALSE),"")</f>
        <v/>
      </c>
      <c r="E65" s="229"/>
      <c r="F65" s="320"/>
      <c r="G65" s="320"/>
      <c r="H65" s="320"/>
      <c r="I65" s="228"/>
      <c r="J65" s="228"/>
      <c r="K65" s="323" t="str">
        <f>IF(NOT(ISBLANK(E65)),$K$29,"")</f>
        <v/>
      </c>
      <c r="L65" s="321"/>
      <c r="M65" s="321"/>
      <c r="N65" s="228"/>
      <c r="O65" s="228"/>
      <c r="P65" s="217"/>
      <c r="Q65" s="220">
        <f t="shared" si="56"/>
        <v>0</v>
      </c>
    </row>
    <row r="66" spans="2:17" s="133" customFormat="1" x14ac:dyDescent="0.25">
      <c r="B66" s="322">
        <v>19</v>
      </c>
      <c r="C66" s="322" t="s">
        <v>41</v>
      </c>
      <c r="D66" s="324" t="str">
        <f t="shared" ref="D66:J66" si="64">IF(ISBLANK(D65),"",D65)</f>
        <v/>
      </c>
      <c r="E66" s="325" t="str">
        <f t="shared" si="64"/>
        <v/>
      </c>
      <c r="F66" s="326" t="str">
        <f t="shared" si="64"/>
        <v/>
      </c>
      <c r="G66" s="326" t="str">
        <f t="shared" si="64"/>
        <v/>
      </c>
      <c r="H66" s="326" t="str">
        <f t="shared" si="64"/>
        <v/>
      </c>
      <c r="I66" s="218" t="str">
        <f t="shared" si="64"/>
        <v/>
      </c>
      <c r="J66" s="218" t="str">
        <f t="shared" si="64"/>
        <v/>
      </c>
      <c r="K66" s="220" t="str">
        <f>IF(NOT(ISBLANK(E65)),$K$30,"")</f>
        <v/>
      </c>
      <c r="L66" s="321"/>
      <c r="M66" s="321"/>
      <c r="N66" s="228"/>
      <c r="O66" s="228"/>
      <c r="P66" s="217"/>
      <c r="Q66" s="220">
        <f t="shared" si="56"/>
        <v>0</v>
      </c>
    </row>
    <row r="67" spans="2:17" s="133" customFormat="1" x14ac:dyDescent="0.25">
      <c r="B67" s="322">
        <v>19</v>
      </c>
      <c r="C67" s="322" t="s">
        <v>42</v>
      </c>
      <c r="D67" s="324" t="str">
        <f t="shared" ref="D67:J67" si="65">IF(ISBLANK(D65),"",D65)</f>
        <v/>
      </c>
      <c r="E67" s="327" t="str">
        <f t="shared" si="65"/>
        <v/>
      </c>
      <c r="F67" s="328" t="str">
        <f t="shared" si="65"/>
        <v/>
      </c>
      <c r="G67" s="328" t="str">
        <f t="shared" si="65"/>
        <v/>
      </c>
      <c r="H67" s="328" t="str">
        <f t="shared" si="65"/>
        <v/>
      </c>
      <c r="I67" s="220" t="str">
        <f t="shared" si="65"/>
        <v/>
      </c>
      <c r="J67" s="220" t="str">
        <f t="shared" si="65"/>
        <v/>
      </c>
      <c r="K67" s="220" t="str">
        <f>IF(NOT(ISBLANK(E65)),$K$31,"")</f>
        <v/>
      </c>
      <c r="L67" s="321"/>
      <c r="M67" s="321"/>
      <c r="N67" s="228"/>
      <c r="O67" s="228"/>
      <c r="P67" s="217"/>
      <c r="Q67" s="220">
        <f t="shared" si="56"/>
        <v>0</v>
      </c>
    </row>
    <row r="68" spans="2:17" s="133" customFormat="1" ht="15.6" x14ac:dyDescent="0.3">
      <c r="B68" s="329">
        <v>19</v>
      </c>
      <c r="C68" s="329" t="s">
        <v>43</v>
      </c>
      <c r="D68" s="330" t="str">
        <f t="shared" ref="D68:J68" si="66">IF(ISBLANK(D65),"",D65)</f>
        <v/>
      </c>
      <c r="E68" s="331" t="str">
        <f t="shared" si="66"/>
        <v/>
      </c>
      <c r="F68" s="332" t="str">
        <f t="shared" si="66"/>
        <v/>
      </c>
      <c r="G68" s="332" t="str">
        <f t="shared" si="66"/>
        <v/>
      </c>
      <c r="H68" s="332" t="str">
        <f t="shared" si="66"/>
        <v/>
      </c>
      <c r="I68" s="333" t="str">
        <f t="shared" si="66"/>
        <v/>
      </c>
      <c r="J68" s="333" t="str">
        <f t="shared" si="66"/>
        <v/>
      </c>
      <c r="K68" s="334" t="str">
        <f>IF(NOT(ISBLANK(E65)),$K$32,"")</f>
        <v/>
      </c>
      <c r="L68" s="335">
        <f t="shared" ref="L68" si="67">SUM(L65:L67)</f>
        <v>0</v>
      </c>
      <c r="M68" s="335">
        <f>SUM(M65:M67)</f>
        <v>0</v>
      </c>
      <c r="N68" s="336">
        <f t="shared" ref="N68" si="68">SUM(N65:N67)</f>
        <v>0</v>
      </c>
      <c r="O68" s="336">
        <f t="shared" ref="O68" si="69">SUM(O65:O67)</f>
        <v>0</v>
      </c>
      <c r="P68" s="337">
        <f t="shared" ref="P68" si="70">SUM(P65:P67)</f>
        <v>0</v>
      </c>
      <c r="Q68" s="334">
        <f t="shared" si="56"/>
        <v>0</v>
      </c>
    </row>
    <row r="69" spans="2:17" s="133" customFormat="1" x14ac:dyDescent="0.25">
      <c r="B69" s="322">
        <v>20</v>
      </c>
      <c r="C69" s="231" t="s">
        <v>40</v>
      </c>
      <c r="D69" s="284" t="str">
        <f>IF(Q72&lt;&gt;0,VLOOKUP($E$9,Info_County_Code,2,FALSE),"")</f>
        <v/>
      </c>
      <c r="E69" s="229"/>
      <c r="F69" s="320"/>
      <c r="G69" s="320"/>
      <c r="H69" s="320"/>
      <c r="I69" s="228"/>
      <c r="J69" s="228"/>
      <c r="K69" s="323" t="str">
        <f>IF(NOT(ISBLANK(E69)),$K$29,"")</f>
        <v/>
      </c>
      <c r="L69" s="321"/>
      <c r="M69" s="321"/>
      <c r="N69" s="228"/>
      <c r="O69" s="228"/>
      <c r="P69" s="217"/>
      <c r="Q69" s="220">
        <f t="shared" si="56"/>
        <v>0</v>
      </c>
    </row>
    <row r="70" spans="2:17" s="133" customFormat="1" x14ac:dyDescent="0.25">
      <c r="B70" s="322">
        <v>20</v>
      </c>
      <c r="C70" s="322" t="s">
        <v>41</v>
      </c>
      <c r="D70" s="324" t="str">
        <f t="shared" ref="D70:J70" si="71">IF(ISBLANK(D69),"",D69)</f>
        <v/>
      </c>
      <c r="E70" s="325" t="str">
        <f t="shared" si="71"/>
        <v/>
      </c>
      <c r="F70" s="326" t="str">
        <f t="shared" si="71"/>
        <v/>
      </c>
      <c r="G70" s="326" t="str">
        <f t="shared" si="71"/>
        <v/>
      </c>
      <c r="H70" s="326" t="str">
        <f t="shared" si="71"/>
        <v/>
      </c>
      <c r="I70" s="218" t="str">
        <f t="shared" si="71"/>
        <v/>
      </c>
      <c r="J70" s="218" t="str">
        <f t="shared" si="71"/>
        <v/>
      </c>
      <c r="K70" s="220" t="str">
        <f>IF(NOT(ISBLANK(E69)),$K$30,"")</f>
        <v/>
      </c>
      <c r="L70" s="321"/>
      <c r="M70" s="321"/>
      <c r="N70" s="228"/>
      <c r="O70" s="228"/>
      <c r="P70" s="217"/>
      <c r="Q70" s="220">
        <f t="shared" si="56"/>
        <v>0</v>
      </c>
    </row>
    <row r="71" spans="2:17" s="133" customFormat="1" x14ac:dyDescent="0.25">
      <c r="B71" s="322">
        <v>20</v>
      </c>
      <c r="C71" s="322" t="s">
        <v>42</v>
      </c>
      <c r="D71" s="324" t="str">
        <f t="shared" ref="D71:J71" si="72">IF(ISBLANK(D69),"",D69)</f>
        <v/>
      </c>
      <c r="E71" s="327" t="str">
        <f t="shared" si="72"/>
        <v/>
      </c>
      <c r="F71" s="328" t="str">
        <f t="shared" si="72"/>
        <v/>
      </c>
      <c r="G71" s="328" t="str">
        <f t="shared" si="72"/>
        <v/>
      </c>
      <c r="H71" s="328" t="str">
        <f t="shared" si="72"/>
        <v/>
      </c>
      <c r="I71" s="220" t="str">
        <f t="shared" si="72"/>
        <v/>
      </c>
      <c r="J71" s="220" t="str">
        <f t="shared" si="72"/>
        <v/>
      </c>
      <c r="K71" s="220" t="str">
        <f>IF(NOT(ISBLANK(E69)),$K$31,"")</f>
        <v/>
      </c>
      <c r="L71" s="321"/>
      <c r="M71" s="321"/>
      <c r="N71" s="228"/>
      <c r="O71" s="228"/>
      <c r="P71" s="217"/>
      <c r="Q71" s="220">
        <f t="shared" si="56"/>
        <v>0</v>
      </c>
    </row>
    <row r="72" spans="2:17" s="133" customFormat="1" ht="15.6" x14ac:dyDescent="0.3">
      <c r="B72" s="329">
        <v>20</v>
      </c>
      <c r="C72" s="329" t="s">
        <v>43</v>
      </c>
      <c r="D72" s="330" t="str">
        <f t="shared" ref="D72:J72" si="73">IF(ISBLANK(D69),"",D69)</f>
        <v/>
      </c>
      <c r="E72" s="331" t="str">
        <f t="shared" si="73"/>
        <v/>
      </c>
      <c r="F72" s="332" t="str">
        <f t="shared" si="73"/>
        <v/>
      </c>
      <c r="G72" s="332" t="str">
        <f t="shared" si="73"/>
        <v/>
      </c>
      <c r="H72" s="332" t="str">
        <f t="shared" si="73"/>
        <v/>
      </c>
      <c r="I72" s="333" t="str">
        <f t="shared" si="73"/>
        <v/>
      </c>
      <c r="J72" s="333" t="str">
        <f t="shared" si="73"/>
        <v/>
      </c>
      <c r="K72" s="334" t="str">
        <f>IF(NOT(ISBLANK(E69)),$K$32,"")</f>
        <v/>
      </c>
      <c r="L72" s="335">
        <f t="shared" ref="L72" si="74">SUM(L69:L71)</f>
        <v>0</v>
      </c>
      <c r="M72" s="335">
        <f>SUM(M69:M71)</f>
        <v>0</v>
      </c>
      <c r="N72" s="336">
        <f t="shared" ref="N72" si="75">SUM(N69:N71)</f>
        <v>0</v>
      </c>
      <c r="O72" s="336">
        <f t="shared" ref="O72" si="76">SUM(O69:O71)</f>
        <v>0</v>
      </c>
      <c r="P72" s="337">
        <f t="shared" ref="P72" si="77">SUM(P69:P71)</f>
        <v>0</v>
      </c>
      <c r="Q72" s="334">
        <f t="shared" si="56"/>
        <v>0</v>
      </c>
    </row>
    <row r="73" spans="2:17" s="133" customFormat="1" x14ac:dyDescent="0.25">
      <c r="B73" s="322">
        <v>21</v>
      </c>
      <c r="C73" s="231" t="s">
        <v>40</v>
      </c>
      <c r="D73" s="284" t="str">
        <f>IF(Q76&lt;&gt;0,VLOOKUP($E$9,Info_County_Code,2,FALSE),"")</f>
        <v/>
      </c>
      <c r="E73" s="229"/>
      <c r="F73" s="320"/>
      <c r="G73" s="320"/>
      <c r="H73" s="320"/>
      <c r="I73" s="228"/>
      <c r="J73" s="228"/>
      <c r="K73" s="323" t="str">
        <f>IF(NOT(ISBLANK(E73)),$K$29,"")</f>
        <v/>
      </c>
      <c r="L73" s="321"/>
      <c r="M73" s="321"/>
      <c r="N73" s="228"/>
      <c r="O73" s="228"/>
      <c r="P73" s="217"/>
      <c r="Q73" s="220">
        <f t="shared" si="56"/>
        <v>0</v>
      </c>
    </row>
    <row r="74" spans="2:17" s="133" customFormat="1" x14ac:dyDescent="0.25">
      <c r="B74" s="322">
        <v>21</v>
      </c>
      <c r="C74" s="322" t="s">
        <v>41</v>
      </c>
      <c r="D74" s="324" t="str">
        <f t="shared" ref="D74:J74" si="78">IF(ISBLANK(D73),"",D73)</f>
        <v/>
      </c>
      <c r="E74" s="325" t="str">
        <f t="shared" si="78"/>
        <v/>
      </c>
      <c r="F74" s="326" t="str">
        <f t="shared" si="78"/>
        <v/>
      </c>
      <c r="G74" s="326" t="str">
        <f t="shared" si="78"/>
        <v/>
      </c>
      <c r="H74" s="326" t="str">
        <f t="shared" si="78"/>
        <v/>
      </c>
      <c r="I74" s="218" t="str">
        <f t="shared" si="78"/>
        <v/>
      </c>
      <c r="J74" s="218" t="str">
        <f t="shared" si="78"/>
        <v/>
      </c>
      <c r="K74" s="220" t="str">
        <f>IF(NOT(ISBLANK(E73)),$K$30,"")</f>
        <v/>
      </c>
      <c r="L74" s="321"/>
      <c r="M74" s="321"/>
      <c r="N74" s="228"/>
      <c r="O74" s="228"/>
      <c r="P74" s="217"/>
      <c r="Q74" s="220">
        <f t="shared" si="56"/>
        <v>0</v>
      </c>
    </row>
    <row r="75" spans="2:17" s="133" customFormat="1" x14ac:dyDescent="0.25">
      <c r="B75" s="322">
        <v>21</v>
      </c>
      <c r="C75" s="322" t="s">
        <v>42</v>
      </c>
      <c r="D75" s="324" t="str">
        <f t="shared" ref="D75:J75" si="79">IF(ISBLANK(D73),"",D73)</f>
        <v/>
      </c>
      <c r="E75" s="327" t="str">
        <f t="shared" si="79"/>
        <v/>
      </c>
      <c r="F75" s="328" t="str">
        <f t="shared" si="79"/>
        <v/>
      </c>
      <c r="G75" s="328" t="str">
        <f t="shared" si="79"/>
        <v/>
      </c>
      <c r="H75" s="328" t="str">
        <f t="shared" si="79"/>
        <v/>
      </c>
      <c r="I75" s="220" t="str">
        <f t="shared" si="79"/>
        <v/>
      </c>
      <c r="J75" s="220" t="str">
        <f t="shared" si="79"/>
        <v/>
      </c>
      <c r="K75" s="220" t="str">
        <f>IF(NOT(ISBLANK(E73)),$K$31,"")</f>
        <v/>
      </c>
      <c r="L75" s="321"/>
      <c r="M75" s="321"/>
      <c r="N75" s="228"/>
      <c r="O75" s="228"/>
      <c r="P75" s="217"/>
      <c r="Q75" s="220">
        <f t="shared" si="56"/>
        <v>0</v>
      </c>
    </row>
    <row r="76" spans="2:17" s="133" customFormat="1" ht="15.6" x14ac:dyDescent="0.3">
      <c r="B76" s="329">
        <v>21</v>
      </c>
      <c r="C76" s="329" t="s">
        <v>43</v>
      </c>
      <c r="D76" s="330" t="str">
        <f t="shared" ref="D76:J76" si="80">IF(ISBLANK(D73),"",D73)</f>
        <v/>
      </c>
      <c r="E76" s="331" t="str">
        <f t="shared" si="80"/>
        <v/>
      </c>
      <c r="F76" s="332" t="str">
        <f t="shared" si="80"/>
        <v/>
      </c>
      <c r="G76" s="332" t="str">
        <f t="shared" si="80"/>
        <v/>
      </c>
      <c r="H76" s="332" t="str">
        <f t="shared" si="80"/>
        <v/>
      </c>
      <c r="I76" s="333" t="str">
        <f t="shared" si="80"/>
        <v/>
      </c>
      <c r="J76" s="333" t="str">
        <f t="shared" si="80"/>
        <v/>
      </c>
      <c r="K76" s="334" t="str">
        <f>IF(NOT(ISBLANK(E73)),$K$32,"")</f>
        <v/>
      </c>
      <c r="L76" s="335">
        <f t="shared" ref="L76" si="81">SUM(L73:L75)</f>
        <v>0</v>
      </c>
      <c r="M76" s="335">
        <f>SUM(M73:M75)</f>
        <v>0</v>
      </c>
      <c r="N76" s="336">
        <f t="shared" ref="N76" si="82">SUM(N73:N75)</f>
        <v>0</v>
      </c>
      <c r="O76" s="336">
        <f t="shared" ref="O76" si="83">SUM(O73:O75)</f>
        <v>0</v>
      </c>
      <c r="P76" s="337">
        <f t="shared" ref="P76" si="84">SUM(P73:P75)</f>
        <v>0</v>
      </c>
      <c r="Q76" s="334">
        <f t="shared" si="56"/>
        <v>0</v>
      </c>
    </row>
    <row r="77" spans="2:17" s="133" customFormat="1" x14ac:dyDescent="0.25">
      <c r="B77" s="322">
        <v>22</v>
      </c>
      <c r="C77" s="231" t="s">
        <v>40</v>
      </c>
      <c r="D77" s="284" t="str">
        <f>IF(Q80&lt;&gt;0,VLOOKUP($E$9,Info_County_Code,2,FALSE),"")</f>
        <v/>
      </c>
      <c r="E77" s="229"/>
      <c r="F77" s="320"/>
      <c r="G77" s="320"/>
      <c r="H77" s="320"/>
      <c r="I77" s="228"/>
      <c r="J77" s="228"/>
      <c r="K77" s="323" t="str">
        <f>IF(NOT(ISBLANK(E77)),$K$29,"")</f>
        <v/>
      </c>
      <c r="L77" s="321"/>
      <c r="M77" s="321"/>
      <c r="N77" s="228"/>
      <c r="O77" s="228"/>
      <c r="P77" s="217"/>
      <c r="Q77" s="220">
        <f t="shared" si="56"/>
        <v>0</v>
      </c>
    </row>
    <row r="78" spans="2:17" s="133" customFormat="1" x14ac:dyDescent="0.25">
      <c r="B78" s="322">
        <v>22</v>
      </c>
      <c r="C78" s="322" t="s">
        <v>41</v>
      </c>
      <c r="D78" s="324" t="str">
        <f t="shared" ref="D78:J78" si="85">IF(ISBLANK(D77),"",D77)</f>
        <v/>
      </c>
      <c r="E78" s="325" t="str">
        <f t="shared" si="85"/>
        <v/>
      </c>
      <c r="F78" s="326" t="str">
        <f t="shared" si="85"/>
        <v/>
      </c>
      <c r="G78" s="326" t="str">
        <f t="shared" si="85"/>
        <v/>
      </c>
      <c r="H78" s="326" t="str">
        <f t="shared" si="85"/>
        <v/>
      </c>
      <c r="I78" s="218" t="str">
        <f t="shared" si="85"/>
        <v/>
      </c>
      <c r="J78" s="218" t="str">
        <f t="shared" si="85"/>
        <v/>
      </c>
      <c r="K78" s="220" t="str">
        <f>IF(NOT(ISBLANK(E77)),$K$30,"")</f>
        <v/>
      </c>
      <c r="L78" s="321"/>
      <c r="M78" s="321"/>
      <c r="N78" s="228"/>
      <c r="O78" s="228"/>
      <c r="P78" s="217"/>
      <c r="Q78" s="220">
        <f t="shared" si="56"/>
        <v>0</v>
      </c>
    </row>
    <row r="79" spans="2:17" s="133" customFormat="1" x14ac:dyDescent="0.25">
      <c r="B79" s="322">
        <v>22</v>
      </c>
      <c r="C79" s="322" t="s">
        <v>42</v>
      </c>
      <c r="D79" s="324" t="str">
        <f t="shared" ref="D79:J79" si="86">IF(ISBLANK(D77),"",D77)</f>
        <v/>
      </c>
      <c r="E79" s="327" t="str">
        <f t="shared" si="86"/>
        <v/>
      </c>
      <c r="F79" s="328" t="str">
        <f t="shared" si="86"/>
        <v/>
      </c>
      <c r="G79" s="328" t="str">
        <f t="shared" si="86"/>
        <v/>
      </c>
      <c r="H79" s="328" t="str">
        <f t="shared" si="86"/>
        <v/>
      </c>
      <c r="I79" s="220" t="str">
        <f t="shared" si="86"/>
        <v/>
      </c>
      <c r="J79" s="220" t="str">
        <f t="shared" si="86"/>
        <v/>
      </c>
      <c r="K79" s="220" t="str">
        <f>IF(NOT(ISBLANK(E77)),$K$31,"")</f>
        <v/>
      </c>
      <c r="L79" s="321"/>
      <c r="M79" s="321"/>
      <c r="N79" s="228"/>
      <c r="O79" s="228"/>
      <c r="P79" s="217"/>
      <c r="Q79" s="220">
        <f t="shared" si="56"/>
        <v>0</v>
      </c>
    </row>
    <row r="80" spans="2:17" s="133" customFormat="1" ht="15.6" x14ac:dyDescent="0.3">
      <c r="B80" s="329">
        <v>22</v>
      </c>
      <c r="C80" s="329" t="s">
        <v>43</v>
      </c>
      <c r="D80" s="330" t="str">
        <f t="shared" ref="D80:J80" si="87">IF(ISBLANK(D77),"",D77)</f>
        <v/>
      </c>
      <c r="E80" s="331" t="str">
        <f t="shared" si="87"/>
        <v/>
      </c>
      <c r="F80" s="332" t="str">
        <f t="shared" si="87"/>
        <v/>
      </c>
      <c r="G80" s="332" t="str">
        <f t="shared" si="87"/>
        <v/>
      </c>
      <c r="H80" s="332" t="str">
        <f t="shared" si="87"/>
        <v/>
      </c>
      <c r="I80" s="333" t="str">
        <f t="shared" si="87"/>
        <v/>
      </c>
      <c r="J80" s="333" t="str">
        <f t="shared" si="87"/>
        <v/>
      </c>
      <c r="K80" s="334" t="str">
        <f>IF(NOT(ISBLANK(E77)),$K$32,"")</f>
        <v/>
      </c>
      <c r="L80" s="335">
        <f t="shared" ref="L80" si="88">SUM(L77:L79)</f>
        <v>0</v>
      </c>
      <c r="M80" s="335">
        <f>SUM(M77:M79)</f>
        <v>0</v>
      </c>
      <c r="N80" s="336">
        <f t="shared" ref="N80" si="89">SUM(N77:N79)</f>
        <v>0</v>
      </c>
      <c r="O80" s="336">
        <f t="shared" ref="O80" si="90">SUM(O77:O79)</f>
        <v>0</v>
      </c>
      <c r="P80" s="337">
        <f t="shared" ref="P80" si="91">SUM(P77:P79)</f>
        <v>0</v>
      </c>
      <c r="Q80" s="334">
        <f t="shared" si="56"/>
        <v>0</v>
      </c>
    </row>
    <row r="81" spans="2:17" s="133" customFormat="1" x14ac:dyDescent="0.25">
      <c r="B81" s="322">
        <v>23</v>
      </c>
      <c r="C81" s="231" t="s">
        <v>40</v>
      </c>
      <c r="D81" s="284" t="str">
        <f>IF(Q84&lt;&gt;0,VLOOKUP($E$9,Info_County_Code,2,FALSE),"")</f>
        <v/>
      </c>
      <c r="E81" s="229"/>
      <c r="F81" s="320"/>
      <c r="G81" s="320"/>
      <c r="H81" s="320"/>
      <c r="I81" s="228"/>
      <c r="J81" s="228"/>
      <c r="K81" s="323" t="str">
        <f>IF(NOT(ISBLANK(E81)),$K$29,"")</f>
        <v/>
      </c>
      <c r="L81" s="321"/>
      <c r="M81" s="321"/>
      <c r="N81" s="228"/>
      <c r="O81" s="228"/>
      <c r="P81" s="217"/>
      <c r="Q81" s="220">
        <f t="shared" si="56"/>
        <v>0</v>
      </c>
    </row>
    <row r="82" spans="2:17" s="133" customFormat="1" x14ac:dyDescent="0.25">
      <c r="B82" s="322">
        <v>23</v>
      </c>
      <c r="C82" s="322" t="s">
        <v>41</v>
      </c>
      <c r="D82" s="324" t="str">
        <f t="shared" ref="D82:J82" si="92">IF(ISBLANK(D81),"",D81)</f>
        <v/>
      </c>
      <c r="E82" s="325" t="str">
        <f t="shared" si="92"/>
        <v/>
      </c>
      <c r="F82" s="326" t="str">
        <f t="shared" si="92"/>
        <v/>
      </c>
      <c r="G82" s="326" t="str">
        <f t="shared" si="92"/>
        <v/>
      </c>
      <c r="H82" s="326" t="str">
        <f t="shared" si="92"/>
        <v/>
      </c>
      <c r="I82" s="218" t="str">
        <f t="shared" si="92"/>
        <v/>
      </c>
      <c r="J82" s="218" t="str">
        <f t="shared" si="92"/>
        <v/>
      </c>
      <c r="K82" s="220" t="str">
        <f>IF(NOT(ISBLANK(E81)),$K$30,"")</f>
        <v/>
      </c>
      <c r="L82" s="321"/>
      <c r="M82" s="321"/>
      <c r="N82" s="228"/>
      <c r="O82" s="228"/>
      <c r="P82" s="217"/>
      <c r="Q82" s="220">
        <f t="shared" si="56"/>
        <v>0</v>
      </c>
    </row>
    <row r="83" spans="2:17" s="133" customFormat="1" x14ac:dyDescent="0.25">
      <c r="B83" s="322">
        <v>23</v>
      </c>
      <c r="C83" s="322" t="s">
        <v>42</v>
      </c>
      <c r="D83" s="324" t="str">
        <f t="shared" ref="D83:J83" si="93">IF(ISBLANK(D81),"",D81)</f>
        <v/>
      </c>
      <c r="E83" s="327" t="str">
        <f t="shared" si="93"/>
        <v/>
      </c>
      <c r="F83" s="328" t="str">
        <f t="shared" si="93"/>
        <v/>
      </c>
      <c r="G83" s="328" t="str">
        <f t="shared" si="93"/>
        <v/>
      </c>
      <c r="H83" s="328" t="str">
        <f t="shared" si="93"/>
        <v/>
      </c>
      <c r="I83" s="220" t="str">
        <f t="shared" si="93"/>
        <v/>
      </c>
      <c r="J83" s="220" t="str">
        <f t="shared" si="93"/>
        <v/>
      </c>
      <c r="K83" s="220" t="str">
        <f>IF(NOT(ISBLANK(E81)),$K$31,"")</f>
        <v/>
      </c>
      <c r="L83" s="321"/>
      <c r="M83" s="321"/>
      <c r="N83" s="228"/>
      <c r="O83" s="228"/>
      <c r="P83" s="217"/>
      <c r="Q83" s="220">
        <f t="shared" si="56"/>
        <v>0</v>
      </c>
    </row>
    <row r="84" spans="2:17" s="133" customFormat="1" ht="15.6" x14ac:dyDescent="0.3">
      <c r="B84" s="329">
        <v>23</v>
      </c>
      <c r="C84" s="329" t="s">
        <v>43</v>
      </c>
      <c r="D84" s="330" t="str">
        <f t="shared" ref="D84:J84" si="94">IF(ISBLANK(D81),"",D81)</f>
        <v/>
      </c>
      <c r="E84" s="331" t="str">
        <f t="shared" si="94"/>
        <v/>
      </c>
      <c r="F84" s="332" t="str">
        <f t="shared" si="94"/>
        <v/>
      </c>
      <c r="G84" s="332" t="str">
        <f t="shared" si="94"/>
        <v/>
      </c>
      <c r="H84" s="332" t="str">
        <f t="shared" si="94"/>
        <v/>
      </c>
      <c r="I84" s="333" t="str">
        <f t="shared" si="94"/>
        <v/>
      </c>
      <c r="J84" s="333" t="str">
        <f t="shared" si="94"/>
        <v/>
      </c>
      <c r="K84" s="334" t="str">
        <f>IF(NOT(ISBLANK(E81)),$K$32,"")</f>
        <v/>
      </c>
      <c r="L84" s="335">
        <f t="shared" ref="L84" si="95">SUM(L81:L83)</f>
        <v>0</v>
      </c>
      <c r="M84" s="335">
        <f>SUM(M81:M83)</f>
        <v>0</v>
      </c>
      <c r="N84" s="336">
        <f t="shared" ref="N84" si="96">SUM(N81:N83)</f>
        <v>0</v>
      </c>
      <c r="O84" s="336">
        <f t="shared" ref="O84" si="97">SUM(O81:O83)</f>
        <v>0</v>
      </c>
      <c r="P84" s="337">
        <f t="shared" ref="P84" si="98">SUM(P81:P83)</f>
        <v>0</v>
      </c>
      <c r="Q84" s="334">
        <f t="shared" si="56"/>
        <v>0</v>
      </c>
    </row>
    <row r="85" spans="2:17" s="133" customFormat="1" x14ac:dyDescent="0.25">
      <c r="B85" s="322">
        <v>24</v>
      </c>
      <c r="C85" s="231" t="s">
        <v>40</v>
      </c>
      <c r="D85" s="284" t="str">
        <f>IF(Q88&lt;&gt;0,VLOOKUP($E$9,Info_County_Code,2,FALSE),"")</f>
        <v/>
      </c>
      <c r="E85" s="229"/>
      <c r="F85" s="320"/>
      <c r="G85" s="320"/>
      <c r="H85" s="320"/>
      <c r="I85" s="228"/>
      <c r="J85" s="228"/>
      <c r="K85" s="323" t="str">
        <f>IF(NOT(ISBLANK(E85)),$K$29,"")</f>
        <v/>
      </c>
      <c r="L85" s="321"/>
      <c r="M85" s="321"/>
      <c r="N85" s="228"/>
      <c r="O85" s="228"/>
      <c r="P85" s="217"/>
      <c r="Q85" s="220">
        <f t="shared" ref="Q85:Q128" si="99">SUM(L85:P85)</f>
        <v>0</v>
      </c>
    </row>
    <row r="86" spans="2:17" s="133" customFormat="1" x14ac:dyDescent="0.25">
      <c r="B86" s="322">
        <v>24</v>
      </c>
      <c r="C86" s="322" t="s">
        <v>41</v>
      </c>
      <c r="D86" s="324" t="str">
        <f t="shared" ref="D86:J86" si="100">IF(ISBLANK(D85),"",D85)</f>
        <v/>
      </c>
      <c r="E86" s="325" t="str">
        <f t="shared" si="100"/>
        <v/>
      </c>
      <c r="F86" s="326" t="str">
        <f t="shared" si="100"/>
        <v/>
      </c>
      <c r="G86" s="326" t="str">
        <f t="shared" si="100"/>
        <v/>
      </c>
      <c r="H86" s="326" t="str">
        <f t="shared" si="100"/>
        <v/>
      </c>
      <c r="I86" s="218" t="str">
        <f t="shared" si="100"/>
        <v/>
      </c>
      <c r="J86" s="218" t="str">
        <f t="shared" si="100"/>
        <v/>
      </c>
      <c r="K86" s="220" t="str">
        <f>IF(NOT(ISBLANK(E85)),$K$30,"")</f>
        <v/>
      </c>
      <c r="L86" s="321"/>
      <c r="M86" s="321"/>
      <c r="N86" s="228"/>
      <c r="O86" s="228"/>
      <c r="P86" s="217"/>
      <c r="Q86" s="220">
        <f t="shared" si="99"/>
        <v>0</v>
      </c>
    </row>
    <row r="87" spans="2:17" s="133" customFormat="1" x14ac:dyDescent="0.25">
      <c r="B87" s="322">
        <v>24</v>
      </c>
      <c r="C87" s="322" t="s">
        <v>42</v>
      </c>
      <c r="D87" s="324" t="str">
        <f t="shared" ref="D87:J87" si="101">IF(ISBLANK(D85),"",D85)</f>
        <v/>
      </c>
      <c r="E87" s="327" t="str">
        <f t="shared" si="101"/>
        <v/>
      </c>
      <c r="F87" s="328" t="str">
        <f t="shared" si="101"/>
        <v/>
      </c>
      <c r="G87" s="328" t="str">
        <f t="shared" si="101"/>
        <v/>
      </c>
      <c r="H87" s="328" t="str">
        <f t="shared" si="101"/>
        <v/>
      </c>
      <c r="I87" s="220" t="str">
        <f t="shared" si="101"/>
        <v/>
      </c>
      <c r="J87" s="220" t="str">
        <f t="shared" si="101"/>
        <v/>
      </c>
      <c r="K87" s="220" t="str">
        <f>IF(NOT(ISBLANK(E85)),$K$31,"")</f>
        <v/>
      </c>
      <c r="L87" s="321"/>
      <c r="M87" s="321"/>
      <c r="N87" s="228"/>
      <c r="O87" s="228"/>
      <c r="P87" s="217"/>
      <c r="Q87" s="220">
        <f t="shared" si="99"/>
        <v>0</v>
      </c>
    </row>
    <row r="88" spans="2:17" s="133" customFormat="1" ht="15.6" x14ac:dyDescent="0.3">
      <c r="B88" s="329">
        <v>24</v>
      </c>
      <c r="C88" s="329" t="s">
        <v>43</v>
      </c>
      <c r="D88" s="330" t="str">
        <f t="shared" ref="D88:J88" si="102">IF(ISBLANK(D85),"",D85)</f>
        <v/>
      </c>
      <c r="E88" s="338" t="str">
        <f t="shared" si="102"/>
        <v/>
      </c>
      <c r="F88" s="339" t="str">
        <f t="shared" si="102"/>
        <v/>
      </c>
      <c r="G88" s="339" t="str">
        <f t="shared" si="102"/>
        <v/>
      </c>
      <c r="H88" s="339" t="str">
        <f t="shared" si="102"/>
        <v/>
      </c>
      <c r="I88" s="334" t="str">
        <f t="shared" si="102"/>
        <v/>
      </c>
      <c r="J88" s="334" t="str">
        <f t="shared" si="102"/>
        <v/>
      </c>
      <c r="K88" s="334" t="str">
        <f>IF(NOT(ISBLANK(E85)),$K$32,"")</f>
        <v/>
      </c>
      <c r="L88" s="340">
        <f t="shared" ref="L88" si="103">SUM(L85:L87)</f>
        <v>0</v>
      </c>
      <c r="M88" s="340">
        <f>SUM(M85:M87)</f>
        <v>0</v>
      </c>
      <c r="N88" s="341">
        <f t="shared" ref="N88:P88" si="104">SUM(N85:N87)</f>
        <v>0</v>
      </c>
      <c r="O88" s="341">
        <f t="shared" si="104"/>
        <v>0</v>
      </c>
      <c r="P88" s="342">
        <f t="shared" si="104"/>
        <v>0</v>
      </c>
      <c r="Q88" s="334">
        <f t="shared" si="99"/>
        <v>0</v>
      </c>
    </row>
    <row r="89" spans="2:17" s="133" customFormat="1" x14ac:dyDescent="0.25">
      <c r="B89" s="322">
        <v>25</v>
      </c>
      <c r="C89" s="231" t="s">
        <v>40</v>
      </c>
      <c r="D89" s="284" t="str">
        <f>IF(Q92&lt;&gt;0,VLOOKUP($E$9,Info_County_Code,2,FALSE),"")</f>
        <v/>
      </c>
      <c r="E89" s="229"/>
      <c r="F89" s="320"/>
      <c r="G89" s="320"/>
      <c r="H89" s="320"/>
      <c r="I89" s="228"/>
      <c r="J89" s="228"/>
      <c r="K89" s="323" t="str">
        <f>IF(NOT(ISBLANK(E89)),$K$29,"")</f>
        <v/>
      </c>
      <c r="L89" s="321"/>
      <c r="M89" s="321"/>
      <c r="N89" s="228"/>
      <c r="O89" s="228"/>
      <c r="P89" s="217"/>
      <c r="Q89" s="220">
        <f t="shared" si="99"/>
        <v>0</v>
      </c>
    </row>
    <row r="90" spans="2:17" s="133" customFormat="1" x14ac:dyDescent="0.25">
      <c r="B90" s="322">
        <v>25</v>
      </c>
      <c r="C90" s="322" t="s">
        <v>41</v>
      </c>
      <c r="D90" s="324" t="str">
        <f t="shared" ref="D90:J90" si="105">IF(ISBLANK(D89),"",D89)</f>
        <v/>
      </c>
      <c r="E90" s="325" t="str">
        <f t="shared" si="105"/>
        <v/>
      </c>
      <c r="F90" s="326" t="str">
        <f t="shared" si="105"/>
        <v/>
      </c>
      <c r="G90" s="326" t="str">
        <f t="shared" si="105"/>
        <v/>
      </c>
      <c r="H90" s="326" t="str">
        <f t="shared" si="105"/>
        <v/>
      </c>
      <c r="I90" s="218" t="str">
        <f t="shared" si="105"/>
        <v/>
      </c>
      <c r="J90" s="218" t="str">
        <f t="shared" si="105"/>
        <v/>
      </c>
      <c r="K90" s="220" t="str">
        <f>IF(NOT(ISBLANK(E89)),$K$30,"")</f>
        <v/>
      </c>
      <c r="L90" s="321"/>
      <c r="M90" s="321"/>
      <c r="N90" s="228"/>
      <c r="O90" s="228"/>
      <c r="P90" s="217"/>
      <c r="Q90" s="220">
        <f t="shared" si="99"/>
        <v>0</v>
      </c>
    </row>
    <row r="91" spans="2:17" s="133" customFormat="1" x14ac:dyDescent="0.25">
      <c r="B91" s="322">
        <v>25</v>
      </c>
      <c r="C91" s="322" t="s">
        <v>42</v>
      </c>
      <c r="D91" s="324" t="str">
        <f t="shared" ref="D91:J91" si="106">IF(ISBLANK(D89),"",D89)</f>
        <v/>
      </c>
      <c r="E91" s="327" t="str">
        <f t="shared" si="106"/>
        <v/>
      </c>
      <c r="F91" s="328" t="str">
        <f t="shared" si="106"/>
        <v/>
      </c>
      <c r="G91" s="328" t="str">
        <f t="shared" si="106"/>
        <v/>
      </c>
      <c r="H91" s="328" t="str">
        <f t="shared" si="106"/>
        <v/>
      </c>
      <c r="I91" s="220" t="str">
        <f t="shared" si="106"/>
        <v/>
      </c>
      <c r="J91" s="220" t="str">
        <f t="shared" si="106"/>
        <v/>
      </c>
      <c r="K91" s="220" t="str">
        <f>IF(NOT(ISBLANK(E89)),$K$31,"")</f>
        <v/>
      </c>
      <c r="L91" s="321"/>
      <c r="M91" s="321"/>
      <c r="N91" s="228"/>
      <c r="O91" s="228"/>
      <c r="P91" s="217"/>
      <c r="Q91" s="220">
        <f t="shared" si="99"/>
        <v>0</v>
      </c>
    </row>
    <row r="92" spans="2:17" s="133" customFormat="1" ht="15.6" x14ac:dyDescent="0.3">
      <c r="B92" s="329">
        <v>25</v>
      </c>
      <c r="C92" s="329" t="s">
        <v>43</v>
      </c>
      <c r="D92" s="330" t="str">
        <f t="shared" ref="D92:J92" si="107">IF(ISBLANK(D89),"",D89)</f>
        <v/>
      </c>
      <c r="E92" s="338" t="str">
        <f t="shared" si="107"/>
        <v/>
      </c>
      <c r="F92" s="339" t="str">
        <f t="shared" si="107"/>
        <v/>
      </c>
      <c r="G92" s="339" t="str">
        <f t="shared" si="107"/>
        <v/>
      </c>
      <c r="H92" s="339" t="str">
        <f t="shared" si="107"/>
        <v/>
      </c>
      <c r="I92" s="334" t="str">
        <f t="shared" si="107"/>
        <v/>
      </c>
      <c r="J92" s="334" t="str">
        <f t="shared" si="107"/>
        <v/>
      </c>
      <c r="K92" s="334" t="str">
        <f>IF(NOT(ISBLANK(E89)),$K$32,"")</f>
        <v/>
      </c>
      <c r="L92" s="340">
        <f t="shared" ref="L92" si="108">SUM(L89:L91)</f>
        <v>0</v>
      </c>
      <c r="M92" s="340">
        <f>SUM(M89:M91)</f>
        <v>0</v>
      </c>
      <c r="N92" s="341">
        <f t="shared" ref="N92:P92" si="109">SUM(N89:N91)</f>
        <v>0</v>
      </c>
      <c r="O92" s="341">
        <f t="shared" si="109"/>
        <v>0</v>
      </c>
      <c r="P92" s="342">
        <f t="shared" si="109"/>
        <v>0</v>
      </c>
      <c r="Q92" s="334">
        <f t="shared" si="99"/>
        <v>0</v>
      </c>
    </row>
    <row r="93" spans="2:17" s="133" customFormat="1" x14ac:dyDescent="0.25">
      <c r="B93" s="322">
        <v>26</v>
      </c>
      <c r="C93" s="231" t="s">
        <v>40</v>
      </c>
      <c r="D93" s="284" t="str">
        <f>IF(Q96&lt;&gt;0,VLOOKUP($E$9,Info_County_Code,2,FALSE),"")</f>
        <v/>
      </c>
      <c r="E93" s="229"/>
      <c r="F93" s="320"/>
      <c r="G93" s="320"/>
      <c r="H93" s="320"/>
      <c r="I93" s="228"/>
      <c r="J93" s="228"/>
      <c r="K93" s="323" t="str">
        <f>IF(NOT(ISBLANK(E93)),$K$29,"")</f>
        <v/>
      </c>
      <c r="L93" s="321"/>
      <c r="M93" s="321"/>
      <c r="N93" s="228"/>
      <c r="O93" s="228"/>
      <c r="P93" s="217"/>
      <c r="Q93" s="220">
        <f t="shared" si="99"/>
        <v>0</v>
      </c>
    </row>
    <row r="94" spans="2:17" s="133" customFormat="1" x14ac:dyDescent="0.25">
      <c r="B94" s="322">
        <v>26</v>
      </c>
      <c r="C94" s="322" t="s">
        <v>41</v>
      </c>
      <c r="D94" s="324" t="str">
        <f t="shared" ref="D94:J94" si="110">IF(ISBLANK(D93),"",D93)</f>
        <v/>
      </c>
      <c r="E94" s="325" t="str">
        <f t="shared" si="110"/>
        <v/>
      </c>
      <c r="F94" s="326" t="str">
        <f t="shared" si="110"/>
        <v/>
      </c>
      <c r="G94" s="326" t="str">
        <f t="shared" si="110"/>
        <v/>
      </c>
      <c r="H94" s="326" t="str">
        <f t="shared" si="110"/>
        <v/>
      </c>
      <c r="I94" s="218" t="str">
        <f t="shared" si="110"/>
        <v/>
      </c>
      <c r="J94" s="218" t="str">
        <f t="shared" si="110"/>
        <v/>
      </c>
      <c r="K94" s="220" t="str">
        <f>IF(NOT(ISBLANK(E93)),$K$30,"")</f>
        <v/>
      </c>
      <c r="L94" s="321"/>
      <c r="M94" s="321"/>
      <c r="N94" s="228"/>
      <c r="O94" s="228"/>
      <c r="P94" s="217"/>
      <c r="Q94" s="220">
        <f t="shared" si="99"/>
        <v>0</v>
      </c>
    </row>
    <row r="95" spans="2:17" s="133" customFormat="1" x14ac:dyDescent="0.25">
      <c r="B95" s="322">
        <v>26</v>
      </c>
      <c r="C95" s="322" t="s">
        <v>42</v>
      </c>
      <c r="D95" s="324" t="str">
        <f t="shared" ref="D95:J95" si="111">IF(ISBLANK(D93),"",D93)</f>
        <v/>
      </c>
      <c r="E95" s="327" t="str">
        <f t="shared" si="111"/>
        <v/>
      </c>
      <c r="F95" s="328" t="str">
        <f t="shared" si="111"/>
        <v/>
      </c>
      <c r="G95" s="328" t="str">
        <f t="shared" si="111"/>
        <v/>
      </c>
      <c r="H95" s="328" t="str">
        <f t="shared" si="111"/>
        <v/>
      </c>
      <c r="I95" s="220" t="str">
        <f t="shared" si="111"/>
        <v/>
      </c>
      <c r="J95" s="220" t="str">
        <f t="shared" si="111"/>
        <v/>
      </c>
      <c r="K95" s="220" t="str">
        <f>IF(NOT(ISBLANK(E93)),$K$31,"")</f>
        <v/>
      </c>
      <c r="L95" s="321"/>
      <c r="M95" s="321"/>
      <c r="N95" s="228"/>
      <c r="O95" s="228"/>
      <c r="P95" s="217"/>
      <c r="Q95" s="220">
        <f t="shared" si="99"/>
        <v>0</v>
      </c>
    </row>
    <row r="96" spans="2:17" s="133" customFormat="1" ht="15.6" x14ac:dyDescent="0.3">
      <c r="B96" s="329">
        <v>26</v>
      </c>
      <c r="C96" s="329" t="s">
        <v>43</v>
      </c>
      <c r="D96" s="330" t="str">
        <f t="shared" ref="D96:J96" si="112">IF(ISBLANK(D93),"",D93)</f>
        <v/>
      </c>
      <c r="E96" s="338" t="str">
        <f t="shared" si="112"/>
        <v/>
      </c>
      <c r="F96" s="339" t="str">
        <f t="shared" si="112"/>
        <v/>
      </c>
      <c r="G96" s="339" t="str">
        <f t="shared" si="112"/>
        <v/>
      </c>
      <c r="H96" s="339" t="str">
        <f t="shared" si="112"/>
        <v/>
      </c>
      <c r="I96" s="334" t="str">
        <f t="shared" si="112"/>
        <v/>
      </c>
      <c r="J96" s="334" t="str">
        <f t="shared" si="112"/>
        <v/>
      </c>
      <c r="K96" s="334" t="str">
        <f>IF(NOT(ISBLANK(E93)),$K$32,"")</f>
        <v/>
      </c>
      <c r="L96" s="340">
        <f t="shared" ref="L96" si="113">SUM(L93:L95)</f>
        <v>0</v>
      </c>
      <c r="M96" s="340">
        <f>SUM(M93:M95)</f>
        <v>0</v>
      </c>
      <c r="N96" s="341">
        <f t="shared" ref="N96:P96" si="114">SUM(N93:N95)</f>
        <v>0</v>
      </c>
      <c r="O96" s="341">
        <f t="shared" si="114"/>
        <v>0</v>
      </c>
      <c r="P96" s="342">
        <f t="shared" si="114"/>
        <v>0</v>
      </c>
      <c r="Q96" s="334">
        <f t="shared" si="99"/>
        <v>0</v>
      </c>
    </row>
    <row r="97" spans="2:17" s="133" customFormat="1" x14ac:dyDescent="0.25">
      <c r="B97" s="322">
        <v>27</v>
      </c>
      <c r="C97" s="231" t="s">
        <v>40</v>
      </c>
      <c r="D97" s="284" t="str">
        <f>IF(Q100&lt;&gt;0,VLOOKUP($E$9,Info_County_Code,2,FALSE),"")</f>
        <v/>
      </c>
      <c r="E97" s="229"/>
      <c r="F97" s="320"/>
      <c r="G97" s="320"/>
      <c r="H97" s="320"/>
      <c r="I97" s="228"/>
      <c r="J97" s="228"/>
      <c r="K97" s="323" t="str">
        <f>IF(NOT(ISBLANK(E97)),$K$29,"")</f>
        <v/>
      </c>
      <c r="L97" s="321"/>
      <c r="M97" s="321"/>
      <c r="N97" s="228"/>
      <c r="O97" s="228"/>
      <c r="P97" s="217"/>
      <c r="Q97" s="220">
        <f t="shared" ref="Q97:Q100" si="115">SUM(L97:P97)</f>
        <v>0</v>
      </c>
    </row>
    <row r="98" spans="2:17" s="133" customFormat="1" x14ac:dyDescent="0.25">
      <c r="B98" s="322">
        <v>27</v>
      </c>
      <c r="C98" s="322" t="s">
        <v>41</v>
      </c>
      <c r="D98" s="324" t="str">
        <f t="shared" ref="D98:J98" si="116">IF(ISBLANK(D97),"",D97)</f>
        <v/>
      </c>
      <c r="E98" s="325" t="str">
        <f t="shared" si="116"/>
        <v/>
      </c>
      <c r="F98" s="326" t="str">
        <f t="shared" si="116"/>
        <v/>
      </c>
      <c r="G98" s="326" t="str">
        <f t="shared" si="116"/>
        <v/>
      </c>
      <c r="H98" s="326" t="str">
        <f t="shared" si="116"/>
        <v/>
      </c>
      <c r="I98" s="218" t="str">
        <f t="shared" si="116"/>
        <v/>
      </c>
      <c r="J98" s="218" t="str">
        <f t="shared" si="116"/>
        <v/>
      </c>
      <c r="K98" s="220" t="str">
        <f>IF(NOT(ISBLANK(E97)),$K$30,"")</f>
        <v/>
      </c>
      <c r="L98" s="321"/>
      <c r="M98" s="321"/>
      <c r="N98" s="228"/>
      <c r="O98" s="228"/>
      <c r="P98" s="217"/>
      <c r="Q98" s="220">
        <f t="shared" si="115"/>
        <v>0</v>
      </c>
    </row>
    <row r="99" spans="2:17" s="133" customFormat="1" x14ac:dyDescent="0.25">
      <c r="B99" s="322">
        <v>27</v>
      </c>
      <c r="C99" s="322" t="s">
        <v>42</v>
      </c>
      <c r="D99" s="324" t="str">
        <f t="shared" ref="D99:J99" si="117">IF(ISBLANK(D97),"",D97)</f>
        <v/>
      </c>
      <c r="E99" s="327" t="str">
        <f t="shared" si="117"/>
        <v/>
      </c>
      <c r="F99" s="328" t="str">
        <f t="shared" si="117"/>
        <v/>
      </c>
      <c r="G99" s="328" t="str">
        <f t="shared" si="117"/>
        <v/>
      </c>
      <c r="H99" s="328" t="str">
        <f t="shared" si="117"/>
        <v/>
      </c>
      <c r="I99" s="220" t="str">
        <f t="shared" si="117"/>
        <v/>
      </c>
      <c r="J99" s="220" t="str">
        <f t="shared" si="117"/>
        <v/>
      </c>
      <c r="K99" s="220" t="str">
        <f>IF(NOT(ISBLANK(E97)),$K$31,"")</f>
        <v/>
      </c>
      <c r="L99" s="321"/>
      <c r="M99" s="321"/>
      <c r="N99" s="228"/>
      <c r="O99" s="228"/>
      <c r="P99" s="217"/>
      <c r="Q99" s="220">
        <f t="shared" si="115"/>
        <v>0</v>
      </c>
    </row>
    <row r="100" spans="2:17" s="133" customFormat="1" ht="15.6" x14ac:dyDescent="0.3">
      <c r="B100" s="329">
        <v>27</v>
      </c>
      <c r="C100" s="329" t="s">
        <v>43</v>
      </c>
      <c r="D100" s="330" t="str">
        <f t="shared" ref="D100:J100" si="118">IF(ISBLANK(D97),"",D97)</f>
        <v/>
      </c>
      <c r="E100" s="338" t="str">
        <f t="shared" si="118"/>
        <v/>
      </c>
      <c r="F100" s="339" t="str">
        <f t="shared" si="118"/>
        <v/>
      </c>
      <c r="G100" s="339" t="str">
        <f t="shared" si="118"/>
        <v/>
      </c>
      <c r="H100" s="339" t="str">
        <f t="shared" si="118"/>
        <v/>
      </c>
      <c r="I100" s="334" t="str">
        <f t="shared" si="118"/>
        <v/>
      </c>
      <c r="J100" s="334" t="str">
        <f t="shared" si="118"/>
        <v/>
      </c>
      <c r="K100" s="334" t="str">
        <f>IF(NOT(ISBLANK(E97)),$K$32,"")</f>
        <v/>
      </c>
      <c r="L100" s="340">
        <f t="shared" ref="L100" si="119">SUM(L97:L99)</f>
        <v>0</v>
      </c>
      <c r="M100" s="340">
        <f>SUM(M97:M99)</f>
        <v>0</v>
      </c>
      <c r="N100" s="341">
        <f t="shared" ref="N100:P100" si="120">SUM(N97:N99)</f>
        <v>0</v>
      </c>
      <c r="O100" s="341">
        <f t="shared" si="120"/>
        <v>0</v>
      </c>
      <c r="P100" s="342">
        <f t="shared" si="120"/>
        <v>0</v>
      </c>
      <c r="Q100" s="334">
        <f t="shared" si="115"/>
        <v>0</v>
      </c>
    </row>
    <row r="101" spans="2:17" s="133" customFormat="1" x14ac:dyDescent="0.25">
      <c r="B101" s="322">
        <v>28</v>
      </c>
      <c r="C101" s="231" t="s">
        <v>40</v>
      </c>
      <c r="D101" s="284" t="str">
        <f>IF(Q104&lt;&gt;0,VLOOKUP($E$9,Info_County_Code,2,FALSE),"")</f>
        <v/>
      </c>
      <c r="E101" s="229"/>
      <c r="F101" s="320"/>
      <c r="G101" s="320"/>
      <c r="H101" s="320"/>
      <c r="I101" s="228"/>
      <c r="J101" s="228"/>
      <c r="K101" s="323" t="str">
        <f>IF(NOT(ISBLANK(E101)),$K$29,"")</f>
        <v/>
      </c>
      <c r="L101" s="321"/>
      <c r="M101" s="321"/>
      <c r="N101" s="228"/>
      <c r="O101" s="228"/>
      <c r="P101" s="217"/>
      <c r="Q101" s="220">
        <f t="shared" si="99"/>
        <v>0</v>
      </c>
    </row>
    <row r="102" spans="2:17" s="133" customFormat="1" x14ac:dyDescent="0.25">
      <c r="B102" s="322">
        <v>28</v>
      </c>
      <c r="C102" s="322" t="s">
        <v>41</v>
      </c>
      <c r="D102" s="324" t="str">
        <f t="shared" ref="D102:J102" si="121">IF(ISBLANK(D101),"",D101)</f>
        <v/>
      </c>
      <c r="E102" s="325" t="str">
        <f t="shared" si="121"/>
        <v/>
      </c>
      <c r="F102" s="326" t="str">
        <f t="shared" si="121"/>
        <v/>
      </c>
      <c r="G102" s="326" t="str">
        <f t="shared" si="121"/>
        <v/>
      </c>
      <c r="H102" s="326" t="str">
        <f t="shared" si="121"/>
        <v/>
      </c>
      <c r="I102" s="218" t="str">
        <f t="shared" si="121"/>
        <v/>
      </c>
      <c r="J102" s="218" t="str">
        <f t="shared" si="121"/>
        <v/>
      </c>
      <c r="K102" s="220" t="str">
        <f>IF(NOT(ISBLANK(E101)),$K$30,"")</f>
        <v/>
      </c>
      <c r="L102" s="321"/>
      <c r="M102" s="321"/>
      <c r="N102" s="228"/>
      <c r="O102" s="228"/>
      <c r="P102" s="217"/>
      <c r="Q102" s="220">
        <f t="shared" si="99"/>
        <v>0</v>
      </c>
    </row>
    <row r="103" spans="2:17" s="133" customFormat="1" x14ac:dyDescent="0.25">
      <c r="B103" s="322">
        <v>28</v>
      </c>
      <c r="C103" s="322" t="s">
        <v>42</v>
      </c>
      <c r="D103" s="324" t="str">
        <f t="shared" ref="D103:J103" si="122">IF(ISBLANK(D101),"",D101)</f>
        <v/>
      </c>
      <c r="E103" s="327" t="str">
        <f t="shared" si="122"/>
        <v/>
      </c>
      <c r="F103" s="328" t="str">
        <f t="shared" si="122"/>
        <v/>
      </c>
      <c r="G103" s="328" t="str">
        <f t="shared" si="122"/>
        <v/>
      </c>
      <c r="H103" s="328" t="str">
        <f t="shared" si="122"/>
        <v/>
      </c>
      <c r="I103" s="220" t="str">
        <f t="shared" si="122"/>
        <v/>
      </c>
      <c r="J103" s="220" t="str">
        <f t="shared" si="122"/>
        <v/>
      </c>
      <c r="K103" s="220" t="str">
        <f>IF(NOT(ISBLANK(E101)),$K$31,"")</f>
        <v/>
      </c>
      <c r="L103" s="321"/>
      <c r="M103" s="321"/>
      <c r="N103" s="228"/>
      <c r="O103" s="228"/>
      <c r="P103" s="217"/>
      <c r="Q103" s="220">
        <f t="shared" si="99"/>
        <v>0</v>
      </c>
    </row>
    <row r="104" spans="2:17" s="133" customFormat="1" ht="15.6" x14ac:dyDescent="0.3">
      <c r="B104" s="329">
        <v>28</v>
      </c>
      <c r="C104" s="329" t="s">
        <v>43</v>
      </c>
      <c r="D104" s="330" t="str">
        <f t="shared" ref="D104:J104" si="123">IF(ISBLANK(D101),"",D101)</f>
        <v/>
      </c>
      <c r="E104" s="338" t="str">
        <f t="shared" si="123"/>
        <v/>
      </c>
      <c r="F104" s="339" t="str">
        <f t="shared" si="123"/>
        <v/>
      </c>
      <c r="G104" s="339" t="str">
        <f t="shared" si="123"/>
        <v/>
      </c>
      <c r="H104" s="339" t="str">
        <f t="shared" si="123"/>
        <v/>
      </c>
      <c r="I104" s="334" t="str">
        <f t="shared" si="123"/>
        <v/>
      </c>
      <c r="J104" s="334" t="str">
        <f t="shared" si="123"/>
        <v/>
      </c>
      <c r="K104" s="334" t="str">
        <f>IF(NOT(ISBLANK(E101)),$K$32,"")</f>
        <v/>
      </c>
      <c r="L104" s="340">
        <f t="shared" ref="L104" si="124">SUM(L101:L103)</f>
        <v>0</v>
      </c>
      <c r="M104" s="340">
        <f>SUM(M101:M103)</f>
        <v>0</v>
      </c>
      <c r="N104" s="341">
        <f t="shared" ref="N104:P104" si="125">SUM(N101:N103)</f>
        <v>0</v>
      </c>
      <c r="O104" s="341">
        <f t="shared" si="125"/>
        <v>0</v>
      </c>
      <c r="P104" s="342">
        <f t="shared" si="125"/>
        <v>0</v>
      </c>
      <c r="Q104" s="334">
        <f t="shared" si="99"/>
        <v>0</v>
      </c>
    </row>
    <row r="105" spans="2:17" s="133" customFormat="1" x14ac:dyDescent="0.25">
      <c r="B105" s="322">
        <v>29</v>
      </c>
      <c r="C105" s="231" t="s">
        <v>40</v>
      </c>
      <c r="D105" s="284" t="str">
        <f>IF(Q108&lt;&gt;0,VLOOKUP($E$9,Info_County_Code,2,FALSE),"")</f>
        <v/>
      </c>
      <c r="E105" s="229"/>
      <c r="F105" s="320"/>
      <c r="G105" s="320"/>
      <c r="H105" s="320"/>
      <c r="I105" s="228"/>
      <c r="J105" s="228"/>
      <c r="K105" s="323" t="str">
        <f>IF(NOT(ISBLANK(E105)),$K$29,"")</f>
        <v/>
      </c>
      <c r="L105" s="321"/>
      <c r="M105" s="321"/>
      <c r="N105" s="228"/>
      <c r="O105" s="228"/>
      <c r="P105" s="217"/>
      <c r="Q105" s="220">
        <f t="shared" ref="Q105:Q108" si="126">SUM(L105:P105)</f>
        <v>0</v>
      </c>
    </row>
    <row r="106" spans="2:17" s="133" customFormat="1" x14ac:dyDescent="0.25">
      <c r="B106" s="322">
        <v>29</v>
      </c>
      <c r="C106" s="322" t="s">
        <v>41</v>
      </c>
      <c r="D106" s="324" t="str">
        <f t="shared" ref="D106:J106" si="127">IF(ISBLANK(D105),"",D105)</f>
        <v/>
      </c>
      <c r="E106" s="325" t="str">
        <f t="shared" si="127"/>
        <v/>
      </c>
      <c r="F106" s="326" t="str">
        <f t="shared" si="127"/>
        <v/>
      </c>
      <c r="G106" s="326" t="str">
        <f t="shared" si="127"/>
        <v/>
      </c>
      <c r="H106" s="326" t="str">
        <f t="shared" si="127"/>
        <v/>
      </c>
      <c r="I106" s="218" t="str">
        <f t="shared" si="127"/>
        <v/>
      </c>
      <c r="J106" s="218" t="str">
        <f t="shared" si="127"/>
        <v/>
      </c>
      <c r="K106" s="220" t="str">
        <f>IF(NOT(ISBLANK(E105)),$K$30,"")</f>
        <v/>
      </c>
      <c r="L106" s="321"/>
      <c r="M106" s="321"/>
      <c r="N106" s="228"/>
      <c r="O106" s="228"/>
      <c r="P106" s="217"/>
      <c r="Q106" s="220">
        <f t="shared" si="126"/>
        <v>0</v>
      </c>
    </row>
    <row r="107" spans="2:17" s="133" customFormat="1" x14ac:dyDescent="0.25">
      <c r="B107" s="322">
        <v>29</v>
      </c>
      <c r="C107" s="322" t="s">
        <v>42</v>
      </c>
      <c r="D107" s="324" t="str">
        <f t="shared" ref="D107:J107" si="128">IF(ISBLANK(D105),"",D105)</f>
        <v/>
      </c>
      <c r="E107" s="327" t="str">
        <f t="shared" si="128"/>
        <v/>
      </c>
      <c r="F107" s="328" t="str">
        <f t="shared" si="128"/>
        <v/>
      </c>
      <c r="G107" s="328" t="str">
        <f t="shared" si="128"/>
        <v/>
      </c>
      <c r="H107" s="328" t="str">
        <f t="shared" si="128"/>
        <v/>
      </c>
      <c r="I107" s="220" t="str">
        <f t="shared" si="128"/>
        <v/>
      </c>
      <c r="J107" s="220" t="str">
        <f t="shared" si="128"/>
        <v/>
      </c>
      <c r="K107" s="220" t="str">
        <f>IF(NOT(ISBLANK(E105)),$K$31,"")</f>
        <v/>
      </c>
      <c r="L107" s="321"/>
      <c r="M107" s="321"/>
      <c r="N107" s="228"/>
      <c r="O107" s="228"/>
      <c r="P107" s="217"/>
      <c r="Q107" s="220">
        <f t="shared" si="126"/>
        <v>0</v>
      </c>
    </row>
    <row r="108" spans="2:17" s="133" customFormat="1" ht="15.6" x14ac:dyDescent="0.3">
      <c r="B108" s="329">
        <v>29</v>
      </c>
      <c r="C108" s="329" t="s">
        <v>43</v>
      </c>
      <c r="D108" s="330" t="str">
        <f t="shared" ref="D108:J108" si="129">IF(ISBLANK(D105),"",D105)</f>
        <v/>
      </c>
      <c r="E108" s="338" t="str">
        <f t="shared" si="129"/>
        <v/>
      </c>
      <c r="F108" s="339" t="str">
        <f t="shared" si="129"/>
        <v/>
      </c>
      <c r="G108" s="339" t="str">
        <f t="shared" si="129"/>
        <v/>
      </c>
      <c r="H108" s="339" t="str">
        <f t="shared" si="129"/>
        <v/>
      </c>
      <c r="I108" s="334" t="str">
        <f t="shared" si="129"/>
        <v/>
      </c>
      <c r="J108" s="334" t="str">
        <f t="shared" si="129"/>
        <v/>
      </c>
      <c r="K108" s="334" t="str">
        <f>IF(NOT(ISBLANK(E105)),$K$32,"")</f>
        <v/>
      </c>
      <c r="L108" s="340">
        <f t="shared" ref="L108" si="130">SUM(L105:L107)</f>
        <v>0</v>
      </c>
      <c r="M108" s="340">
        <f>SUM(M105:M107)</f>
        <v>0</v>
      </c>
      <c r="N108" s="341">
        <f t="shared" ref="N108:P108" si="131">SUM(N105:N107)</f>
        <v>0</v>
      </c>
      <c r="O108" s="341">
        <f t="shared" si="131"/>
        <v>0</v>
      </c>
      <c r="P108" s="342">
        <f t="shared" si="131"/>
        <v>0</v>
      </c>
      <c r="Q108" s="334">
        <f t="shared" si="126"/>
        <v>0</v>
      </c>
    </row>
    <row r="109" spans="2:17" s="133" customFormat="1" x14ac:dyDescent="0.25">
      <c r="B109" s="322">
        <v>30</v>
      </c>
      <c r="C109" s="231" t="s">
        <v>40</v>
      </c>
      <c r="D109" s="284" t="str">
        <f>IF(Q112&lt;&gt;0,VLOOKUP($E$9,Info_County_Code,2,FALSE),"")</f>
        <v/>
      </c>
      <c r="E109" s="229"/>
      <c r="F109" s="320"/>
      <c r="G109" s="320"/>
      <c r="H109" s="320"/>
      <c r="I109" s="228"/>
      <c r="J109" s="228"/>
      <c r="K109" s="323" t="str">
        <f>IF(NOT(ISBLANK(E109)),$K$29,"")</f>
        <v/>
      </c>
      <c r="L109" s="321"/>
      <c r="M109" s="321"/>
      <c r="N109" s="228"/>
      <c r="O109" s="228"/>
      <c r="P109" s="217"/>
      <c r="Q109" s="220">
        <f t="shared" si="99"/>
        <v>0</v>
      </c>
    </row>
    <row r="110" spans="2:17" s="133" customFormat="1" x14ac:dyDescent="0.25">
      <c r="B110" s="322">
        <v>30</v>
      </c>
      <c r="C110" s="322" t="s">
        <v>41</v>
      </c>
      <c r="D110" s="324" t="str">
        <f t="shared" ref="D110:J110" si="132">IF(ISBLANK(D109),"",D109)</f>
        <v/>
      </c>
      <c r="E110" s="325" t="str">
        <f t="shared" si="132"/>
        <v/>
      </c>
      <c r="F110" s="326" t="str">
        <f t="shared" si="132"/>
        <v/>
      </c>
      <c r="G110" s="326" t="str">
        <f t="shared" si="132"/>
        <v/>
      </c>
      <c r="H110" s="326" t="str">
        <f t="shared" si="132"/>
        <v/>
      </c>
      <c r="I110" s="218" t="str">
        <f t="shared" si="132"/>
        <v/>
      </c>
      <c r="J110" s="218" t="str">
        <f t="shared" si="132"/>
        <v/>
      </c>
      <c r="K110" s="220" t="str">
        <f>IF(NOT(ISBLANK(E109)),$K$30,"")</f>
        <v/>
      </c>
      <c r="L110" s="321"/>
      <c r="M110" s="321"/>
      <c r="N110" s="228"/>
      <c r="O110" s="228"/>
      <c r="P110" s="217"/>
      <c r="Q110" s="220">
        <f t="shared" si="99"/>
        <v>0</v>
      </c>
    </row>
    <row r="111" spans="2:17" s="133" customFormat="1" x14ac:dyDescent="0.25">
      <c r="B111" s="322">
        <v>30</v>
      </c>
      <c r="C111" s="322" t="s">
        <v>42</v>
      </c>
      <c r="D111" s="324" t="str">
        <f t="shared" ref="D111:J111" si="133">IF(ISBLANK(D109),"",D109)</f>
        <v/>
      </c>
      <c r="E111" s="327" t="str">
        <f t="shared" si="133"/>
        <v/>
      </c>
      <c r="F111" s="328" t="str">
        <f t="shared" si="133"/>
        <v/>
      </c>
      <c r="G111" s="328" t="str">
        <f t="shared" si="133"/>
        <v/>
      </c>
      <c r="H111" s="328" t="str">
        <f t="shared" si="133"/>
        <v/>
      </c>
      <c r="I111" s="220" t="str">
        <f t="shared" si="133"/>
        <v/>
      </c>
      <c r="J111" s="220" t="str">
        <f t="shared" si="133"/>
        <v/>
      </c>
      <c r="K111" s="220" t="str">
        <f>IF(NOT(ISBLANK(E109)),$K$31,"")</f>
        <v/>
      </c>
      <c r="L111" s="321"/>
      <c r="M111" s="321"/>
      <c r="N111" s="228"/>
      <c r="O111" s="228"/>
      <c r="P111" s="217"/>
      <c r="Q111" s="220">
        <f t="shared" si="99"/>
        <v>0</v>
      </c>
    </row>
    <row r="112" spans="2:17" s="133" customFormat="1" ht="15.6" x14ac:dyDescent="0.3">
      <c r="B112" s="329">
        <v>30</v>
      </c>
      <c r="C112" s="329" t="s">
        <v>43</v>
      </c>
      <c r="D112" s="330" t="str">
        <f t="shared" ref="D112:J112" si="134">IF(ISBLANK(D109),"",D109)</f>
        <v/>
      </c>
      <c r="E112" s="338" t="str">
        <f t="shared" si="134"/>
        <v/>
      </c>
      <c r="F112" s="339" t="str">
        <f t="shared" si="134"/>
        <v/>
      </c>
      <c r="G112" s="339" t="str">
        <f t="shared" si="134"/>
        <v/>
      </c>
      <c r="H112" s="339" t="str">
        <f t="shared" si="134"/>
        <v/>
      </c>
      <c r="I112" s="334" t="str">
        <f t="shared" si="134"/>
        <v/>
      </c>
      <c r="J112" s="334" t="str">
        <f t="shared" si="134"/>
        <v/>
      </c>
      <c r="K112" s="334" t="str">
        <f>IF(NOT(ISBLANK(E109)),$K$32,"")</f>
        <v/>
      </c>
      <c r="L112" s="340">
        <f t="shared" ref="L112" si="135">SUM(L109:L111)</f>
        <v>0</v>
      </c>
      <c r="M112" s="340">
        <f>SUM(M109:M111)</f>
        <v>0</v>
      </c>
      <c r="N112" s="341">
        <f t="shared" ref="N112:P112" si="136">SUM(N109:N111)</f>
        <v>0</v>
      </c>
      <c r="O112" s="341">
        <f t="shared" si="136"/>
        <v>0</v>
      </c>
      <c r="P112" s="342">
        <f t="shared" si="136"/>
        <v>0</v>
      </c>
      <c r="Q112" s="334">
        <f t="shared" si="99"/>
        <v>0</v>
      </c>
    </row>
    <row r="113" spans="2:17" s="133" customFormat="1" x14ac:dyDescent="0.25">
      <c r="B113" s="322">
        <v>31</v>
      </c>
      <c r="C113" s="231" t="s">
        <v>40</v>
      </c>
      <c r="D113" s="284" t="str">
        <f>IF(Q116&lt;&gt;0,VLOOKUP($E$9,Info_County_Code,2,FALSE),"")</f>
        <v/>
      </c>
      <c r="E113" s="229"/>
      <c r="F113" s="320"/>
      <c r="G113" s="320"/>
      <c r="H113" s="320"/>
      <c r="I113" s="228"/>
      <c r="J113" s="228"/>
      <c r="K113" s="323" t="str">
        <f>IF(NOT(ISBLANK(E113)),$K$29,"")</f>
        <v/>
      </c>
      <c r="L113" s="321"/>
      <c r="M113" s="321"/>
      <c r="N113" s="228"/>
      <c r="O113" s="228"/>
      <c r="P113" s="217"/>
      <c r="Q113" s="220">
        <f t="shared" ref="Q113:Q116" si="137">SUM(L113:P113)</f>
        <v>0</v>
      </c>
    </row>
    <row r="114" spans="2:17" s="133" customFormat="1" x14ac:dyDescent="0.25">
      <c r="B114" s="322">
        <v>31</v>
      </c>
      <c r="C114" s="322" t="s">
        <v>41</v>
      </c>
      <c r="D114" s="324" t="str">
        <f t="shared" ref="D114:J114" si="138">IF(ISBLANK(D113),"",D113)</f>
        <v/>
      </c>
      <c r="E114" s="325" t="str">
        <f t="shared" si="138"/>
        <v/>
      </c>
      <c r="F114" s="326" t="str">
        <f t="shared" si="138"/>
        <v/>
      </c>
      <c r="G114" s="326" t="str">
        <f t="shared" si="138"/>
        <v/>
      </c>
      <c r="H114" s="326" t="str">
        <f t="shared" si="138"/>
        <v/>
      </c>
      <c r="I114" s="218" t="str">
        <f t="shared" si="138"/>
        <v/>
      </c>
      <c r="J114" s="218" t="str">
        <f t="shared" si="138"/>
        <v/>
      </c>
      <c r="K114" s="220" t="str">
        <f>IF(NOT(ISBLANK(E113)),$K$30,"")</f>
        <v/>
      </c>
      <c r="L114" s="321"/>
      <c r="M114" s="321"/>
      <c r="N114" s="228"/>
      <c r="O114" s="228"/>
      <c r="P114" s="217"/>
      <c r="Q114" s="220">
        <f t="shared" si="137"/>
        <v>0</v>
      </c>
    </row>
    <row r="115" spans="2:17" s="133" customFormat="1" x14ac:dyDescent="0.25">
      <c r="B115" s="322">
        <v>31</v>
      </c>
      <c r="C115" s="322" t="s">
        <v>42</v>
      </c>
      <c r="D115" s="324" t="str">
        <f t="shared" ref="D115:J115" si="139">IF(ISBLANK(D113),"",D113)</f>
        <v/>
      </c>
      <c r="E115" s="327" t="str">
        <f t="shared" si="139"/>
        <v/>
      </c>
      <c r="F115" s="328" t="str">
        <f t="shared" si="139"/>
        <v/>
      </c>
      <c r="G115" s="328" t="str">
        <f t="shared" si="139"/>
        <v/>
      </c>
      <c r="H115" s="328" t="str">
        <f t="shared" si="139"/>
        <v/>
      </c>
      <c r="I115" s="220" t="str">
        <f t="shared" si="139"/>
        <v/>
      </c>
      <c r="J115" s="220" t="str">
        <f t="shared" si="139"/>
        <v/>
      </c>
      <c r="K115" s="220" t="str">
        <f>IF(NOT(ISBLANK(E113)),$K$31,"")</f>
        <v/>
      </c>
      <c r="L115" s="321"/>
      <c r="M115" s="321"/>
      <c r="N115" s="228"/>
      <c r="O115" s="228"/>
      <c r="P115" s="217"/>
      <c r="Q115" s="220">
        <f t="shared" si="137"/>
        <v>0</v>
      </c>
    </row>
    <row r="116" spans="2:17" s="133" customFormat="1" ht="15.6" x14ac:dyDescent="0.3">
      <c r="B116" s="329">
        <v>31</v>
      </c>
      <c r="C116" s="329" t="s">
        <v>43</v>
      </c>
      <c r="D116" s="330" t="str">
        <f t="shared" ref="D116:J116" si="140">IF(ISBLANK(D113),"",D113)</f>
        <v/>
      </c>
      <c r="E116" s="338" t="str">
        <f t="shared" si="140"/>
        <v/>
      </c>
      <c r="F116" s="339" t="str">
        <f t="shared" si="140"/>
        <v/>
      </c>
      <c r="G116" s="339" t="str">
        <f t="shared" si="140"/>
        <v/>
      </c>
      <c r="H116" s="339" t="str">
        <f t="shared" si="140"/>
        <v/>
      </c>
      <c r="I116" s="334" t="str">
        <f t="shared" si="140"/>
        <v/>
      </c>
      <c r="J116" s="334" t="str">
        <f t="shared" si="140"/>
        <v/>
      </c>
      <c r="K116" s="334" t="str">
        <f>IF(NOT(ISBLANK(E113)),$K$32,"")</f>
        <v/>
      </c>
      <c r="L116" s="340">
        <f t="shared" ref="L116" si="141">SUM(L113:L115)</f>
        <v>0</v>
      </c>
      <c r="M116" s="340">
        <f>SUM(M113:M115)</f>
        <v>0</v>
      </c>
      <c r="N116" s="341">
        <f t="shared" ref="N116:P116" si="142">SUM(N113:N115)</f>
        <v>0</v>
      </c>
      <c r="O116" s="341">
        <f t="shared" si="142"/>
        <v>0</v>
      </c>
      <c r="P116" s="342">
        <f t="shared" si="142"/>
        <v>0</v>
      </c>
      <c r="Q116" s="334">
        <f t="shared" si="137"/>
        <v>0</v>
      </c>
    </row>
    <row r="117" spans="2:17" s="133" customFormat="1" x14ac:dyDescent="0.25">
      <c r="B117" s="322">
        <v>32</v>
      </c>
      <c r="C117" s="231" t="s">
        <v>40</v>
      </c>
      <c r="D117" s="284" t="str">
        <f>IF(Q120&lt;&gt;0,VLOOKUP($E$9,Info_County_Code,2,FALSE),"")</f>
        <v/>
      </c>
      <c r="E117" s="229"/>
      <c r="F117" s="320"/>
      <c r="G117" s="320"/>
      <c r="H117" s="320"/>
      <c r="I117" s="228"/>
      <c r="J117" s="228"/>
      <c r="K117" s="323" t="str">
        <f>IF(NOT(ISBLANK(E117)),$K$29,"")</f>
        <v/>
      </c>
      <c r="L117" s="321"/>
      <c r="M117" s="321"/>
      <c r="N117" s="228"/>
      <c r="O117" s="228"/>
      <c r="P117" s="217"/>
      <c r="Q117" s="220">
        <f t="shared" si="99"/>
        <v>0</v>
      </c>
    </row>
    <row r="118" spans="2:17" s="133" customFormat="1" x14ac:dyDescent="0.25">
      <c r="B118" s="322">
        <v>32</v>
      </c>
      <c r="C118" s="322" t="s">
        <v>41</v>
      </c>
      <c r="D118" s="324" t="str">
        <f t="shared" ref="D118:J118" si="143">IF(ISBLANK(D117),"",D117)</f>
        <v/>
      </c>
      <c r="E118" s="325" t="str">
        <f t="shared" si="143"/>
        <v/>
      </c>
      <c r="F118" s="326" t="str">
        <f t="shared" si="143"/>
        <v/>
      </c>
      <c r="G118" s="326" t="str">
        <f t="shared" si="143"/>
        <v/>
      </c>
      <c r="H118" s="326" t="str">
        <f t="shared" si="143"/>
        <v/>
      </c>
      <c r="I118" s="218" t="str">
        <f t="shared" si="143"/>
        <v/>
      </c>
      <c r="J118" s="218" t="str">
        <f t="shared" si="143"/>
        <v/>
      </c>
      <c r="K118" s="220" t="str">
        <f>IF(NOT(ISBLANK(E117)),$K$30,"")</f>
        <v/>
      </c>
      <c r="L118" s="321"/>
      <c r="M118" s="321"/>
      <c r="N118" s="228"/>
      <c r="O118" s="228"/>
      <c r="P118" s="217"/>
      <c r="Q118" s="220">
        <f t="shared" si="99"/>
        <v>0</v>
      </c>
    </row>
    <row r="119" spans="2:17" s="133" customFormat="1" x14ac:dyDescent="0.25">
      <c r="B119" s="322">
        <v>32</v>
      </c>
      <c r="C119" s="322" t="s">
        <v>42</v>
      </c>
      <c r="D119" s="324" t="str">
        <f t="shared" ref="D119:J119" si="144">IF(ISBLANK(D117),"",D117)</f>
        <v/>
      </c>
      <c r="E119" s="327" t="str">
        <f t="shared" si="144"/>
        <v/>
      </c>
      <c r="F119" s="328" t="str">
        <f t="shared" si="144"/>
        <v/>
      </c>
      <c r="G119" s="328" t="str">
        <f t="shared" si="144"/>
        <v/>
      </c>
      <c r="H119" s="328" t="str">
        <f t="shared" si="144"/>
        <v/>
      </c>
      <c r="I119" s="220" t="str">
        <f t="shared" si="144"/>
        <v/>
      </c>
      <c r="J119" s="220" t="str">
        <f t="shared" si="144"/>
        <v/>
      </c>
      <c r="K119" s="220" t="str">
        <f>IF(NOT(ISBLANK(E117)),$K$31,"")</f>
        <v/>
      </c>
      <c r="L119" s="321"/>
      <c r="M119" s="321"/>
      <c r="N119" s="228"/>
      <c r="O119" s="228"/>
      <c r="P119" s="217"/>
      <c r="Q119" s="220">
        <f t="shared" si="99"/>
        <v>0</v>
      </c>
    </row>
    <row r="120" spans="2:17" s="133" customFormat="1" ht="15.6" x14ac:dyDescent="0.3">
      <c r="B120" s="329">
        <v>32</v>
      </c>
      <c r="C120" s="329" t="s">
        <v>43</v>
      </c>
      <c r="D120" s="330" t="str">
        <f t="shared" ref="D120:J120" si="145">IF(ISBLANK(D117),"",D117)</f>
        <v/>
      </c>
      <c r="E120" s="338" t="str">
        <f t="shared" si="145"/>
        <v/>
      </c>
      <c r="F120" s="339" t="str">
        <f t="shared" si="145"/>
        <v/>
      </c>
      <c r="G120" s="339" t="str">
        <f t="shared" si="145"/>
        <v/>
      </c>
      <c r="H120" s="339" t="str">
        <f t="shared" si="145"/>
        <v/>
      </c>
      <c r="I120" s="334" t="str">
        <f t="shared" si="145"/>
        <v/>
      </c>
      <c r="J120" s="334" t="str">
        <f t="shared" si="145"/>
        <v/>
      </c>
      <c r="K120" s="334" t="str">
        <f>IF(NOT(ISBLANK(E117)),$K$32,"")</f>
        <v/>
      </c>
      <c r="L120" s="340">
        <f t="shared" ref="L120" si="146">SUM(L117:L119)</f>
        <v>0</v>
      </c>
      <c r="M120" s="340">
        <f>SUM(M117:M119)</f>
        <v>0</v>
      </c>
      <c r="N120" s="341">
        <f t="shared" ref="N120:P120" si="147">SUM(N117:N119)</f>
        <v>0</v>
      </c>
      <c r="O120" s="341">
        <f t="shared" si="147"/>
        <v>0</v>
      </c>
      <c r="P120" s="342">
        <f t="shared" si="147"/>
        <v>0</v>
      </c>
      <c r="Q120" s="334">
        <f t="shared" si="99"/>
        <v>0</v>
      </c>
    </row>
    <row r="121" spans="2:17" s="133" customFormat="1" x14ac:dyDescent="0.25">
      <c r="B121" s="322">
        <v>33</v>
      </c>
      <c r="C121" s="231" t="s">
        <v>40</v>
      </c>
      <c r="D121" s="284" t="str">
        <f>IF(Q124&lt;&gt;0,VLOOKUP($E$9,Info_County_Code,2,FALSE),"")</f>
        <v/>
      </c>
      <c r="E121" s="229"/>
      <c r="F121" s="320"/>
      <c r="G121" s="320"/>
      <c r="H121" s="320"/>
      <c r="I121" s="228"/>
      <c r="J121" s="228"/>
      <c r="K121" s="323" t="str">
        <f>IF(NOT(ISBLANK(E121)),$K$29,"")</f>
        <v/>
      </c>
      <c r="L121" s="321"/>
      <c r="M121" s="321"/>
      <c r="N121" s="228"/>
      <c r="O121" s="228"/>
      <c r="P121" s="217"/>
      <c r="Q121" s="220">
        <f t="shared" ref="Q121:Q124" si="148">SUM(L121:P121)</f>
        <v>0</v>
      </c>
    </row>
    <row r="122" spans="2:17" s="133" customFormat="1" x14ac:dyDescent="0.25">
      <c r="B122" s="322">
        <v>33</v>
      </c>
      <c r="C122" s="322" t="s">
        <v>41</v>
      </c>
      <c r="D122" s="324" t="str">
        <f t="shared" ref="D122:J122" si="149">IF(ISBLANK(D121),"",D121)</f>
        <v/>
      </c>
      <c r="E122" s="325" t="str">
        <f t="shared" si="149"/>
        <v/>
      </c>
      <c r="F122" s="326" t="str">
        <f t="shared" si="149"/>
        <v/>
      </c>
      <c r="G122" s="326" t="str">
        <f t="shared" si="149"/>
        <v/>
      </c>
      <c r="H122" s="326" t="str">
        <f t="shared" si="149"/>
        <v/>
      </c>
      <c r="I122" s="218" t="str">
        <f t="shared" si="149"/>
        <v/>
      </c>
      <c r="J122" s="218" t="str">
        <f t="shared" si="149"/>
        <v/>
      </c>
      <c r="K122" s="220" t="str">
        <f>IF(NOT(ISBLANK(E121)),$K$30,"")</f>
        <v/>
      </c>
      <c r="L122" s="321"/>
      <c r="M122" s="321"/>
      <c r="N122" s="228"/>
      <c r="O122" s="228"/>
      <c r="P122" s="217"/>
      <c r="Q122" s="220">
        <f t="shared" si="148"/>
        <v>0</v>
      </c>
    </row>
    <row r="123" spans="2:17" s="133" customFormat="1" x14ac:dyDescent="0.25">
      <c r="B123" s="322">
        <v>33</v>
      </c>
      <c r="C123" s="322" t="s">
        <v>42</v>
      </c>
      <c r="D123" s="324" t="str">
        <f t="shared" ref="D123:J123" si="150">IF(ISBLANK(D121),"",D121)</f>
        <v/>
      </c>
      <c r="E123" s="327" t="str">
        <f t="shared" si="150"/>
        <v/>
      </c>
      <c r="F123" s="328" t="str">
        <f t="shared" si="150"/>
        <v/>
      </c>
      <c r="G123" s="328" t="str">
        <f t="shared" si="150"/>
        <v/>
      </c>
      <c r="H123" s="328" t="str">
        <f t="shared" si="150"/>
        <v/>
      </c>
      <c r="I123" s="220" t="str">
        <f t="shared" si="150"/>
        <v/>
      </c>
      <c r="J123" s="220" t="str">
        <f t="shared" si="150"/>
        <v/>
      </c>
      <c r="K123" s="220" t="str">
        <f>IF(NOT(ISBLANK(E121)),$K$31,"")</f>
        <v/>
      </c>
      <c r="L123" s="321"/>
      <c r="M123" s="321"/>
      <c r="N123" s="228"/>
      <c r="O123" s="228"/>
      <c r="P123" s="217"/>
      <c r="Q123" s="220">
        <f t="shared" si="148"/>
        <v>0</v>
      </c>
    </row>
    <row r="124" spans="2:17" s="133" customFormat="1" ht="15.6" x14ac:dyDescent="0.3">
      <c r="B124" s="329">
        <v>33</v>
      </c>
      <c r="C124" s="329" t="s">
        <v>43</v>
      </c>
      <c r="D124" s="330" t="str">
        <f t="shared" ref="D124:J124" si="151">IF(ISBLANK(D121),"",D121)</f>
        <v/>
      </c>
      <c r="E124" s="338" t="str">
        <f t="shared" si="151"/>
        <v/>
      </c>
      <c r="F124" s="339" t="str">
        <f t="shared" si="151"/>
        <v/>
      </c>
      <c r="G124" s="339" t="str">
        <f t="shared" si="151"/>
        <v/>
      </c>
      <c r="H124" s="339" t="str">
        <f t="shared" si="151"/>
        <v/>
      </c>
      <c r="I124" s="334" t="str">
        <f t="shared" si="151"/>
        <v/>
      </c>
      <c r="J124" s="334" t="str">
        <f t="shared" si="151"/>
        <v/>
      </c>
      <c r="K124" s="334" t="str">
        <f>IF(NOT(ISBLANK(E121)),$K$32,"")</f>
        <v/>
      </c>
      <c r="L124" s="340">
        <f t="shared" ref="L124" si="152">SUM(L121:L123)</f>
        <v>0</v>
      </c>
      <c r="M124" s="340">
        <f>SUM(M121:M123)</f>
        <v>0</v>
      </c>
      <c r="N124" s="341">
        <f t="shared" ref="N124:P124" si="153">SUM(N121:N123)</f>
        <v>0</v>
      </c>
      <c r="O124" s="341">
        <f t="shared" si="153"/>
        <v>0</v>
      </c>
      <c r="P124" s="342">
        <f t="shared" si="153"/>
        <v>0</v>
      </c>
      <c r="Q124" s="334">
        <f t="shared" si="148"/>
        <v>0</v>
      </c>
    </row>
    <row r="125" spans="2:17" s="133" customFormat="1" x14ac:dyDescent="0.25">
      <c r="B125" s="322">
        <v>34</v>
      </c>
      <c r="C125" s="231" t="s">
        <v>40</v>
      </c>
      <c r="D125" s="284" t="str">
        <f>IF(Q128&lt;&gt;0,VLOOKUP($E$9,Info_County_Code,2,FALSE),"")</f>
        <v/>
      </c>
      <c r="E125" s="229"/>
      <c r="F125" s="320"/>
      <c r="G125" s="320"/>
      <c r="H125" s="320"/>
      <c r="I125" s="228"/>
      <c r="J125" s="228"/>
      <c r="K125" s="323" t="str">
        <f>IF(NOT(ISBLANK(E125)),$K$29,"")</f>
        <v/>
      </c>
      <c r="L125" s="321"/>
      <c r="M125" s="321"/>
      <c r="N125" s="228"/>
      <c r="O125" s="228"/>
      <c r="P125" s="217"/>
      <c r="Q125" s="220">
        <f t="shared" si="99"/>
        <v>0</v>
      </c>
    </row>
    <row r="126" spans="2:17" s="133" customFormat="1" x14ac:dyDescent="0.25">
      <c r="B126" s="322">
        <v>34</v>
      </c>
      <c r="C126" s="322" t="s">
        <v>41</v>
      </c>
      <c r="D126" s="324" t="str">
        <f t="shared" ref="D126:J126" si="154">IF(ISBLANK(D125),"",D125)</f>
        <v/>
      </c>
      <c r="E126" s="325" t="str">
        <f t="shared" si="154"/>
        <v/>
      </c>
      <c r="F126" s="326" t="str">
        <f t="shared" si="154"/>
        <v/>
      </c>
      <c r="G126" s="326" t="str">
        <f t="shared" si="154"/>
        <v/>
      </c>
      <c r="H126" s="326" t="str">
        <f t="shared" si="154"/>
        <v/>
      </c>
      <c r="I126" s="218" t="str">
        <f t="shared" si="154"/>
        <v/>
      </c>
      <c r="J126" s="218" t="str">
        <f t="shared" si="154"/>
        <v/>
      </c>
      <c r="K126" s="220" t="str">
        <f>IF(NOT(ISBLANK(E125)),$K$30,"")</f>
        <v/>
      </c>
      <c r="L126" s="321"/>
      <c r="M126" s="321"/>
      <c r="N126" s="228"/>
      <c r="O126" s="228"/>
      <c r="P126" s="217"/>
      <c r="Q126" s="220">
        <f t="shared" si="99"/>
        <v>0</v>
      </c>
    </row>
    <row r="127" spans="2:17" s="133" customFormat="1" x14ac:dyDescent="0.25">
      <c r="B127" s="322">
        <v>34</v>
      </c>
      <c r="C127" s="322" t="s">
        <v>42</v>
      </c>
      <c r="D127" s="324" t="str">
        <f t="shared" ref="D127:J127" si="155">IF(ISBLANK(D125),"",D125)</f>
        <v/>
      </c>
      <c r="E127" s="327" t="str">
        <f t="shared" si="155"/>
        <v/>
      </c>
      <c r="F127" s="328" t="str">
        <f t="shared" si="155"/>
        <v/>
      </c>
      <c r="G127" s="328" t="str">
        <f t="shared" si="155"/>
        <v/>
      </c>
      <c r="H127" s="328" t="str">
        <f t="shared" si="155"/>
        <v/>
      </c>
      <c r="I127" s="220" t="str">
        <f t="shared" si="155"/>
        <v/>
      </c>
      <c r="J127" s="220" t="str">
        <f t="shared" si="155"/>
        <v/>
      </c>
      <c r="K127" s="220" t="str">
        <f>IF(NOT(ISBLANK(E125)),$K$31,"")</f>
        <v/>
      </c>
      <c r="L127" s="321"/>
      <c r="M127" s="321"/>
      <c r="N127" s="228"/>
      <c r="O127" s="228"/>
      <c r="P127" s="217"/>
      <c r="Q127" s="220">
        <f t="shared" si="99"/>
        <v>0</v>
      </c>
    </row>
    <row r="128" spans="2:17" s="133" customFormat="1" ht="15.6" x14ac:dyDescent="0.3">
      <c r="B128" s="329">
        <v>34</v>
      </c>
      <c r="C128" s="329" t="s">
        <v>43</v>
      </c>
      <c r="D128" s="330" t="str">
        <f t="shared" ref="D128:J128" si="156">IF(ISBLANK(D125),"",D125)</f>
        <v/>
      </c>
      <c r="E128" s="338" t="str">
        <f t="shared" si="156"/>
        <v/>
      </c>
      <c r="F128" s="339" t="str">
        <f t="shared" si="156"/>
        <v/>
      </c>
      <c r="G128" s="339" t="str">
        <f t="shared" si="156"/>
        <v/>
      </c>
      <c r="H128" s="339" t="str">
        <f t="shared" si="156"/>
        <v/>
      </c>
      <c r="I128" s="334" t="str">
        <f t="shared" si="156"/>
        <v/>
      </c>
      <c r="J128" s="334" t="str">
        <f t="shared" si="156"/>
        <v/>
      </c>
      <c r="K128" s="334" t="str">
        <f>IF(NOT(ISBLANK(E125)),$K$32,"")</f>
        <v/>
      </c>
      <c r="L128" s="340">
        <f t="shared" ref="L128" si="157">SUM(L125:L127)</f>
        <v>0</v>
      </c>
      <c r="M128" s="340">
        <f>SUM(M125:M127)</f>
        <v>0</v>
      </c>
      <c r="N128" s="341">
        <f t="shared" ref="N128:P128" si="158">SUM(N125:N127)</f>
        <v>0</v>
      </c>
      <c r="O128" s="341">
        <f t="shared" si="158"/>
        <v>0</v>
      </c>
      <c r="P128" s="342">
        <f t="shared" si="158"/>
        <v>0</v>
      </c>
      <c r="Q128" s="334">
        <f t="shared" si="99"/>
        <v>0</v>
      </c>
    </row>
  </sheetData>
  <sheetProtection algorithmName="SHA-512" hashValue="7WiG7YLq9cO/4hS7jfwqvl0drnsZKIY+orfXwT7WJ0JFxghhm5vbPyCji9gw0Czg6gifHvf6jzqXing3wvWRhQ==" saltValue="0N9lojm2TKOPZdr5mQD48A=="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 right="0" top="0" bottom="0" header="0" footer="0"/>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 right="0" top="0" bottom="0" header="0" footer="0"/>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 right="0" top="0" bottom="0" header="0" footer="0"/>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A115"/>
  <sheetViews>
    <sheetView topLeftCell="A8" workbookViewId="0">
      <selection activeCell="A25" sqref="A25"/>
    </sheetView>
  </sheetViews>
  <sheetFormatPr defaultColWidth="0" defaultRowHeight="14.4" zeroHeight="1" x14ac:dyDescent="0.3"/>
  <cols>
    <col min="1" max="1" width="128" style="68" customWidth="1"/>
    <col min="2" max="2" width="9.109375" style="68" hidden="1" customWidth="1"/>
    <col min="3" max="16384" width="9.109375" style="68" hidden="1"/>
  </cols>
  <sheetData>
    <row r="1" spans="1:1" ht="15.75" customHeight="1" x14ac:dyDescent="0.3">
      <c r="A1" s="79" t="s">
        <v>78</v>
      </c>
    </row>
    <row r="2" spans="1:1" ht="15.6" x14ac:dyDescent="0.3">
      <c r="A2" s="81" t="s">
        <v>79</v>
      </c>
    </row>
    <row r="3" spans="1:1" ht="15.6" x14ac:dyDescent="0.3">
      <c r="A3" s="81" t="s">
        <v>80</v>
      </c>
    </row>
    <row r="4" spans="1:1" ht="15.6" x14ac:dyDescent="0.3">
      <c r="A4" s="81" t="s">
        <v>373</v>
      </c>
    </row>
    <row r="5" spans="1:1" ht="15.6" x14ac:dyDescent="0.3">
      <c r="A5" s="81" t="s">
        <v>374</v>
      </c>
    </row>
    <row r="6" spans="1:1" ht="15.6" x14ac:dyDescent="0.3">
      <c r="A6" s="81" t="s">
        <v>375</v>
      </c>
    </row>
    <row r="7" spans="1:1" ht="15.6" x14ac:dyDescent="0.3">
      <c r="A7" s="81" t="s">
        <v>376</v>
      </c>
    </row>
    <row r="8" spans="1:1" ht="45.6" x14ac:dyDescent="0.3">
      <c r="A8" s="81" t="s">
        <v>377</v>
      </c>
    </row>
    <row r="9" spans="1:1" ht="15.6" x14ac:dyDescent="0.3">
      <c r="A9" s="81" t="s">
        <v>197</v>
      </c>
    </row>
    <row r="10" spans="1:1" ht="120.6" x14ac:dyDescent="0.3">
      <c r="A10" s="81" t="s">
        <v>378</v>
      </c>
    </row>
    <row r="11" spans="1:1" ht="15.6" x14ac:dyDescent="0.3">
      <c r="A11" s="81" t="s">
        <v>379</v>
      </c>
    </row>
    <row r="12" spans="1:1" ht="15.6" x14ac:dyDescent="0.3">
      <c r="A12" s="81" t="s">
        <v>380</v>
      </c>
    </row>
    <row r="13" spans="1:1" ht="15.6" x14ac:dyDescent="0.3">
      <c r="A13" s="81" t="s">
        <v>381</v>
      </c>
    </row>
    <row r="14" spans="1:1" ht="15.6" x14ac:dyDescent="0.3">
      <c r="A14" s="81" t="s">
        <v>382</v>
      </c>
    </row>
    <row r="15" spans="1:1" ht="15.6" x14ac:dyDescent="0.3">
      <c r="A15" s="81" t="s">
        <v>93</v>
      </c>
    </row>
    <row r="16" spans="1:1" ht="30.6" x14ac:dyDescent="0.3">
      <c r="A16" s="81" t="s">
        <v>383</v>
      </c>
    </row>
    <row r="17" spans="1:1" ht="15.6" x14ac:dyDescent="0.3">
      <c r="A17" s="81" t="s">
        <v>95</v>
      </c>
    </row>
    <row r="18" spans="1:1" ht="15.6" x14ac:dyDescent="0.3">
      <c r="A18" s="81" t="s">
        <v>204</v>
      </c>
    </row>
    <row r="19" spans="1:1" ht="15.6" x14ac:dyDescent="0.3">
      <c r="A19" s="81" t="s">
        <v>205</v>
      </c>
    </row>
    <row r="20" spans="1:1" ht="15.6" x14ac:dyDescent="0.3">
      <c r="A20" s="81" t="s">
        <v>206</v>
      </c>
    </row>
    <row r="21" spans="1:1" ht="15.6" x14ac:dyDescent="0.3">
      <c r="A21" s="81" t="s">
        <v>207</v>
      </c>
    </row>
    <row r="22" spans="1:1" ht="45.6" x14ac:dyDescent="0.3">
      <c r="A22" s="81" t="s">
        <v>384</v>
      </c>
    </row>
    <row r="23" spans="1:1" ht="15.6" x14ac:dyDescent="0.3">
      <c r="A23" s="81" t="s">
        <v>209</v>
      </c>
    </row>
    <row r="24" spans="1:1" ht="15.6" x14ac:dyDescent="0.3">
      <c r="A24" s="81" t="s">
        <v>210</v>
      </c>
    </row>
    <row r="25" spans="1:1" ht="15.6" x14ac:dyDescent="0.3">
      <c r="A25" s="81" t="s">
        <v>211</v>
      </c>
    </row>
    <row r="26" spans="1:1" ht="15.6" x14ac:dyDescent="0.3">
      <c r="A26" s="81" t="s">
        <v>212</v>
      </c>
    </row>
    <row r="27" spans="1:1" ht="15.6" x14ac:dyDescent="0.3">
      <c r="A27" s="81" t="s">
        <v>213</v>
      </c>
    </row>
    <row r="28" spans="1:1" ht="30.6" x14ac:dyDescent="0.3">
      <c r="A28" s="81" t="s">
        <v>385</v>
      </c>
    </row>
    <row r="29" spans="1:1" ht="30.6" x14ac:dyDescent="0.3">
      <c r="A29" s="81" t="s">
        <v>386</v>
      </c>
    </row>
    <row r="30" spans="1:1" ht="30.6" x14ac:dyDescent="0.3">
      <c r="A30" s="81" t="s">
        <v>387</v>
      </c>
    </row>
    <row r="31" spans="1:1" ht="30.6" x14ac:dyDescent="0.3">
      <c r="A31" s="81" t="s">
        <v>388</v>
      </c>
    </row>
    <row r="32" spans="1:1" ht="30.6" x14ac:dyDescent="0.3">
      <c r="A32" s="81" t="s">
        <v>389</v>
      </c>
    </row>
    <row r="33" spans="1:1" ht="15.6" x14ac:dyDescent="0.3">
      <c r="A33" s="81" t="s">
        <v>390</v>
      </c>
    </row>
    <row r="34" spans="1:1" ht="30.6" x14ac:dyDescent="0.3">
      <c r="A34" s="81" t="s">
        <v>391</v>
      </c>
    </row>
    <row r="35" spans="1:1" ht="30.6" x14ac:dyDescent="0.3">
      <c r="A35" s="81" t="s">
        <v>392</v>
      </c>
    </row>
    <row r="36" spans="1:1" ht="30.6" x14ac:dyDescent="0.3">
      <c r="A36" s="81" t="s">
        <v>393</v>
      </c>
    </row>
    <row r="37" spans="1:1" ht="30.6" x14ac:dyDescent="0.3">
      <c r="A37" s="81" t="s">
        <v>394</v>
      </c>
    </row>
    <row r="38" spans="1:1" ht="30.6" x14ac:dyDescent="0.3">
      <c r="A38" s="81" t="s">
        <v>395</v>
      </c>
    </row>
    <row r="39" spans="1:1" ht="15.6" x14ac:dyDescent="0.3">
      <c r="A39" s="81" t="s">
        <v>396</v>
      </c>
    </row>
    <row r="40" spans="1:1" ht="15.6" x14ac:dyDescent="0.3">
      <c r="A40" s="81" t="s">
        <v>397</v>
      </c>
    </row>
    <row r="41" spans="1:1" ht="15.6" x14ac:dyDescent="0.3">
      <c r="A41" s="81" t="s">
        <v>398</v>
      </c>
    </row>
    <row r="42" spans="1:1" ht="15.6" x14ac:dyDescent="0.3">
      <c r="A42" s="81" t="s">
        <v>399</v>
      </c>
    </row>
    <row r="43" spans="1:1" ht="15.6" x14ac:dyDescent="0.3">
      <c r="A43" s="81" t="s">
        <v>400</v>
      </c>
    </row>
    <row r="44" spans="1:1" ht="30.6" x14ac:dyDescent="0.3">
      <c r="A44" s="81" t="s">
        <v>401</v>
      </c>
    </row>
    <row r="45" spans="1:1" ht="15.6" x14ac:dyDescent="0.3">
      <c r="A45" s="81" t="s">
        <v>402</v>
      </c>
    </row>
    <row r="46" spans="1:1" ht="15.6" x14ac:dyDescent="0.3">
      <c r="A46" s="81" t="s">
        <v>403</v>
      </c>
    </row>
    <row r="47" spans="1:1" ht="15.6" x14ac:dyDescent="0.3">
      <c r="A47" s="81" t="s">
        <v>404</v>
      </c>
    </row>
    <row r="48" spans="1:1" ht="15.6" x14ac:dyDescent="0.3">
      <c r="A48" s="81" t="s">
        <v>405</v>
      </c>
    </row>
    <row r="49" spans="1:1" ht="15.6" x14ac:dyDescent="0.3">
      <c r="A49" s="81" t="s">
        <v>406</v>
      </c>
    </row>
    <row r="50" spans="1:1" ht="15.6" x14ac:dyDescent="0.3">
      <c r="A50" s="81" t="s">
        <v>407</v>
      </c>
    </row>
    <row r="51" spans="1:1" ht="15.6" x14ac:dyDescent="0.3">
      <c r="A51" s="81" t="s">
        <v>331</v>
      </c>
    </row>
    <row r="52" spans="1:1" ht="15.6" x14ac:dyDescent="0.3">
      <c r="A52" s="81" t="s">
        <v>408</v>
      </c>
    </row>
    <row r="53" spans="1:1" ht="15.6" x14ac:dyDescent="0.3">
      <c r="A53" s="81" t="s">
        <v>409</v>
      </c>
    </row>
    <row r="54" spans="1:1" ht="15.6" x14ac:dyDescent="0.3">
      <c r="A54" s="81" t="s">
        <v>410</v>
      </c>
    </row>
    <row r="55" spans="1:1" ht="15.6" x14ac:dyDescent="0.3">
      <c r="A55" s="81" t="s">
        <v>411</v>
      </c>
    </row>
    <row r="56" spans="1:1" ht="15.6" x14ac:dyDescent="0.3">
      <c r="A56" s="81" t="s">
        <v>412</v>
      </c>
    </row>
    <row r="57" spans="1:1" ht="15.6" x14ac:dyDescent="0.3">
      <c r="A57" s="81" t="s">
        <v>413</v>
      </c>
    </row>
    <row r="58" spans="1:1" ht="45.6" x14ac:dyDescent="0.3">
      <c r="A58" s="81" t="s">
        <v>414</v>
      </c>
    </row>
    <row r="59" spans="1:1" ht="75.599999999999994" x14ac:dyDescent="0.3">
      <c r="A59" s="81" t="s">
        <v>415</v>
      </c>
    </row>
    <row r="60" spans="1:1" ht="75.599999999999994" x14ac:dyDescent="0.3">
      <c r="A60" s="81" t="s">
        <v>416</v>
      </c>
    </row>
    <row r="61" spans="1:1" ht="15.6" x14ac:dyDescent="0.3">
      <c r="A61" s="81" t="s">
        <v>417</v>
      </c>
    </row>
    <row r="62" spans="1:1" ht="45.6" x14ac:dyDescent="0.3">
      <c r="A62" s="81" t="s">
        <v>418</v>
      </c>
    </row>
    <row r="63" spans="1:1" ht="45.6" x14ac:dyDescent="0.3">
      <c r="A63" s="81" t="s">
        <v>419</v>
      </c>
    </row>
    <row r="64" spans="1:1" ht="75.599999999999994" x14ac:dyDescent="0.3">
      <c r="A64" s="81" t="s">
        <v>420</v>
      </c>
    </row>
    <row r="65" spans="1:1" ht="15.6" x14ac:dyDescent="0.3">
      <c r="A65" s="81" t="s">
        <v>421</v>
      </c>
    </row>
    <row r="66" spans="1:1" ht="30.6" x14ac:dyDescent="0.3">
      <c r="A66" s="81" t="s">
        <v>422</v>
      </c>
    </row>
    <row r="67" spans="1:1" ht="30.6" x14ac:dyDescent="0.3">
      <c r="A67" s="81" t="s">
        <v>423</v>
      </c>
    </row>
    <row r="68" spans="1:1" ht="30.6" x14ac:dyDescent="0.3">
      <c r="A68" s="81" t="s">
        <v>424</v>
      </c>
    </row>
    <row r="69" spans="1:1" ht="30.6" x14ac:dyDescent="0.3">
      <c r="A69" s="81" t="s">
        <v>425</v>
      </c>
    </row>
    <row r="70" spans="1:1" ht="30.6" x14ac:dyDescent="0.3">
      <c r="A70" s="81" t="s">
        <v>426</v>
      </c>
    </row>
    <row r="71" spans="1:1" ht="15.6" x14ac:dyDescent="0.3">
      <c r="A71" s="81" t="s">
        <v>427</v>
      </c>
    </row>
    <row r="72" spans="1:1" ht="45.6" x14ac:dyDescent="0.3">
      <c r="A72" s="81" t="s">
        <v>428</v>
      </c>
    </row>
    <row r="73" spans="1:1" ht="15.6" x14ac:dyDescent="0.3">
      <c r="A73" s="81" t="s">
        <v>429</v>
      </c>
    </row>
    <row r="74" spans="1:1" ht="15.6" x14ac:dyDescent="0.3">
      <c r="A74" s="81" t="s">
        <v>430</v>
      </c>
    </row>
    <row r="75" spans="1:1" ht="15.6" x14ac:dyDescent="0.3">
      <c r="A75" s="81" t="s">
        <v>431</v>
      </c>
    </row>
    <row r="76" spans="1:1" ht="15.6" x14ac:dyDescent="0.3">
      <c r="A76" s="81" t="s">
        <v>432</v>
      </c>
    </row>
    <row r="77" spans="1:1" ht="15.6" x14ac:dyDescent="0.3">
      <c r="A77" s="81" t="s">
        <v>433</v>
      </c>
    </row>
    <row r="78" spans="1:1" ht="15.6" x14ac:dyDescent="0.3">
      <c r="A78" s="81" t="s">
        <v>434</v>
      </c>
    </row>
    <row r="79" spans="1:1" ht="15.6" x14ac:dyDescent="0.3">
      <c r="A79" s="81" t="s">
        <v>435</v>
      </c>
    </row>
    <row r="80" spans="1:1" ht="30.6" x14ac:dyDescent="0.3">
      <c r="A80" s="81" t="s">
        <v>436</v>
      </c>
    </row>
    <row r="81" spans="1:1" ht="30.6" x14ac:dyDescent="0.3">
      <c r="A81" s="81" t="s">
        <v>437</v>
      </c>
    </row>
    <row r="82" spans="1:1" ht="30.6" x14ac:dyDescent="0.3">
      <c r="A82" s="81" t="s">
        <v>438</v>
      </c>
    </row>
    <row r="83" spans="1:1" ht="30.6" x14ac:dyDescent="0.3">
      <c r="A83" s="81" t="s">
        <v>439</v>
      </c>
    </row>
    <row r="84" spans="1:1" ht="30.6" x14ac:dyDescent="0.3">
      <c r="A84" s="81" t="s">
        <v>440</v>
      </c>
    </row>
    <row r="85" spans="1:1" ht="15.6" x14ac:dyDescent="0.3">
      <c r="A85" s="81" t="s">
        <v>441</v>
      </c>
    </row>
    <row r="86" spans="1:1" ht="45.6" x14ac:dyDescent="0.3">
      <c r="A86" s="81" t="s">
        <v>442</v>
      </c>
    </row>
    <row r="87" spans="1:1" ht="15.6" x14ac:dyDescent="0.3">
      <c r="A87" s="81" t="s">
        <v>443</v>
      </c>
    </row>
    <row r="88" spans="1:1" ht="15.6" x14ac:dyDescent="0.3">
      <c r="A88" s="81" t="s">
        <v>444</v>
      </c>
    </row>
    <row r="89" spans="1:1" ht="15.6" x14ac:dyDescent="0.3">
      <c r="A89" s="81" t="s">
        <v>445</v>
      </c>
    </row>
    <row r="90" spans="1:1" ht="15.6" x14ac:dyDescent="0.3">
      <c r="A90" s="81" t="s">
        <v>446</v>
      </c>
    </row>
    <row r="91" spans="1:1" ht="15.6" x14ac:dyDescent="0.3">
      <c r="A91" s="81" t="s">
        <v>447</v>
      </c>
    </row>
    <row r="92" spans="1:1" ht="15.6" x14ac:dyDescent="0.3">
      <c r="A92" s="81" t="s">
        <v>448</v>
      </c>
    </row>
    <row r="93" spans="1:1" ht="15.6" x14ac:dyDescent="0.3">
      <c r="A93" s="81" t="s">
        <v>449</v>
      </c>
    </row>
    <row r="94" spans="1:1" ht="30.6" x14ac:dyDescent="0.3">
      <c r="A94" s="81" t="s">
        <v>450</v>
      </c>
    </row>
    <row r="95" spans="1:1" ht="30.6" x14ac:dyDescent="0.3">
      <c r="A95" s="81" t="s">
        <v>451</v>
      </c>
    </row>
    <row r="96" spans="1:1" ht="30.6" x14ac:dyDescent="0.3">
      <c r="A96" s="81" t="s">
        <v>452</v>
      </c>
    </row>
    <row r="97" spans="1:1" ht="30.6" x14ac:dyDescent="0.3">
      <c r="A97" s="81" t="s">
        <v>453</v>
      </c>
    </row>
    <row r="98" spans="1:1" ht="30.6" x14ac:dyDescent="0.3">
      <c r="A98" s="81" t="s">
        <v>454</v>
      </c>
    </row>
    <row r="99" spans="1:1" ht="15.6" x14ac:dyDescent="0.3">
      <c r="A99" s="81" t="s">
        <v>455</v>
      </c>
    </row>
    <row r="100" spans="1:1" ht="45.6" x14ac:dyDescent="0.3">
      <c r="A100" s="81" t="s">
        <v>456</v>
      </c>
    </row>
    <row r="101" spans="1:1" ht="15.6" x14ac:dyDescent="0.3">
      <c r="A101" s="81" t="s">
        <v>457</v>
      </c>
    </row>
    <row r="102" spans="1:1" ht="15.6" x14ac:dyDescent="0.3">
      <c r="A102" s="81" t="s">
        <v>458</v>
      </c>
    </row>
    <row r="103" spans="1:1" ht="15.6" x14ac:dyDescent="0.3">
      <c r="A103" s="81" t="s">
        <v>459</v>
      </c>
    </row>
    <row r="104" spans="1:1" ht="15.6" x14ac:dyDescent="0.3">
      <c r="A104" s="81" t="s">
        <v>460</v>
      </c>
    </row>
    <row r="105" spans="1:1" ht="15.6" x14ac:dyDescent="0.3">
      <c r="A105" s="81" t="s">
        <v>461</v>
      </c>
    </row>
    <row r="106" spans="1:1" ht="15.6" x14ac:dyDescent="0.3">
      <c r="A106" s="81" t="s">
        <v>462</v>
      </c>
    </row>
    <row r="107" spans="1:1" ht="15.6" x14ac:dyDescent="0.3">
      <c r="A107" s="81" t="s">
        <v>463</v>
      </c>
    </row>
    <row r="108" spans="1:1" ht="15.6" x14ac:dyDescent="0.3">
      <c r="A108" s="81" t="s">
        <v>464</v>
      </c>
    </row>
    <row r="109" spans="1:1" ht="15.6" x14ac:dyDescent="0.3">
      <c r="A109" s="81" t="s">
        <v>465</v>
      </c>
    </row>
    <row r="110" spans="1:1" ht="15.6" x14ac:dyDescent="0.3">
      <c r="A110" s="81" t="s">
        <v>466</v>
      </c>
    </row>
    <row r="111" spans="1:1" ht="15.6" x14ac:dyDescent="0.3">
      <c r="A111" s="81" t="s">
        <v>467</v>
      </c>
    </row>
    <row r="112" spans="1:1" ht="15.6" x14ac:dyDescent="0.3">
      <c r="A112" s="81" t="s">
        <v>468</v>
      </c>
    </row>
    <row r="113" spans="1:1" ht="15.6" x14ac:dyDescent="0.3">
      <c r="A113" s="81" t="s">
        <v>469</v>
      </c>
    </row>
    <row r="114" spans="1:1" ht="15.6" hidden="1" x14ac:dyDescent="0.3">
      <c r="A114" s="67"/>
    </row>
    <row r="115" spans="1:1" ht="15.6" hidden="1" x14ac:dyDescent="0.3">
      <c r="A115" s="67"/>
    </row>
  </sheetData>
  <sheetProtection algorithmName="SHA-512" hashValue="QYxcGput+N7IGYRysSaxpIgj8xTewFuMmdmrEJw5KelLq3NONfdEHnz10YnfH4sW0qAo5bO/NFKa4uZdmEAwsg==" saltValue="XhQtqKJQI9hgzxKnnhnSLQ=="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B17" sqref="B17"/>
    </sheetView>
  </sheetViews>
  <sheetFormatPr defaultColWidth="0" defaultRowHeight="15" zeroHeight="1" x14ac:dyDescent="0.25"/>
  <cols>
    <col min="1" max="1" width="2.6640625" style="89" customWidth="1"/>
    <col min="2" max="2" width="6.6640625" style="89" customWidth="1"/>
    <col min="3" max="3" width="11.88671875" style="89" customWidth="1"/>
    <col min="4" max="4" width="42" style="89" customWidth="1"/>
    <col min="5" max="5" width="29.6640625" style="89" customWidth="1"/>
    <col min="6" max="6" width="28.6640625" style="89" bestFit="1" customWidth="1"/>
    <col min="7" max="7" width="22" style="89" customWidth="1"/>
    <col min="8" max="8" width="20.109375" style="89" customWidth="1"/>
    <col min="9" max="9" width="19.109375" style="89" customWidth="1"/>
    <col min="10" max="11" width="17.6640625" style="89" customWidth="1"/>
    <col min="12" max="12" width="17.6640625" style="89" hidden="1" customWidth="1"/>
    <col min="13" max="14" width="22.44140625" style="89" hidden="1" customWidth="1"/>
    <col min="15" max="15" width="21" style="89" hidden="1" customWidth="1"/>
    <col min="16" max="16" width="21.33203125" style="89" hidden="1" customWidth="1"/>
    <col min="17" max="17" width="21.109375" style="89" hidden="1" customWidth="1"/>
    <col min="18" max="21" width="22.44140625" style="89" hidden="1" customWidth="1"/>
    <col min="22" max="22" width="19" style="89" hidden="1" customWidth="1"/>
    <col min="23" max="16384" width="9.109375" style="89" hidden="1"/>
  </cols>
  <sheetData>
    <row r="1" spans="1:22" x14ac:dyDescent="0.25">
      <c r="A1" s="74" t="s">
        <v>470</v>
      </c>
      <c r="B1" s="75" t="s">
        <v>4</v>
      </c>
      <c r="C1" s="130"/>
      <c r="D1" s="130"/>
      <c r="E1" s="135"/>
      <c r="F1" s="130"/>
      <c r="G1" s="130"/>
      <c r="H1" s="130"/>
      <c r="I1" s="135"/>
      <c r="J1" s="130"/>
      <c r="K1" s="83" t="s">
        <v>5</v>
      </c>
      <c r="L1" s="135"/>
      <c r="M1" s="130"/>
      <c r="N1" s="130"/>
      <c r="O1" s="130"/>
      <c r="P1" s="130"/>
      <c r="Q1" s="130"/>
      <c r="R1" s="130"/>
      <c r="S1" s="130"/>
      <c r="T1" s="133"/>
      <c r="U1" s="133"/>
      <c r="V1" s="133"/>
    </row>
    <row r="2" spans="1:22" ht="15.6" thickBot="1" x14ac:dyDescent="0.3">
      <c r="A2" s="130"/>
      <c r="B2" s="76" t="s">
        <v>6</v>
      </c>
      <c r="C2" s="131"/>
      <c r="D2" s="131"/>
      <c r="E2" s="134"/>
      <c r="F2" s="131"/>
      <c r="G2" s="131"/>
      <c r="H2" s="131"/>
      <c r="I2" s="134"/>
      <c r="J2" s="131"/>
      <c r="K2" s="134"/>
      <c r="L2" s="135"/>
      <c r="M2" s="130"/>
      <c r="N2" s="130"/>
      <c r="O2" s="130"/>
      <c r="P2" s="130"/>
      <c r="Q2" s="130"/>
      <c r="R2" s="130"/>
      <c r="S2" s="130"/>
      <c r="T2" s="133"/>
      <c r="U2" s="133"/>
      <c r="V2" s="133"/>
    </row>
    <row r="3" spans="1:22" x14ac:dyDescent="0.25">
      <c r="A3" s="130"/>
      <c r="B3" s="3"/>
      <c r="C3" s="3"/>
      <c r="D3" s="3"/>
      <c r="E3" s="130"/>
      <c r="F3" s="130"/>
      <c r="G3" s="130"/>
      <c r="H3" s="130"/>
      <c r="I3" s="130"/>
      <c r="J3" s="130"/>
      <c r="K3" s="130"/>
      <c r="L3" s="130"/>
      <c r="M3" s="130"/>
      <c r="N3" s="130"/>
      <c r="O3" s="130"/>
      <c r="P3" s="130"/>
      <c r="Q3" s="130"/>
      <c r="R3" s="130"/>
      <c r="S3" s="130"/>
      <c r="T3" s="133"/>
      <c r="U3" s="133"/>
      <c r="V3" s="133"/>
    </row>
    <row r="4" spans="1:22" s="75" customFormat="1" x14ac:dyDescent="0.25">
      <c r="A4" s="130"/>
      <c r="B4" s="77" t="s">
        <v>471</v>
      </c>
      <c r="C4" s="130"/>
      <c r="D4" s="130"/>
      <c r="E4" s="130"/>
      <c r="F4" s="130"/>
      <c r="G4" s="130"/>
      <c r="H4" s="130"/>
      <c r="I4" s="130"/>
      <c r="J4" s="130"/>
      <c r="K4" s="130"/>
      <c r="L4" s="130"/>
      <c r="M4" s="130"/>
      <c r="N4" s="130"/>
      <c r="O4" s="130"/>
      <c r="P4" s="130"/>
      <c r="Q4" s="130"/>
      <c r="R4" s="130"/>
      <c r="S4" s="130"/>
      <c r="T4" s="130"/>
      <c r="U4" s="130"/>
      <c r="V4" s="130"/>
    </row>
    <row r="5" spans="1:22" ht="17.399999999999999" x14ac:dyDescent="0.25">
      <c r="A5" s="130"/>
      <c r="B5" s="78" t="str">
        <f>'1. Information'!B5</f>
        <v>Annual Mental Health Services Act (MHSA) Revenue and Expenditure Report</v>
      </c>
      <c r="C5" s="130"/>
      <c r="D5" s="132"/>
      <c r="E5" s="132"/>
      <c r="F5" s="132"/>
      <c r="G5" s="132"/>
      <c r="H5" s="132"/>
      <c r="I5" s="132"/>
      <c r="J5" s="130"/>
      <c r="K5" s="130"/>
      <c r="L5" s="130"/>
      <c r="M5" s="130"/>
      <c r="N5" s="130"/>
      <c r="O5" s="130"/>
      <c r="P5" s="130"/>
      <c r="Q5" s="130"/>
      <c r="R5" s="130"/>
      <c r="S5" s="130"/>
      <c r="T5" s="133"/>
      <c r="U5" s="133"/>
      <c r="V5" s="133"/>
    </row>
    <row r="6" spans="1:22" ht="17.399999999999999" x14ac:dyDescent="0.25">
      <c r="A6" s="130"/>
      <c r="B6" s="78" t="str">
        <f>'1. Information'!B6</f>
        <v>Fiscal Year: FY 2022-23</v>
      </c>
      <c r="C6" s="130"/>
      <c r="D6" s="132"/>
      <c r="E6" s="132"/>
      <c r="F6" s="132"/>
      <c r="G6" s="132"/>
      <c r="H6" s="132"/>
      <c r="I6" s="132"/>
      <c r="J6" s="130"/>
      <c r="K6" s="130"/>
      <c r="L6" s="130"/>
      <c r="M6" s="130"/>
      <c r="N6" s="130"/>
      <c r="O6" s="130"/>
      <c r="P6" s="130"/>
      <c r="Q6" s="130"/>
      <c r="R6" s="130"/>
      <c r="S6" s="130"/>
      <c r="T6" s="133"/>
      <c r="U6" s="133"/>
      <c r="V6" s="133"/>
    </row>
    <row r="7" spans="1:22" ht="17.399999999999999" x14ac:dyDescent="0.25">
      <c r="A7" s="130"/>
      <c r="B7" s="78" t="s">
        <v>472</v>
      </c>
      <c r="C7" s="130"/>
      <c r="D7" s="132"/>
      <c r="E7" s="132"/>
      <c r="F7" s="132"/>
      <c r="G7" s="132"/>
      <c r="H7" s="132"/>
      <c r="I7" s="132"/>
      <c r="J7" s="130"/>
      <c r="K7" s="130"/>
      <c r="L7" s="130"/>
      <c r="M7" s="130"/>
      <c r="N7" s="130"/>
      <c r="O7" s="130"/>
      <c r="P7" s="130"/>
      <c r="Q7" s="130"/>
      <c r="R7" s="130"/>
      <c r="S7" s="130"/>
      <c r="T7" s="133"/>
      <c r="U7" s="133"/>
      <c r="V7" s="133"/>
    </row>
    <row r="8" spans="1:22" ht="15.6" x14ac:dyDescent="0.25">
      <c r="A8" s="130"/>
      <c r="B8" s="130"/>
      <c r="C8" s="130"/>
      <c r="D8" s="203"/>
      <c r="E8" s="203"/>
      <c r="F8" s="203"/>
      <c r="G8" s="203"/>
      <c r="H8" s="203"/>
      <c r="I8" s="130"/>
      <c r="J8" s="130"/>
      <c r="K8" s="130"/>
      <c r="L8" s="130"/>
      <c r="M8" s="130"/>
      <c r="N8" s="130"/>
      <c r="O8" s="130"/>
      <c r="P8" s="130"/>
      <c r="Q8" s="130"/>
      <c r="R8" s="130"/>
      <c r="S8" s="130"/>
      <c r="T8" s="133"/>
      <c r="U8" s="133"/>
      <c r="V8" s="133"/>
    </row>
    <row r="9" spans="1:22" ht="15.6" x14ac:dyDescent="0.3">
      <c r="A9" s="130"/>
      <c r="B9" s="130"/>
      <c r="C9" s="156" t="s">
        <v>12</v>
      </c>
      <c r="D9" s="138" t="str">
        <f>IF(ISBLANK('1. Information'!D11),"",'1. Information'!D11)</f>
        <v>Mariposa</v>
      </c>
      <c r="E9" s="130"/>
      <c r="F9" s="179" t="s">
        <v>10</v>
      </c>
      <c r="G9" s="343">
        <f>IF(ISBLANK('1. Information'!D9),"",'1. Information'!D9)</f>
        <v>45307</v>
      </c>
      <c r="H9" s="130"/>
      <c r="I9" s="130"/>
      <c r="J9" s="130"/>
      <c r="K9" s="130"/>
      <c r="L9" s="204"/>
      <c r="M9" s="204"/>
      <c r="N9" s="204"/>
      <c r="O9" s="204"/>
      <c r="P9" s="204"/>
      <c r="Q9" s="204"/>
      <c r="R9" s="204"/>
      <c r="S9" s="204"/>
      <c r="T9" s="133"/>
      <c r="U9" s="133"/>
      <c r="V9" s="133"/>
    </row>
    <row r="10" spans="1:22" ht="15.6" x14ac:dyDescent="0.3">
      <c r="A10" s="130"/>
      <c r="B10" s="130"/>
      <c r="C10" s="177"/>
      <c r="D10" s="177"/>
      <c r="E10" s="266"/>
      <c r="F10" s="177"/>
      <c r="G10" s="345"/>
      <c r="H10" s="130"/>
      <c r="I10" s="130"/>
      <c r="J10" s="130"/>
      <c r="K10" s="130"/>
      <c r="L10" s="204"/>
      <c r="M10" s="204"/>
      <c r="N10" s="204"/>
      <c r="O10" s="204"/>
      <c r="P10" s="204"/>
      <c r="Q10" s="204"/>
      <c r="R10" s="204"/>
      <c r="S10" s="204"/>
      <c r="T10" s="133"/>
      <c r="U10" s="133"/>
      <c r="V10" s="133"/>
    </row>
    <row r="11" spans="1:22" ht="18" thickBot="1" x14ac:dyDescent="0.35">
      <c r="A11" s="130"/>
      <c r="B11" s="181" t="s">
        <v>161</v>
      </c>
      <c r="C11" s="210"/>
      <c r="D11" s="210"/>
      <c r="E11" s="267"/>
      <c r="F11" s="210"/>
      <c r="G11" s="346"/>
      <c r="H11" s="209"/>
      <c r="I11" s="209"/>
      <c r="J11" s="209"/>
      <c r="K11" s="209"/>
      <c r="L11" s="204"/>
      <c r="M11" s="204"/>
      <c r="N11" s="204"/>
      <c r="O11" s="204"/>
      <c r="P11" s="204"/>
      <c r="Q11" s="204"/>
      <c r="R11" s="204"/>
      <c r="S11" s="204"/>
      <c r="T11" s="133"/>
      <c r="U11" s="133"/>
      <c r="V11" s="133"/>
    </row>
    <row r="12" spans="1:22" ht="16.2" thickTop="1" x14ac:dyDescent="0.3">
      <c r="A12" s="130"/>
      <c r="B12" s="177"/>
      <c r="C12" s="177"/>
      <c r="D12" s="177"/>
      <c r="E12" s="266"/>
      <c r="F12" s="177"/>
      <c r="G12" s="345"/>
      <c r="H12" s="130"/>
      <c r="I12" s="130"/>
      <c r="J12" s="130"/>
      <c r="K12" s="130"/>
      <c r="L12" s="204"/>
      <c r="M12" s="204"/>
      <c r="N12" s="204"/>
      <c r="O12" s="204"/>
      <c r="P12" s="204"/>
      <c r="Q12" s="204"/>
      <c r="R12" s="204"/>
      <c r="S12" s="130"/>
      <c r="T12" s="133"/>
      <c r="U12" s="133"/>
      <c r="V12" s="133"/>
    </row>
    <row r="13" spans="1:22" ht="15.6" x14ac:dyDescent="0.3">
      <c r="A13" s="130"/>
      <c r="B13" s="130"/>
      <c r="C13" s="177"/>
      <c r="D13" s="177"/>
      <c r="E13" s="348"/>
      <c r="F13" s="147" t="s">
        <v>40</v>
      </c>
      <c r="G13" s="147" t="s">
        <v>41</v>
      </c>
      <c r="H13" s="147" t="s">
        <v>42</v>
      </c>
      <c r="I13" s="200" t="s">
        <v>43</v>
      </c>
      <c r="J13" s="147" t="s">
        <v>44</v>
      </c>
      <c r="K13" s="147" t="s">
        <v>45</v>
      </c>
      <c r="L13" s="204"/>
      <c r="M13" s="204"/>
      <c r="N13" s="204"/>
      <c r="O13" s="130"/>
      <c r="P13" s="130"/>
      <c r="Q13" s="130"/>
      <c r="R13" s="130"/>
      <c r="S13" s="130"/>
      <c r="T13" s="133"/>
      <c r="U13" s="133"/>
      <c r="V13" s="133"/>
    </row>
    <row r="14" spans="1:22" ht="46.8" x14ac:dyDescent="0.3">
      <c r="A14" s="130"/>
      <c r="B14" s="130"/>
      <c r="C14" s="347"/>
      <c r="D14" s="347"/>
      <c r="E14" s="347"/>
      <c r="F14" s="183" t="s">
        <v>162</v>
      </c>
      <c r="G14" s="184" t="s">
        <v>66</v>
      </c>
      <c r="H14" s="184" t="s">
        <v>67</v>
      </c>
      <c r="I14" s="184" t="s">
        <v>68</v>
      </c>
      <c r="J14" s="184" t="s">
        <v>69</v>
      </c>
      <c r="K14" s="237" t="s">
        <v>163</v>
      </c>
      <c r="L14" s="204"/>
      <c r="M14" s="204"/>
      <c r="N14" s="130"/>
      <c r="O14" s="130"/>
      <c r="P14" s="130"/>
      <c r="Q14" s="130"/>
      <c r="R14" s="130"/>
      <c r="S14" s="130"/>
      <c r="T14" s="133"/>
      <c r="U14" s="133"/>
      <c r="V14" s="133"/>
    </row>
    <row r="15" spans="1:22" ht="15.6" x14ac:dyDescent="0.3">
      <c r="A15" s="130"/>
      <c r="B15" s="147">
        <v>1</v>
      </c>
      <c r="C15" s="156" t="s">
        <v>473</v>
      </c>
      <c r="D15" s="215"/>
      <c r="E15" s="349"/>
      <c r="F15" s="52">
        <v>0</v>
      </c>
      <c r="G15" s="217"/>
      <c r="H15" s="217"/>
      <c r="I15" s="217"/>
      <c r="J15" s="217"/>
      <c r="K15" s="187">
        <f>SUM(F15:J15)</f>
        <v>0</v>
      </c>
      <c r="L15" s="204"/>
      <c r="M15" s="204"/>
      <c r="N15" s="130"/>
      <c r="O15" s="130"/>
      <c r="P15" s="130"/>
      <c r="Q15" s="130"/>
      <c r="R15" s="130"/>
      <c r="S15" s="130"/>
      <c r="T15" s="133"/>
      <c r="U15" s="133"/>
      <c r="V15" s="133"/>
    </row>
    <row r="16" spans="1:22" ht="15.6" x14ac:dyDescent="0.3">
      <c r="A16" s="130"/>
      <c r="B16" s="147">
        <v>2</v>
      </c>
      <c r="C16" s="156" t="s">
        <v>474</v>
      </c>
      <c r="D16" s="215"/>
      <c r="E16" s="349"/>
      <c r="F16" s="52">
        <v>0</v>
      </c>
      <c r="G16" s="217"/>
      <c r="H16" s="217"/>
      <c r="I16" s="217"/>
      <c r="J16" s="217"/>
      <c r="K16" s="187">
        <f t="shared" ref="K16:K21" si="0">SUM(F16:J16)</f>
        <v>0</v>
      </c>
      <c r="L16" s="204"/>
      <c r="M16" s="204"/>
      <c r="N16" s="130"/>
      <c r="O16" s="130"/>
      <c r="P16" s="130"/>
      <c r="Q16" s="130"/>
      <c r="R16" s="130"/>
      <c r="S16" s="130"/>
      <c r="T16" s="133"/>
      <c r="U16" s="133"/>
      <c r="V16" s="133"/>
    </row>
    <row r="17" spans="1:22" ht="15.6" x14ac:dyDescent="0.3">
      <c r="A17" s="133"/>
      <c r="B17" s="147">
        <v>3</v>
      </c>
      <c r="C17" s="156" t="s">
        <v>475</v>
      </c>
      <c r="D17" s="215"/>
      <c r="E17" s="349"/>
      <c r="F17" s="217"/>
      <c r="G17" s="217"/>
      <c r="H17" s="217"/>
      <c r="I17" s="217"/>
      <c r="J17" s="217"/>
      <c r="K17" s="187">
        <f t="shared" si="0"/>
        <v>0</v>
      </c>
      <c r="L17" s="204"/>
      <c r="M17" s="204"/>
      <c r="N17" s="130"/>
      <c r="O17" s="130"/>
      <c r="P17" s="130"/>
      <c r="Q17" s="130"/>
      <c r="R17" s="130"/>
      <c r="S17" s="130"/>
      <c r="T17" s="133"/>
      <c r="U17" s="133"/>
      <c r="V17" s="133"/>
    </row>
    <row r="18" spans="1:22" ht="15.6" x14ac:dyDescent="0.3">
      <c r="A18" s="133"/>
      <c r="B18" s="147">
        <v>4</v>
      </c>
      <c r="C18" s="156" t="s">
        <v>476</v>
      </c>
      <c r="D18" s="215"/>
      <c r="E18" s="349"/>
      <c r="F18" s="52">
        <v>23816</v>
      </c>
      <c r="G18" s="220"/>
      <c r="H18" s="220"/>
      <c r="I18" s="220"/>
      <c r="J18" s="220"/>
      <c r="K18" s="187">
        <f>F18</f>
        <v>23816</v>
      </c>
      <c r="L18" s="204"/>
      <c r="M18" s="204"/>
      <c r="N18" s="130"/>
      <c r="O18" s="130"/>
      <c r="P18" s="130"/>
      <c r="Q18" s="130"/>
      <c r="R18" s="130"/>
      <c r="S18" s="130"/>
      <c r="T18" s="133"/>
      <c r="U18" s="133"/>
      <c r="V18" s="133"/>
    </row>
    <row r="19" spans="1:22" ht="15.6" x14ac:dyDescent="0.3">
      <c r="A19" s="133"/>
      <c r="B19" s="147">
        <v>5</v>
      </c>
      <c r="C19" s="156" t="s">
        <v>477</v>
      </c>
      <c r="D19" s="215"/>
      <c r="E19" s="349"/>
      <c r="F19" s="52">
        <v>10000</v>
      </c>
      <c r="G19" s="220"/>
      <c r="H19" s="220"/>
      <c r="I19" s="220"/>
      <c r="J19" s="220"/>
      <c r="K19" s="187">
        <f>F19</f>
        <v>10000</v>
      </c>
      <c r="L19" s="204"/>
      <c r="M19" s="204"/>
      <c r="N19" s="130"/>
      <c r="O19" s="130"/>
      <c r="P19" s="130"/>
      <c r="Q19" s="130"/>
      <c r="R19" s="130"/>
      <c r="S19" s="130"/>
      <c r="T19" s="133"/>
      <c r="U19" s="133"/>
      <c r="V19" s="133"/>
    </row>
    <row r="20" spans="1:22" ht="15.6" x14ac:dyDescent="0.3">
      <c r="A20" s="133"/>
      <c r="B20" s="147">
        <v>6</v>
      </c>
      <c r="C20" s="188" t="s">
        <v>478</v>
      </c>
      <c r="D20" s="219"/>
      <c r="E20" s="216"/>
      <c r="F20" s="189">
        <f>SUM(E28:E32)</f>
        <v>0</v>
      </c>
      <c r="G20" s="258">
        <f t="shared" ref="G20:I20" si="1">SUM(F28:F32)</f>
        <v>0</v>
      </c>
      <c r="H20" s="189">
        <f t="shared" si="1"/>
        <v>0</v>
      </c>
      <c r="I20" s="189">
        <f t="shared" si="1"/>
        <v>0</v>
      </c>
      <c r="J20" s="189">
        <f>SUM(I28:I32)</f>
        <v>0</v>
      </c>
      <c r="K20" s="190">
        <f t="shared" si="0"/>
        <v>0</v>
      </c>
      <c r="L20" s="204"/>
      <c r="M20" s="204"/>
      <c r="N20" s="130"/>
      <c r="O20" s="130"/>
      <c r="P20" s="130"/>
      <c r="Q20" s="130"/>
      <c r="R20" s="130"/>
      <c r="S20" s="130"/>
      <c r="T20" s="133"/>
      <c r="U20" s="133"/>
      <c r="V20" s="133"/>
    </row>
    <row r="21" spans="1:22" ht="30.9" customHeight="1" x14ac:dyDescent="0.3">
      <c r="A21" s="133"/>
      <c r="B21" s="147">
        <v>7</v>
      </c>
      <c r="C21" s="239" t="s">
        <v>479</v>
      </c>
      <c r="D21" s="350"/>
      <c r="E21" s="350"/>
      <c r="F21" s="240">
        <f>SUM(F15:F17,F19:F20)</f>
        <v>10000</v>
      </c>
      <c r="G21" s="193">
        <f>SUM(G15:G17,G20)</f>
        <v>0</v>
      </c>
      <c r="H21" s="192">
        <f>SUM(H15:H17,H20)</f>
        <v>0</v>
      </c>
      <c r="I21" s="192">
        <f>SUM(I15:I17,I20)</f>
        <v>0</v>
      </c>
      <c r="J21" s="192">
        <f>SUM(J15:J17,J20)</f>
        <v>0</v>
      </c>
      <c r="K21" s="240">
        <f t="shared" si="0"/>
        <v>10000</v>
      </c>
      <c r="L21" s="204"/>
      <c r="M21" s="204"/>
      <c r="N21" s="130"/>
      <c r="O21" s="130"/>
      <c r="P21" s="130"/>
      <c r="Q21" s="130"/>
      <c r="R21" s="130"/>
      <c r="S21" s="130"/>
      <c r="T21" s="133"/>
      <c r="U21" s="133"/>
      <c r="V21" s="133"/>
    </row>
    <row r="22" spans="1:22" x14ac:dyDescent="0.25">
      <c r="A22" s="133"/>
      <c r="B22" s="130"/>
      <c r="C22" s="130"/>
      <c r="D22" s="130"/>
      <c r="E22" s="130"/>
      <c r="F22" s="130"/>
      <c r="G22" s="130"/>
      <c r="H22" s="130"/>
      <c r="I22" s="130"/>
      <c r="J22" s="130"/>
      <c r="K22" s="130"/>
      <c r="L22" s="130"/>
      <c r="M22" s="130"/>
      <c r="N22" s="130"/>
      <c r="O22" s="130"/>
      <c r="P22" s="130"/>
      <c r="Q22" s="130"/>
      <c r="R22" s="130"/>
      <c r="S22" s="130"/>
      <c r="T22" s="133"/>
      <c r="U22" s="133"/>
      <c r="V22" s="133"/>
    </row>
    <row r="23" spans="1:22" ht="15.6" x14ac:dyDescent="0.3">
      <c r="A23" s="133"/>
      <c r="B23" s="130"/>
      <c r="C23" s="225"/>
      <c r="D23" s="130"/>
      <c r="E23" s="130"/>
      <c r="F23" s="130"/>
      <c r="G23" s="130"/>
      <c r="H23" s="130"/>
      <c r="I23" s="130"/>
      <c r="J23" s="130"/>
      <c r="K23" s="130"/>
      <c r="L23" s="130"/>
      <c r="M23" s="130"/>
      <c r="N23" s="130"/>
      <c r="O23" s="130"/>
      <c r="P23" s="130"/>
      <c r="Q23" s="130"/>
      <c r="R23" s="130"/>
      <c r="S23" s="130"/>
      <c r="T23" s="133"/>
      <c r="U23" s="133"/>
      <c r="V23" s="133"/>
    </row>
    <row r="24" spans="1:22" ht="18" thickBot="1" x14ac:dyDescent="0.35">
      <c r="A24" s="133"/>
      <c r="B24" s="195" t="s">
        <v>177</v>
      </c>
      <c r="C24" s="226"/>
      <c r="D24" s="209"/>
      <c r="E24" s="209"/>
      <c r="F24" s="209"/>
      <c r="G24" s="209"/>
      <c r="H24" s="209"/>
      <c r="I24" s="209"/>
      <c r="J24" s="209"/>
      <c r="K24" s="204"/>
      <c r="L24" s="204"/>
      <c r="M24" s="204"/>
      <c r="N24" s="204"/>
      <c r="O24" s="204"/>
      <c r="P24" s="204"/>
      <c r="Q24" s="204"/>
      <c r="R24" s="204"/>
      <c r="S24" s="204"/>
      <c r="T24" s="133"/>
      <c r="U24" s="133"/>
      <c r="V24" s="133"/>
    </row>
    <row r="25" spans="1:22" ht="16.2" thickTop="1" x14ac:dyDescent="0.3">
      <c r="A25" s="133"/>
      <c r="B25" s="225"/>
      <c r="C25" s="225"/>
      <c r="D25" s="130"/>
      <c r="E25" s="130"/>
      <c r="F25" s="130"/>
      <c r="G25" s="130"/>
      <c r="H25" s="130"/>
      <c r="I25" s="130"/>
      <c r="J25" s="130"/>
      <c r="K25" s="204"/>
      <c r="L25" s="204"/>
      <c r="M25" s="204"/>
      <c r="N25" s="204"/>
      <c r="O25" s="204"/>
      <c r="P25" s="204"/>
      <c r="Q25" s="204"/>
      <c r="R25" s="204"/>
      <c r="S25" s="130"/>
      <c r="T25" s="133"/>
      <c r="U25" s="133"/>
      <c r="V25" s="133"/>
    </row>
    <row r="26" spans="1:22" ht="15.6" x14ac:dyDescent="0.3">
      <c r="A26" s="133"/>
      <c r="B26" s="225"/>
      <c r="C26" s="147" t="s">
        <v>40</v>
      </c>
      <c r="D26" s="147" t="s">
        <v>41</v>
      </c>
      <c r="E26" s="147" t="s">
        <v>42</v>
      </c>
      <c r="F26" s="247" t="s">
        <v>43</v>
      </c>
      <c r="G26" s="147" t="s">
        <v>44</v>
      </c>
      <c r="H26" s="147" t="s">
        <v>45</v>
      </c>
      <c r="I26" s="147" t="s">
        <v>178</v>
      </c>
      <c r="J26" s="147" t="s">
        <v>179</v>
      </c>
      <c r="K26" s="204"/>
      <c r="L26" s="204"/>
      <c r="M26" s="204"/>
      <c r="N26" s="204"/>
      <c r="O26" s="204"/>
      <c r="P26" s="204"/>
      <c r="Q26" s="204"/>
      <c r="R26" s="204"/>
      <c r="S26" s="130"/>
      <c r="T26" s="133"/>
      <c r="U26" s="133"/>
      <c r="V26" s="133"/>
    </row>
    <row r="27" spans="1:22" ht="31.2" x14ac:dyDescent="0.3">
      <c r="A27" s="133"/>
      <c r="B27" s="248" t="s">
        <v>182</v>
      </c>
      <c r="C27" s="251" t="s">
        <v>183</v>
      </c>
      <c r="D27" s="251" t="s">
        <v>480</v>
      </c>
      <c r="E27" s="183" t="s">
        <v>162</v>
      </c>
      <c r="F27" s="344" t="s">
        <v>66</v>
      </c>
      <c r="G27" s="198" t="s">
        <v>67</v>
      </c>
      <c r="H27" s="198" t="s">
        <v>68</v>
      </c>
      <c r="I27" s="198" t="s">
        <v>69</v>
      </c>
      <c r="J27" s="253" t="s">
        <v>163</v>
      </c>
      <c r="K27" s="204"/>
      <c r="L27" s="204"/>
      <c r="M27" s="204"/>
      <c r="N27" s="204"/>
      <c r="O27" s="204"/>
      <c r="P27" s="204"/>
      <c r="Q27" s="204"/>
      <c r="R27" s="204"/>
      <c r="S27" s="130"/>
      <c r="T27" s="133"/>
      <c r="U27" s="133"/>
      <c r="V27" s="133"/>
    </row>
    <row r="28" spans="1:22" ht="15.6" x14ac:dyDescent="0.3">
      <c r="A28" s="133"/>
      <c r="B28" s="147">
        <v>8</v>
      </c>
      <c r="C28" s="256" t="str">
        <f t="shared" ref="C28:C32" si="2">IF(J28&lt;&gt;0,VLOOKUP($D$9,Info_County_Code,2,FALSE),"")</f>
        <v/>
      </c>
      <c r="D28" s="148" t="s">
        <v>481</v>
      </c>
      <c r="E28" s="228"/>
      <c r="F28" s="321"/>
      <c r="G28" s="228"/>
      <c r="H28" s="228"/>
      <c r="I28" s="351"/>
      <c r="J28" s="190">
        <f>SUM(E28:I28)</f>
        <v>0</v>
      </c>
      <c r="K28" s="204"/>
      <c r="L28" s="204"/>
      <c r="M28" s="204"/>
      <c r="N28" s="204"/>
      <c r="O28" s="204"/>
      <c r="P28" s="204"/>
      <c r="Q28" s="204"/>
      <c r="R28" s="204"/>
      <c r="S28" s="130"/>
      <c r="T28" s="133"/>
      <c r="U28" s="133"/>
      <c r="V28" s="133"/>
    </row>
    <row r="29" spans="1:22" ht="15.6" x14ac:dyDescent="0.3">
      <c r="A29" s="133"/>
      <c r="B29" s="147">
        <v>9</v>
      </c>
      <c r="C29" s="256" t="str">
        <f t="shared" si="2"/>
        <v/>
      </c>
      <c r="D29" s="148" t="s">
        <v>482</v>
      </c>
      <c r="E29" s="228"/>
      <c r="F29" s="321"/>
      <c r="G29" s="228"/>
      <c r="H29" s="228"/>
      <c r="I29" s="351"/>
      <c r="J29" s="190">
        <f t="shared" ref="J29:J32" si="3">SUM(E29:I29)</f>
        <v>0</v>
      </c>
      <c r="K29" s="204"/>
      <c r="L29" s="204"/>
      <c r="M29" s="204"/>
      <c r="N29" s="204"/>
      <c r="O29" s="204"/>
      <c r="P29" s="204"/>
      <c r="Q29" s="204"/>
      <c r="R29" s="204"/>
      <c r="S29" s="130"/>
      <c r="T29" s="133"/>
      <c r="U29" s="133"/>
      <c r="V29" s="133"/>
    </row>
    <row r="30" spans="1:22" ht="15.6" x14ac:dyDescent="0.3">
      <c r="A30" s="133"/>
      <c r="B30" s="147">
        <v>10</v>
      </c>
      <c r="C30" s="256" t="str">
        <f t="shared" si="2"/>
        <v/>
      </c>
      <c r="D30" s="148" t="s">
        <v>483</v>
      </c>
      <c r="E30" s="228"/>
      <c r="F30" s="321"/>
      <c r="G30" s="228"/>
      <c r="H30" s="228"/>
      <c r="I30" s="351"/>
      <c r="J30" s="190">
        <f t="shared" si="3"/>
        <v>0</v>
      </c>
      <c r="K30" s="204"/>
      <c r="L30" s="204"/>
      <c r="M30" s="204"/>
      <c r="N30" s="204"/>
      <c r="O30" s="204"/>
      <c r="P30" s="204"/>
      <c r="Q30" s="204"/>
      <c r="R30" s="204"/>
      <c r="S30" s="130"/>
      <c r="T30" s="133"/>
      <c r="U30" s="133"/>
      <c r="V30" s="133"/>
    </row>
    <row r="31" spans="1:22" ht="15.6" x14ac:dyDescent="0.3">
      <c r="A31" s="133"/>
      <c r="B31" s="147">
        <v>11</v>
      </c>
      <c r="C31" s="256" t="str">
        <f t="shared" si="2"/>
        <v/>
      </c>
      <c r="D31" s="148" t="s">
        <v>484</v>
      </c>
      <c r="E31" s="228"/>
      <c r="F31" s="321"/>
      <c r="G31" s="228"/>
      <c r="H31" s="228"/>
      <c r="I31" s="351"/>
      <c r="J31" s="190">
        <f t="shared" si="3"/>
        <v>0</v>
      </c>
      <c r="K31" s="204"/>
      <c r="L31" s="204"/>
      <c r="M31" s="204"/>
      <c r="N31" s="204"/>
      <c r="O31" s="204"/>
      <c r="P31" s="204"/>
      <c r="Q31" s="204"/>
      <c r="R31" s="204"/>
      <c r="S31" s="130"/>
      <c r="T31" s="133"/>
      <c r="U31" s="133"/>
      <c r="V31" s="133"/>
    </row>
    <row r="32" spans="1:22" ht="15.6" x14ac:dyDescent="0.3">
      <c r="A32" s="133"/>
      <c r="B32" s="147">
        <v>12</v>
      </c>
      <c r="C32" s="256" t="str">
        <f t="shared" si="2"/>
        <v/>
      </c>
      <c r="D32" s="148" t="s">
        <v>485</v>
      </c>
      <c r="E32" s="228"/>
      <c r="F32" s="321"/>
      <c r="G32" s="228"/>
      <c r="H32" s="228"/>
      <c r="I32" s="351"/>
      <c r="J32" s="190">
        <f t="shared" si="3"/>
        <v>0</v>
      </c>
      <c r="K32" s="204"/>
      <c r="L32" s="204"/>
      <c r="M32" s="204"/>
      <c r="N32" s="204"/>
      <c r="O32" s="204"/>
      <c r="P32" s="204"/>
      <c r="Q32" s="204"/>
      <c r="R32" s="204"/>
      <c r="S32" s="130"/>
      <c r="T32" s="133"/>
      <c r="U32" s="133"/>
      <c r="V32" s="133"/>
    </row>
  </sheetData>
  <sheetProtection algorithmName="SHA-512" hashValue="J2anHOvG1wSas2xJ4ysJJrJmaXuZTVPDglpL4PgxDCSFjtbxtXozGm81fLVBb5u9f16MHO+yIDjNcf50GOl3TA==" saltValue="KBnKw2bJBFrPk5y+6DW7uw=="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 right="0" top="0" bottom="0" header="0" footer="0"/>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 right="0" top="0" bottom="0" header="0" footer="0"/>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 right="0" top="0" bottom="0" header="0" footer="0"/>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A85"/>
  <sheetViews>
    <sheetView topLeftCell="A17" workbookViewId="0">
      <selection activeCell="A23" sqref="A23"/>
    </sheetView>
  </sheetViews>
  <sheetFormatPr defaultColWidth="0" defaultRowHeight="14.4" zeroHeight="1" x14ac:dyDescent="0.3"/>
  <cols>
    <col min="1" max="1" width="128" style="68" customWidth="1"/>
    <col min="2" max="2" width="9.109375" style="68" hidden="1" customWidth="1"/>
    <col min="3" max="16384" width="9.109375" style="68" hidden="1"/>
  </cols>
  <sheetData>
    <row r="1" spans="1:1" ht="12" customHeight="1" x14ac:dyDescent="0.3">
      <c r="A1" s="79" t="s">
        <v>486</v>
      </c>
    </row>
    <row r="2" spans="1:1" ht="15.6" x14ac:dyDescent="0.3">
      <c r="A2" s="81" t="s">
        <v>79</v>
      </c>
    </row>
    <row r="3" spans="1:1" ht="15.6" x14ac:dyDescent="0.3">
      <c r="A3" s="81" t="s">
        <v>80</v>
      </c>
    </row>
    <row r="4" spans="1:1" ht="15.6" x14ac:dyDescent="0.3">
      <c r="A4" s="81" t="s">
        <v>487</v>
      </c>
    </row>
    <row r="5" spans="1:1" ht="15.6" x14ac:dyDescent="0.3">
      <c r="A5" s="81" t="s">
        <v>488</v>
      </c>
    </row>
    <row r="6" spans="1:1" ht="15.6" x14ac:dyDescent="0.3">
      <c r="A6" s="81" t="s">
        <v>489</v>
      </c>
    </row>
    <row r="7" spans="1:1" ht="15.6" x14ac:dyDescent="0.3">
      <c r="A7" s="81" t="s">
        <v>490</v>
      </c>
    </row>
    <row r="8" spans="1:1" ht="45.6" x14ac:dyDescent="0.3">
      <c r="A8" s="81" t="s">
        <v>491</v>
      </c>
    </row>
    <row r="9" spans="1:1" ht="15.6" x14ac:dyDescent="0.3">
      <c r="A9" s="81" t="s">
        <v>197</v>
      </c>
    </row>
    <row r="10" spans="1:1" ht="15.6" x14ac:dyDescent="0.3">
      <c r="A10" s="81" t="s">
        <v>492</v>
      </c>
    </row>
    <row r="11" spans="1:1" ht="15.6" x14ac:dyDescent="0.3">
      <c r="A11" s="81" t="s">
        <v>493</v>
      </c>
    </row>
    <row r="12" spans="1:1" ht="15.6" x14ac:dyDescent="0.3">
      <c r="A12" s="81" t="s">
        <v>494</v>
      </c>
    </row>
    <row r="13" spans="1:1" ht="15.6" x14ac:dyDescent="0.3">
      <c r="A13" s="81" t="s">
        <v>495</v>
      </c>
    </row>
    <row r="14" spans="1:1" ht="15.6" x14ac:dyDescent="0.3">
      <c r="A14" s="81" t="s">
        <v>496</v>
      </c>
    </row>
    <row r="15" spans="1:1" ht="15.6" x14ac:dyDescent="0.3">
      <c r="A15" s="81" t="s">
        <v>93</v>
      </c>
    </row>
    <row r="16" spans="1:1" ht="135.6" x14ac:dyDescent="0.3">
      <c r="A16" s="81" t="s">
        <v>497</v>
      </c>
    </row>
    <row r="17" spans="1:1" ht="15.6" x14ac:dyDescent="0.3">
      <c r="A17" s="81" t="s">
        <v>498</v>
      </c>
    </row>
    <row r="18" spans="1:1" ht="15.6" x14ac:dyDescent="0.3">
      <c r="A18" s="81" t="s">
        <v>499</v>
      </c>
    </row>
    <row r="19" spans="1:1" ht="15.6" x14ac:dyDescent="0.3">
      <c r="A19" s="81" t="s">
        <v>500</v>
      </c>
    </row>
    <row r="20" spans="1:1" ht="15.6" x14ac:dyDescent="0.3">
      <c r="A20" s="81" t="s">
        <v>501</v>
      </c>
    </row>
    <row r="21" spans="1:1" ht="15.6" x14ac:dyDescent="0.3">
      <c r="A21" s="81" t="s">
        <v>316</v>
      </c>
    </row>
    <row r="22" spans="1:1" ht="30.6" x14ac:dyDescent="0.3">
      <c r="A22" s="81" t="s">
        <v>502</v>
      </c>
    </row>
    <row r="23" spans="1:1" ht="15.6" x14ac:dyDescent="0.3">
      <c r="A23" s="81" t="s">
        <v>209</v>
      </c>
    </row>
    <row r="24" spans="1:1" ht="15.6" x14ac:dyDescent="0.3">
      <c r="A24" s="81" t="s">
        <v>210</v>
      </c>
    </row>
    <row r="25" spans="1:1" ht="15.6" x14ac:dyDescent="0.3">
      <c r="A25" s="81" t="s">
        <v>211</v>
      </c>
    </row>
    <row r="26" spans="1:1" ht="15.6" x14ac:dyDescent="0.3">
      <c r="A26" s="81" t="s">
        <v>212</v>
      </c>
    </row>
    <row r="27" spans="1:1" ht="15.6" x14ac:dyDescent="0.3">
      <c r="A27" s="81" t="s">
        <v>213</v>
      </c>
    </row>
    <row r="28" spans="1:1" ht="30.6" x14ac:dyDescent="0.3">
      <c r="A28" s="81" t="s">
        <v>503</v>
      </c>
    </row>
    <row r="29" spans="1:1" ht="15.6" x14ac:dyDescent="0.3">
      <c r="A29" s="81" t="s">
        <v>101</v>
      </c>
    </row>
    <row r="30" spans="1:1" ht="15.6" x14ac:dyDescent="0.3">
      <c r="A30" s="81" t="s">
        <v>215</v>
      </c>
    </row>
    <row r="31" spans="1:1" ht="15.6" x14ac:dyDescent="0.3">
      <c r="A31" s="81" t="s">
        <v>216</v>
      </c>
    </row>
    <row r="32" spans="1:1" ht="15.6" x14ac:dyDescent="0.3">
      <c r="A32" s="81" t="s">
        <v>217</v>
      </c>
    </row>
    <row r="33" spans="1:1" ht="15.6" x14ac:dyDescent="0.3">
      <c r="A33" s="81" t="s">
        <v>218</v>
      </c>
    </row>
    <row r="34" spans="1:1" ht="15.6" x14ac:dyDescent="0.3">
      <c r="A34" s="81" t="s">
        <v>504</v>
      </c>
    </row>
    <row r="35" spans="1:1" ht="15.6" x14ac:dyDescent="0.3">
      <c r="A35" s="81" t="s">
        <v>505</v>
      </c>
    </row>
    <row r="36" spans="1:1" ht="15.6" x14ac:dyDescent="0.3">
      <c r="A36" s="81" t="s">
        <v>506</v>
      </c>
    </row>
    <row r="37" spans="1:1" ht="15.6" x14ac:dyDescent="0.3">
      <c r="A37" s="81" t="s">
        <v>507</v>
      </c>
    </row>
    <row r="38" spans="1:1" ht="15.6" x14ac:dyDescent="0.3">
      <c r="A38" s="81" t="s">
        <v>508</v>
      </c>
    </row>
    <row r="39" spans="1:1" ht="15.6" x14ac:dyDescent="0.3">
      <c r="A39" s="81" t="s">
        <v>509</v>
      </c>
    </row>
    <row r="40" spans="1:1" ht="15.6" x14ac:dyDescent="0.3">
      <c r="A40" s="81" t="s">
        <v>510</v>
      </c>
    </row>
    <row r="41" spans="1:1" ht="15.6" x14ac:dyDescent="0.3">
      <c r="A41" s="81" t="s">
        <v>511</v>
      </c>
    </row>
    <row r="42" spans="1:1" ht="15.6" x14ac:dyDescent="0.3">
      <c r="A42" s="81" t="s">
        <v>512</v>
      </c>
    </row>
    <row r="43" spans="1:1" ht="15.6" x14ac:dyDescent="0.3">
      <c r="A43" s="81" t="s">
        <v>513</v>
      </c>
    </row>
    <row r="44" spans="1:1" ht="15.6" x14ac:dyDescent="0.3">
      <c r="A44" s="81" t="s">
        <v>514</v>
      </c>
    </row>
    <row r="45" spans="1:1" ht="15.6" x14ac:dyDescent="0.3">
      <c r="A45" s="81" t="s">
        <v>515</v>
      </c>
    </row>
    <row r="46" spans="1:1" ht="45.6" x14ac:dyDescent="0.3">
      <c r="A46" s="81" t="s">
        <v>516</v>
      </c>
    </row>
    <row r="47" spans="1:1" ht="15.6" x14ac:dyDescent="0.3">
      <c r="A47" s="81" t="s">
        <v>517</v>
      </c>
    </row>
    <row r="48" spans="1:1" ht="30.6" x14ac:dyDescent="0.3">
      <c r="A48" s="81" t="s">
        <v>518</v>
      </c>
    </row>
    <row r="49" spans="1:1" ht="30.6" x14ac:dyDescent="0.3">
      <c r="A49" s="81" t="s">
        <v>519</v>
      </c>
    </row>
    <row r="50" spans="1:1" ht="30.6" x14ac:dyDescent="0.3">
      <c r="A50" s="81" t="s">
        <v>520</v>
      </c>
    </row>
    <row r="51" spans="1:1" ht="30.6" x14ac:dyDescent="0.3">
      <c r="A51" s="81" t="s">
        <v>521</v>
      </c>
    </row>
    <row r="52" spans="1:1" ht="30.6" x14ac:dyDescent="0.3">
      <c r="A52" s="81" t="s">
        <v>522</v>
      </c>
    </row>
    <row r="53" spans="1:1" ht="15.6" x14ac:dyDescent="0.3">
      <c r="A53" s="81" t="s">
        <v>523</v>
      </c>
    </row>
    <row r="54" spans="1:1" ht="45.6" x14ac:dyDescent="0.3">
      <c r="A54" s="81" t="s">
        <v>524</v>
      </c>
    </row>
    <row r="55" spans="1:1" ht="15.6" x14ac:dyDescent="0.3">
      <c r="A55" s="81" t="s">
        <v>525</v>
      </c>
    </row>
    <row r="56" spans="1:1" ht="30.6" x14ac:dyDescent="0.3">
      <c r="A56" s="81" t="s">
        <v>526</v>
      </c>
    </row>
    <row r="57" spans="1:1" ht="30.6" x14ac:dyDescent="0.3">
      <c r="A57" s="81" t="s">
        <v>527</v>
      </c>
    </row>
    <row r="58" spans="1:1" ht="30.6" x14ac:dyDescent="0.3">
      <c r="A58" s="81" t="s">
        <v>528</v>
      </c>
    </row>
    <row r="59" spans="1:1" ht="30.6" x14ac:dyDescent="0.3">
      <c r="A59" s="81" t="s">
        <v>529</v>
      </c>
    </row>
    <row r="60" spans="1:1" ht="30.6" x14ac:dyDescent="0.3">
      <c r="A60" s="81" t="s">
        <v>530</v>
      </c>
    </row>
    <row r="61" spans="1:1" ht="15.6" x14ac:dyDescent="0.3">
      <c r="A61" s="81" t="s">
        <v>531</v>
      </c>
    </row>
    <row r="62" spans="1:1" ht="45.6" x14ac:dyDescent="0.3">
      <c r="A62" s="81" t="s">
        <v>532</v>
      </c>
    </row>
    <row r="63" spans="1:1" ht="15.6" x14ac:dyDescent="0.3">
      <c r="A63" s="81" t="s">
        <v>533</v>
      </c>
    </row>
    <row r="64" spans="1:1" ht="30.6" x14ac:dyDescent="0.3">
      <c r="A64" s="81" t="s">
        <v>534</v>
      </c>
    </row>
    <row r="65" spans="1:1" ht="30.6" x14ac:dyDescent="0.3">
      <c r="A65" s="81" t="s">
        <v>535</v>
      </c>
    </row>
    <row r="66" spans="1:1" ht="30.6" x14ac:dyDescent="0.3">
      <c r="A66" s="81" t="s">
        <v>536</v>
      </c>
    </row>
    <row r="67" spans="1:1" ht="30.6" x14ac:dyDescent="0.3">
      <c r="A67" s="81" t="s">
        <v>537</v>
      </c>
    </row>
    <row r="68" spans="1:1" ht="30.6" x14ac:dyDescent="0.3">
      <c r="A68" s="81" t="s">
        <v>538</v>
      </c>
    </row>
    <row r="69" spans="1:1" ht="15.6" x14ac:dyDescent="0.3">
      <c r="A69" s="81" t="s">
        <v>539</v>
      </c>
    </row>
    <row r="70" spans="1:1" ht="45.6" x14ac:dyDescent="0.3">
      <c r="A70" s="81" t="s">
        <v>540</v>
      </c>
    </row>
    <row r="71" spans="1:1" ht="15.6" x14ac:dyDescent="0.3">
      <c r="A71" s="81" t="s">
        <v>541</v>
      </c>
    </row>
    <row r="72" spans="1:1" ht="30.6" x14ac:dyDescent="0.3">
      <c r="A72" s="81" t="s">
        <v>542</v>
      </c>
    </row>
    <row r="73" spans="1:1" ht="30.6" x14ac:dyDescent="0.3">
      <c r="A73" s="81" t="s">
        <v>543</v>
      </c>
    </row>
    <row r="74" spans="1:1" ht="30.6" x14ac:dyDescent="0.3">
      <c r="A74" s="81" t="s">
        <v>544</v>
      </c>
    </row>
    <row r="75" spans="1:1" ht="30.6" x14ac:dyDescent="0.3">
      <c r="A75" s="81" t="s">
        <v>545</v>
      </c>
    </row>
    <row r="76" spans="1:1" ht="30.6" x14ac:dyDescent="0.3">
      <c r="A76" s="81" t="s">
        <v>546</v>
      </c>
    </row>
    <row r="77" spans="1:1" ht="15.6" x14ac:dyDescent="0.3">
      <c r="A77" s="81" t="s">
        <v>547</v>
      </c>
    </row>
    <row r="78" spans="1:1" ht="45.6" x14ac:dyDescent="0.3">
      <c r="A78" s="81" t="s">
        <v>548</v>
      </c>
    </row>
    <row r="79" spans="1:1" ht="15.6" x14ac:dyDescent="0.3">
      <c r="A79" s="81" t="s">
        <v>549</v>
      </c>
    </row>
    <row r="80" spans="1:1" ht="30.6" x14ac:dyDescent="0.3">
      <c r="A80" s="81" t="s">
        <v>550</v>
      </c>
    </row>
    <row r="81" spans="1:1" ht="30.6" x14ac:dyDescent="0.3">
      <c r="A81" s="81" t="s">
        <v>551</v>
      </c>
    </row>
    <row r="82" spans="1:1" ht="30.6" x14ac:dyDescent="0.3">
      <c r="A82" s="81" t="s">
        <v>552</v>
      </c>
    </row>
    <row r="83" spans="1:1" ht="30.6" x14ac:dyDescent="0.3">
      <c r="A83" s="81" t="s">
        <v>553</v>
      </c>
    </row>
    <row r="84" spans="1:1" ht="30.6" x14ac:dyDescent="0.3">
      <c r="A84" s="81" t="s">
        <v>554</v>
      </c>
    </row>
    <row r="85" spans="1:1" ht="15.6" x14ac:dyDescent="0.3">
      <c r="A85" s="81" t="s">
        <v>555</v>
      </c>
    </row>
  </sheetData>
  <sheetProtection algorithmName="SHA-512" hashValue="8a9RlYXbAnd0OCvXX5FabIKFDnqLJOHK7VbScK0hQpKNE/eb0oVDqtnMCCtERIEulx4URe1Ysd3GfjgEQjVPEA==" saltValue="ak5lvH/OSyimzrkhr4vT1w=="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F15" sqref="F15"/>
    </sheetView>
  </sheetViews>
  <sheetFormatPr defaultColWidth="0" defaultRowHeight="15.6" zeroHeight="1" x14ac:dyDescent="0.3"/>
  <cols>
    <col min="1" max="1" width="2.6640625" style="89" customWidth="1"/>
    <col min="2" max="2" width="6.6640625" style="89" customWidth="1"/>
    <col min="3" max="3" width="10.109375" style="89" bestFit="1" customWidth="1"/>
    <col min="4" max="5" width="50.6640625" style="89" customWidth="1"/>
    <col min="6" max="6" width="37.109375" style="89" bestFit="1" customWidth="1"/>
    <col min="7" max="7" width="20.109375" style="89" customWidth="1"/>
    <col min="8" max="8" width="21.5546875" style="89" customWidth="1"/>
    <col min="9" max="9" width="20.33203125" style="89" customWidth="1"/>
    <col min="10" max="12" width="17.6640625" style="89" customWidth="1"/>
    <col min="13" max="13" width="17.5546875" style="89" hidden="1" customWidth="1"/>
    <col min="14" max="14" width="18.33203125" style="178" hidden="1" customWidth="1"/>
    <col min="15" max="15" width="18.6640625" style="178" hidden="1" customWidth="1"/>
    <col min="16" max="17" width="19" style="178" hidden="1" customWidth="1"/>
    <col min="18" max="19" width="18.44140625" style="178" hidden="1" customWidth="1"/>
    <col min="20" max="21" width="18.33203125" style="178" hidden="1" customWidth="1"/>
    <col min="22" max="22" width="18.109375" style="178" hidden="1" customWidth="1"/>
    <col min="23" max="23" width="18.44140625" style="178" hidden="1" customWidth="1"/>
    <col min="24" max="24" width="16.5546875" style="89" hidden="1" customWidth="1"/>
    <col min="25" max="26" width="22.109375" style="89" hidden="1" customWidth="1"/>
    <col min="27" max="16384" width="9.109375" style="89" hidden="1"/>
  </cols>
  <sheetData>
    <row r="1" spans="1:26" ht="15" x14ac:dyDescent="0.25">
      <c r="A1" s="74" t="s">
        <v>556</v>
      </c>
      <c r="B1" s="75" t="s">
        <v>4</v>
      </c>
      <c r="C1" s="130"/>
      <c r="D1" s="130"/>
      <c r="E1" s="135"/>
      <c r="F1" s="130"/>
      <c r="G1" s="130"/>
      <c r="H1" s="130"/>
      <c r="I1" s="135"/>
      <c r="J1" s="130"/>
      <c r="K1" s="135"/>
      <c r="L1" s="83" t="s">
        <v>5</v>
      </c>
      <c r="M1" s="130"/>
      <c r="N1" s="130"/>
      <c r="O1" s="130"/>
      <c r="P1" s="130"/>
      <c r="Q1" s="130"/>
      <c r="R1" s="130"/>
      <c r="S1" s="130"/>
      <c r="T1" s="130"/>
      <c r="U1" s="130"/>
      <c r="V1" s="130"/>
      <c r="W1" s="130"/>
      <c r="X1" s="133"/>
      <c r="Y1" s="133"/>
      <c r="Z1" s="133"/>
    </row>
    <row r="2" spans="1:26" thickBot="1" x14ac:dyDescent="0.3">
      <c r="A2" s="130"/>
      <c r="B2" s="76" t="s">
        <v>6</v>
      </c>
      <c r="C2" s="131"/>
      <c r="D2" s="131"/>
      <c r="E2" s="134"/>
      <c r="F2" s="131"/>
      <c r="G2" s="131"/>
      <c r="H2" s="131"/>
      <c r="I2" s="134"/>
      <c r="J2" s="131"/>
      <c r="K2" s="134"/>
      <c r="L2" s="134"/>
      <c r="M2" s="130"/>
      <c r="N2" s="130"/>
      <c r="O2" s="130"/>
      <c r="P2" s="130"/>
      <c r="Q2" s="130"/>
      <c r="R2" s="130"/>
      <c r="S2" s="130"/>
      <c r="T2" s="130"/>
      <c r="U2" s="130"/>
      <c r="V2" s="130"/>
      <c r="W2" s="130"/>
      <c r="X2" s="133"/>
      <c r="Y2" s="133"/>
      <c r="Z2" s="133"/>
    </row>
    <row r="3" spans="1:26" x14ac:dyDescent="0.3">
      <c r="A3" s="130"/>
      <c r="B3" s="3"/>
      <c r="C3" s="3"/>
      <c r="D3" s="3"/>
      <c r="E3" s="130"/>
      <c r="F3" s="130"/>
      <c r="G3" s="130"/>
      <c r="H3" s="130"/>
      <c r="I3" s="130"/>
      <c r="J3" s="130"/>
      <c r="K3" s="130"/>
      <c r="L3" s="130"/>
      <c r="M3" s="130"/>
      <c r="N3" s="204"/>
      <c r="O3" s="204"/>
      <c r="P3" s="204"/>
      <c r="Q3" s="204"/>
      <c r="R3" s="204"/>
      <c r="S3" s="204"/>
      <c r="T3" s="204"/>
      <c r="U3" s="204"/>
      <c r="V3" s="204"/>
      <c r="W3" s="204"/>
      <c r="X3" s="133"/>
      <c r="Y3" s="133"/>
      <c r="Z3" s="133"/>
    </row>
    <row r="4" spans="1:26" s="75" customFormat="1" ht="15" x14ac:dyDescent="0.25">
      <c r="A4" s="130"/>
      <c r="B4" s="77" t="s">
        <v>557</v>
      </c>
      <c r="C4" s="130"/>
      <c r="D4" s="130"/>
      <c r="E4" s="130"/>
      <c r="F4" s="130"/>
      <c r="G4" s="130"/>
      <c r="H4" s="130"/>
      <c r="I4" s="130"/>
      <c r="J4" s="130"/>
      <c r="K4" s="130"/>
      <c r="L4" s="130"/>
      <c r="M4" s="130"/>
      <c r="N4" s="130"/>
      <c r="O4" s="130"/>
      <c r="P4" s="130"/>
      <c r="Q4" s="130"/>
      <c r="R4" s="130"/>
      <c r="S4" s="130"/>
      <c r="T4" s="130"/>
      <c r="U4" s="130"/>
      <c r="V4" s="130"/>
      <c r="W4" s="130"/>
      <c r="X4" s="130"/>
      <c r="Y4" s="130"/>
      <c r="Z4" s="130"/>
    </row>
    <row r="5" spans="1:26" ht="17.399999999999999" x14ac:dyDescent="0.3">
      <c r="A5" s="130"/>
      <c r="B5" s="78" t="str">
        <f>'1. Information'!B5</f>
        <v>Annual Mental Health Services Act (MHSA) Revenue and Expenditure Report</v>
      </c>
      <c r="C5" s="132"/>
      <c r="D5" s="132"/>
      <c r="E5" s="132"/>
      <c r="F5" s="132"/>
      <c r="G5" s="132"/>
      <c r="H5" s="132"/>
      <c r="I5" s="130"/>
      <c r="J5" s="130"/>
      <c r="K5" s="130"/>
      <c r="L5" s="130"/>
      <c r="M5" s="130"/>
      <c r="N5" s="204"/>
      <c r="O5" s="204"/>
      <c r="P5" s="204"/>
      <c r="Q5" s="204"/>
      <c r="R5" s="204"/>
      <c r="S5" s="204"/>
      <c r="T5" s="204"/>
      <c r="U5" s="204"/>
      <c r="V5" s="204"/>
      <c r="W5" s="204"/>
      <c r="X5" s="133"/>
      <c r="Y5" s="133"/>
      <c r="Z5" s="133"/>
    </row>
    <row r="6" spans="1:26" ht="17.399999999999999" x14ac:dyDescent="0.3">
      <c r="A6" s="130"/>
      <c r="B6" s="78" t="str">
        <f>'1. Information'!B6</f>
        <v>Fiscal Year: FY 2022-23</v>
      </c>
      <c r="C6" s="132"/>
      <c r="D6" s="132"/>
      <c r="E6" s="132"/>
      <c r="F6" s="132"/>
      <c r="G6" s="132"/>
      <c r="H6" s="132"/>
      <c r="I6" s="130"/>
      <c r="J6" s="130"/>
      <c r="K6" s="130"/>
      <c r="L6" s="130"/>
      <c r="M6" s="130"/>
      <c r="N6" s="204"/>
      <c r="O6" s="204"/>
      <c r="P6" s="204"/>
      <c r="Q6" s="204"/>
      <c r="R6" s="204"/>
      <c r="S6" s="204"/>
      <c r="T6" s="204"/>
      <c r="U6" s="204"/>
      <c r="V6" s="204"/>
      <c r="W6" s="204"/>
      <c r="X6" s="133"/>
      <c r="Y6" s="133"/>
      <c r="Z6" s="133"/>
    </row>
    <row r="7" spans="1:26" ht="17.399999999999999" x14ac:dyDescent="0.3">
      <c r="A7" s="130"/>
      <c r="B7" s="78" t="s">
        <v>558</v>
      </c>
      <c r="C7" s="132"/>
      <c r="D7" s="132"/>
      <c r="E7" s="132"/>
      <c r="F7" s="132"/>
      <c r="G7" s="132"/>
      <c r="H7" s="132"/>
      <c r="I7" s="130"/>
      <c r="J7" s="130"/>
      <c r="K7" s="130"/>
      <c r="L7" s="130"/>
      <c r="M7" s="130"/>
      <c r="N7" s="204"/>
      <c r="O7" s="204"/>
      <c r="P7" s="204"/>
      <c r="Q7" s="204"/>
      <c r="R7" s="204"/>
      <c r="S7" s="204"/>
      <c r="T7" s="204"/>
      <c r="U7" s="204"/>
      <c r="V7" s="204"/>
      <c r="W7" s="204"/>
      <c r="X7" s="133"/>
      <c r="Y7" s="133"/>
      <c r="Z7" s="133"/>
    </row>
    <row r="8" spans="1:26" x14ac:dyDescent="0.3">
      <c r="A8" s="130"/>
      <c r="B8" s="130"/>
      <c r="C8" s="130"/>
      <c r="D8" s="203"/>
      <c r="E8" s="203"/>
      <c r="F8" s="203"/>
      <c r="G8" s="203"/>
      <c r="H8" s="203"/>
      <c r="I8" s="130"/>
      <c r="J8" s="130"/>
      <c r="K8" s="130"/>
      <c r="L8" s="130"/>
      <c r="M8" s="130"/>
      <c r="N8" s="204"/>
      <c r="O8" s="204"/>
      <c r="P8" s="204"/>
      <c r="Q8" s="204"/>
      <c r="R8" s="204"/>
      <c r="S8" s="204"/>
      <c r="T8" s="204"/>
      <c r="U8" s="204"/>
      <c r="V8" s="204"/>
      <c r="W8" s="204"/>
      <c r="X8" s="133"/>
      <c r="Y8" s="133"/>
      <c r="Z8" s="133"/>
    </row>
    <row r="9" spans="1:26" x14ac:dyDescent="0.3">
      <c r="A9" s="130"/>
      <c r="B9" s="159" t="s">
        <v>12</v>
      </c>
      <c r="C9" s="355"/>
      <c r="D9" s="352" t="str">
        <f>IF(ISBLANK('1. Information'!D11),"",'1. Information'!D11)</f>
        <v>Mariposa</v>
      </c>
      <c r="E9" s="266"/>
      <c r="F9" s="159" t="s">
        <v>10</v>
      </c>
      <c r="G9" s="180">
        <f>IF(ISBLANK('1. Information'!D9),"",'1. Information'!D9)</f>
        <v>45307</v>
      </c>
      <c r="H9" s="130"/>
      <c r="I9" s="130"/>
      <c r="J9" s="130"/>
      <c r="K9" s="130"/>
      <c r="L9" s="130"/>
      <c r="M9" s="130"/>
      <c r="N9" s="204"/>
      <c r="O9" s="204"/>
      <c r="P9" s="204"/>
      <c r="Q9" s="204"/>
      <c r="R9" s="204"/>
      <c r="S9" s="204"/>
      <c r="T9" s="204"/>
      <c r="U9" s="204"/>
      <c r="V9" s="204"/>
      <c r="W9" s="204"/>
      <c r="X9" s="133"/>
      <c r="Y9" s="133"/>
      <c r="Z9" s="133"/>
    </row>
    <row r="10" spans="1:26" x14ac:dyDescent="0.3">
      <c r="A10" s="130"/>
      <c r="B10" s="130"/>
      <c r="C10" s="177"/>
      <c r="D10" s="130"/>
      <c r="E10" s="177"/>
      <c r="F10" s="266"/>
      <c r="G10" s="177"/>
      <c r="H10" s="207"/>
      <c r="I10" s="130"/>
      <c r="J10" s="130"/>
      <c r="K10" s="130"/>
      <c r="L10" s="130"/>
      <c r="M10" s="204"/>
      <c r="N10" s="204"/>
      <c r="O10" s="204"/>
      <c r="P10" s="204"/>
      <c r="Q10" s="204"/>
      <c r="R10" s="204"/>
      <c r="S10" s="204"/>
      <c r="T10" s="204"/>
      <c r="U10" s="204"/>
      <c r="V10" s="204"/>
      <c r="W10" s="204"/>
      <c r="X10" s="133"/>
      <c r="Y10" s="133"/>
      <c r="Z10" s="133"/>
    </row>
    <row r="11" spans="1:26" ht="18" thickBot="1" x14ac:dyDescent="0.35">
      <c r="A11" s="130"/>
      <c r="B11" s="181" t="s">
        <v>161</v>
      </c>
      <c r="C11" s="210"/>
      <c r="D11" s="209"/>
      <c r="E11" s="210"/>
      <c r="F11" s="267"/>
      <c r="G11" s="210"/>
      <c r="H11" s="211"/>
      <c r="I11" s="209"/>
      <c r="J11" s="209"/>
      <c r="K11" s="209"/>
      <c r="L11" s="204"/>
      <c r="M11" s="204"/>
      <c r="N11" s="204"/>
      <c r="O11" s="204"/>
      <c r="P11" s="204"/>
      <c r="Q11" s="204"/>
      <c r="R11" s="204"/>
      <c r="S11" s="204"/>
      <c r="T11" s="204"/>
      <c r="U11" s="204"/>
      <c r="V11" s="204"/>
      <c r="W11" s="130"/>
      <c r="X11" s="133"/>
      <c r="Y11" s="133"/>
      <c r="Z11" s="133"/>
    </row>
    <row r="12" spans="1:26" ht="16.2" thickTop="1" x14ac:dyDescent="0.3">
      <c r="A12" s="130"/>
      <c r="B12" s="177"/>
      <c r="C12" s="177"/>
      <c r="D12" s="130"/>
      <c r="E12" s="177"/>
      <c r="F12" s="266"/>
      <c r="G12" s="177"/>
      <c r="H12" s="207"/>
      <c r="I12" s="130"/>
      <c r="J12" s="130"/>
      <c r="K12" s="130"/>
      <c r="L12" s="204"/>
      <c r="M12" s="204"/>
      <c r="N12" s="204"/>
      <c r="O12" s="204"/>
      <c r="P12" s="204"/>
      <c r="Q12" s="204"/>
      <c r="R12" s="204"/>
      <c r="S12" s="204"/>
      <c r="T12" s="204"/>
      <c r="U12" s="204"/>
      <c r="V12" s="130"/>
      <c r="W12" s="130"/>
      <c r="X12" s="133"/>
      <c r="Y12" s="133"/>
      <c r="Z12" s="133"/>
    </row>
    <row r="13" spans="1:26" x14ac:dyDescent="0.3">
      <c r="A13" s="130"/>
      <c r="B13" s="130"/>
      <c r="C13" s="177"/>
      <c r="D13" s="130"/>
      <c r="E13" s="177"/>
      <c r="F13" s="147" t="s">
        <v>40</v>
      </c>
      <c r="G13" s="140" t="s">
        <v>41</v>
      </c>
      <c r="H13" s="235" t="s">
        <v>42</v>
      </c>
      <c r="I13" s="147" t="s">
        <v>43</v>
      </c>
      <c r="J13" s="147" t="s">
        <v>44</v>
      </c>
      <c r="K13" s="147" t="s">
        <v>45</v>
      </c>
      <c r="L13" s="204"/>
      <c r="M13" s="204"/>
      <c r="N13" s="204"/>
      <c r="O13" s="204"/>
      <c r="P13" s="204"/>
      <c r="Q13" s="204"/>
      <c r="R13" s="204"/>
      <c r="S13" s="204"/>
      <c r="T13" s="204"/>
      <c r="U13" s="130"/>
      <c r="V13" s="130"/>
      <c r="W13" s="130"/>
      <c r="X13" s="133"/>
      <c r="Y13" s="133"/>
      <c r="Z13" s="133"/>
    </row>
    <row r="14" spans="1:26" ht="31.2" x14ac:dyDescent="0.3">
      <c r="A14" s="130"/>
      <c r="B14" s="130"/>
      <c r="C14" s="130"/>
      <c r="D14" s="177"/>
      <c r="E14" s="266"/>
      <c r="F14" s="183" t="s">
        <v>162</v>
      </c>
      <c r="G14" s="184" t="s">
        <v>66</v>
      </c>
      <c r="H14" s="184" t="s">
        <v>67</v>
      </c>
      <c r="I14" s="184" t="s">
        <v>68</v>
      </c>
      <c r="J14" s="184" t="s">
        <v>69</v>
      </c>
      <c r="K14" s="253" t="s">
        <v>163</v>
      </c>
      <c r="L14" s="204"/>
      <c r="M14" s="204"/>
      <c r="N14" s="204"/>
      <c r="O14" s="204"/>
      <c r="P14" s="204"/>
      <c r="Q14" s="204"/>
      <c r="R14" s="204"/>
      <c r="S14" s="204"/>
      <c r="T14" s="204"/>
      <c r="U14" s="130"/>
      <c r="V14" s="130"/>
      <c r="W14" s="130"/>
      <c r="X14" s="133"/>
      <c r="Y14" s="133"/>
      <c r="Z14" s="133"/>
    </row>
    <row r="15" spans="1:26" x14ac:dyDescent="0.3">
      <c r="A15" s="130"/>
      <c r="B15" s="147">
        <v>1</v>
      </c>
      <c r="C15" s="159" t="s">
        <v>559</v>
      </c>
      <c r="D15" s="213"/>
      <c r="E15" s="356"/>
      <c r="F15" s="52">
        <v>0</v>
      </c>
      <c r="G15" s="217"/>
      <c r="H15" s="217"/>
      <c r="I15" s="217"/>
      <c r="J15" s="217"/>
      <c r="K15" s="187">
        <f>SUM(F15:J15)</f>
        <v>0</v>
      </c>
      <c r="L15" s="204"/>
      <c r="M15" s="204"/>
      <c r="N15" s="204"/>
      <c r="O15" s="204"/>
      <c r="P15" s="204"/>
      <c r="Q15" s="204"/>
      <c r="R15" s="204"/>
      <c r="S15" s="204"/>
      <c r="T15" s="204"/>
      <c r="U15" s="130"/>
      <c r="V15" s="130"/>
      <c r="W15" s="130"/>
      <c r="X15" s="133"/>
      <c r="Y15" s="133"/>
      <c r="Z15" s="133"/>
    </row>
    <row r="16" spans="1:26" x14ac:dyDescent="0.3">
      <c r="A16" s="130"/>
      <c r="B16" s="147">
        <v>2</v>
      </c>
      <c r="C16" s="159" t="s">
        <v>560</v>
      </c>
      <c r="D16" s="213"/>
      <c r="E16" s="356"/>
      <c r="F16" s="52">
        <v>0</v>
      </c>
      <c r="G16" s="217"/>
      <c r="H16" s="217"/>
      <c r="I16" s="217"/>
      <c r="J16" s="217"/>
      <c r="K16" s="187">
        <f t="shared" ref="K16:K20" si="0">SUM(F16:J16)</f>
        <v>0</v>
      </c>
      <c r="L16" s="204"/>
      <c r="M16" s="204"/>
      <c r="N16" s="204"/>
      <c r="O16" s="204"/>
      <c r="P16" s="204"/>
      <c r="Q16" s="204"/>
      <c r="R16" s="204"/>
      <c r="S16" s="204"/>
      <c r="T16" s="204"/>
      <c r="U16" s="130"/>
      <c r="V16" s="130"/>
      <c r="W16" s="130"/>
      <c r="X16" s="133"/>
      <c r="Y16" s="133"/>
      <c r="Z16" s="133"/>
    </row>
    <row r="17" spans="1:26" x14ac:dyDescent="0.3">
      <c r="A17" s="133"/>
      <c r="B17" s="147">
        <v>3</v>
      </c>
      <c r="C17" s="159" t="s">
        <v>561</v>
      </c>
      <c r="D17" s="213"/>
      <c r="E17" s="356"/>
      <c r="F17" s="217"/>
      <c r="G17" s="217"/>
      <c r="H17" s="217"/>
      <c r="I17" s="217"/>
      <c r="J17" s="217"/>
      <c r="K17" s="187">
        <f t="shared" si="0"/>
        <v>0</v>
      </c>
      <c r="L17" s="204"/>
      <c r="M17" s="204"/>
      <c r="N17" s="204"/>
      <c r="O17" s="204"/>
      <c r="P17" s="204"/>
      <c r="Q17" s="204"/>
      <c r="R17" s="204"/>
      <c r="S17" s="204"/>
      <c r="T17" s="204"/>
      <c r="U17" s="130"/>
      <c r="V17" s="130"/>
      <c r="W17" s="130"/>
      <c r="X17" s="133"/>
      <c r="Y17" s="133"/>
      <c r="Z17" s="133"/>
    </row>
    <row r="18" spans="1:26" x14ac:dyDescent="0.3">
      <c r="A18" s="133"/>
      <c r="B18" s="147">
        <v>4</v>
      </c>
      <c r="C18" s="156" t="s">
        <v>562</v>
      </c>
      <c r="D18" s="215"/>
      <c r="E18" s="349"/>
      <c r="F18" s="217"/>
      <c r="G18" s="220"/>
      <c r="H18" s="220"/>
      <c r="I18" s="220"/>
      <c r="J18" s="220"/>
      <c r="K18" s="187">
        <f>F18</f>
        <v>0</v>
      </c>
      <c r="L18" s="204"/>
      <c r="M18" s="204"/>
      <c r="N18" s="130"/>
      <c r="O18" s="130"/>
      <c r="P18" s="130"/>
      <c r="Q18" s="130"/>
      <c r="R18" s="130"/>
      <c r="S18" s="130"/>
      <c r="T18" s="130"/>
      <c r="U18" s="130"/>
      <c r="V18" s="130"/>
      <c r="W18" s="130"/>
      <c r="X18" s="133"/>
      <c r="Y18" s="133"/>
      <c r="Z18" s="133"/>
    </row>
    <row r="19" spans="1:26" x14ac:dyDescent="0.3">
      <c r="A19" s="133"/>
      <c r="B19" s="147">
        <v>5</v>
      </c>
      <c r="C19" s="156" t="s">
        <v>563</v>
      </c>
      <c r="D19" s="215"/>
      <c r="E19" s="349"/>
      <c r="F19" s="217"/>
      <c r="G19" s="220"/>
      <c r="H19" s="220"/>
      <c r="I19" s="220"/>
      <c r="J19" s="220"/>
      <c r="K19" s="187">
        <f>F19</f>
        <v>0</v>
      </c>
      <c r="L19" s="204"/>
      <c r="M19" s="204"/>
      <c r="N19" s="130"/>
      <c r="O19" s="130"/>
      <c r="P19" s="130"/>
      <c r="Q19" s="130"/>
      <c r="R19" s="130"/>
      <c r="S19" s="130"/>
      <c r="T19" s="130"/>
      <c r="U19" s="130"/>
      <c r="V19" s="130"/>
      <c r="W19" s="130"/>
      <c r="X19" s="133"/>
      <c r="Y19" s="133"/>
      <c r="Z19" s="133"/>
    </row>
    <row r="20" spans="1:26" x14ac:dyDescent="0.3">
      <c r="A20" s="133"/>
      <c r="B20" s="147">
        <v>6</v>
      </c>
      <c r="C20" s="159" t="s">
        <v>564</v>
      </c>
      <c r="D20" s="213"/>
      <c r="E20" s="214"/>
      <c r="F20" s="258">
        <f>SUM(G27:G46)</f>
        <v>0</v>
      </c>
      <c r="G20" s="258">
        <f>SUM(H27:H46)</f>
        <v>0</v>
      </c>
      <c r="H20" s="189">
        <f t="shared" ref="H20" si="1">SUM(I27:I46)</f>
        <v>0</v>
      </c>
      <c r="I20" s="189">
        <f>SUM(J27:J46)</f>
        <v>0</v>
      </c>
      <c r="J20" s="190">
        <f>SUM(K27:K46)</f>
        <v>0</v>
      </c>
      <c r="K20" s="187">
        <f t="shared" si="0"/>
        <v>0</v>
      </c>
      <c r="L20" s="204"/>
      <c r="M20" s="204"/>
      <c r="N20" s="204"/>
      <c r="O20" s="204"/>
      <c r="P20" s="204"/>
      <c r="Q20" s="204"/>
      <c r="R20" s="204"/>
      <c r="S20" s="204"/>
      <c r="T20" s="204"/>
      <c r="U20" s="130"/>
      <c r="V20" s="130"/>
      <c r="W20" s="130"/>
      <c r="X20" s="133"/>
      <c r="Y20" s="133"/>
      <c r="Z20" s="133"/>
    </row>
    <row r="21" spans="1:26" ht="30.9" customHeight="1" x14ac:dyDescent="0.3">
      <c r="A21" s="133"/>
      <c r="B21" s="147">
        <v>7</v>
      </c>
      <c r="C21" s="353" t="s">
        <v>565</v>
      </c>
      <c r="D21" s="357"/>
      <c r="E21" s="358"/>
      <c r="F21" s="240">
        <f>SUM(F15:F17,F19:F20)</f>
        <v>0</v>
      </c>
      <c r="G21" s="193">
        <f>SUM(G15:G17,G20)</f>
        <v>0</v>
      </c>
      <c r="H21" s="193">
        <f t="shared" ref="H21:J21" si="2">SUM(H15:H17,H20)</f>
        <v>0</v>
      </c>
      <c r="I21" s="193">
        <f t="shared" si="2"/>
        <v>0</v>
      </c>
      <c r="J21" s="193">
        <f t="shared" si="2"/>
        <v>0</v>
      </c>
      <c r="K21" s="192">
        <f>SUM(F21:J21)</f>
        <v>0</v>
      </c>
      <c r="L21" s="204"/>
      <c r="M21" s="204"/>
      <c r="N21" s="204"/>
      <c r="O21" s="204"/>
      <c r="P21" s="204"/>
      <c r="Q21" s="204"/>
      <c r="R21" s="204"/>
      <c r="S21" s="204"/>
      <c r="T21" s="204"/>
      <c r="U21" s="130"/>
      <c r="V21" s="130"/>
      <c r="W21" s="130"/>
      <c r="X21" s="133"/>
      <c r="Y21" s="133"/>
      <c r="Z21" s="133"/>
    </row>
    <row r="22" spans="1:26" x14ac:dyDescent="0.3">
      <c r="A22" s="133"/>
      <c r="B22" s="130"/>
      <c r="C22" s="130"/>
      <c r="D22" s="130"/>
      <c r="E22" s="130"/>
      <c r="F22" s="130"/>
      <c r="G22" s="130"/>
      <c r="H22" s="130"/>
      <c r="I22" s="130"/>
      <c r="J22" s="130"/>
      <c r="K22" s="130"/>
      <c r="L22" s="130"/>
      <c r="M22" s="130"/>
      <c r="N22" s="204"/>
      <c r="O22" s="204"/>
      <c r="P22" s="204"/>
      <c r="Q22" s="204"/>
      <c r="R22" s="204"/>
      <c r="S22" s="204"/>
      <c r="T22" s="204"/>
      <c r="U22" s="204"/>
      <c r="V22" s="204"/>
      <c r="W22" s="204"/>
      <c r="X22" s="133"/>
      <c r="Y22" s="133"/>
      <c r="Z22" s="133"/>
    </row>
    <row r="23" spans="1:26" ht="18" thickBot="1" x14ac:dyDescent="0.35">
      <c r="A23" s="133"/>
      <c r="B23" s="354" t="s">
        <v>177</v>
      </c>
      <c r="C23" s="209"/>
      <c r="D23" s="359"/>
      <c r="E23" s="359"/>
      <c r="F23" s="359"/>
      <c r="G23" s="359"/>
      <c r="H23" s="209"/>
      <c r="I23" s="209"/>
      <c r="J23" s="209"/>
      <c r="K23" s="209"/>
      <c r="L23" s="209"/>
      <c r="M23" s="204"/>
      <c r="N23" s="204"/>
      <c r="O23" s="204"/>
      <c r="P23" s="204"/>
      <c r="Q23" s="204"/>
      <c r="R23" s="204"/>
      <c r="S23" s="204"/>
      <c r="T23" s="204"/>
      <c r="U23" s="204"/>
      <c r="V23" s="204"/>
      <c r="W23" s="130"/>
      <c r="X23" s="133"/>
      <c r="Y23" s="133"/>
      <c r="Z23" s="133"/>
    </row>
    <row r="24" spans="1:26" ht="16.2" thickTop="1" x14ac:dyDescent="0.3">
      <c r="A24" s="133"/>
      <c r="B24" s="130"/>
      <c r="C24" s="347"/>
      <c r="D24" s="347"/>
      <c r="E24" s="347"/>
      <c r="F24" s="347"/>
      <c r="G24" s="130"/>
      <c r="H24" s="130"/>
      <c r="I24" s="130"/>
      <c r="J24" s="130"/>
      <c r="K24" s="130"/>
      <c r="L24" s="130"/>
      <c r="M24" s="204"/>
      <c r="N24" s="204"/>
      <c r="O24" s="204"/>
      <c r="P24" s="204"/>
      <c r="Q24" s="204"/>
      <c r="R24" s="204"/>
      <c r="S24" s="204"/>
      <c r="T24" s="204"/>
      <c r="U24" s="204"/>
      <c r="V24" s="204"/>
      <c r="W24" s="130"/>
      <c r="X24" s="133"/>
      <c r="Y24" s="133"/>
      <c r="Z24" s="133"/>
    </row>
    <row r="25" spans="1:26" x14ac:dyDescent="0.3">
      <c r="A25" s="133"/>
      <c r="B25" s="130"/>
      <c r="C25" s="140" t="s">
        <v>40</v>
      </c>
      <c r="D25" s="140" t="s">
        <v>41</v>
      </c>
      <c r="E25" s="140" t="s">
        <v>42</v>
      </c>
      <c r="F25" s="140" t="s">
        <v>43</v>
      </c>
      <c r="G25" s="147" t="s">
        <v>44</v>
      </c>
      <c r="H25" s="147" t="s">
        <v>45</v>
      </c>
      <c r="I25" s="147" t="s">
        <v>178</v>
      </c>
      <c r="J25" s="147" t="s">
        <v>179</v>
      </c>
      <c r="K25" s="147" t="s">
        <v>180</v>
      </c>
      <c r="L25" s="147" t="s">
        <v>181</v>
      </c>
      <c r="M25" s="204"/>
      <c r="N25" s="204"/>
      <c r="O25" s="204"/>
      <c r="P25" s="204"/>
      <c r="Q25" s="204"/>
      <c r="R25" s="204"/>
      <c r="S25" s="204"/>
      <c r="T25" s="204"/>
      <c r="U25" s="130"/>
      <c r="V25" s="130"/>
      <c r="W25" s="130"/>
      <c r="X25" s="133"/>
      <c r="Y25" s="133"/>
      <c r="Z25" s="133"/>
    </row>
    <row r="26" spans="1:26" ht="69" customHeight="1" x14ac:dyDescent="0.3">
      <c r="A26" s="133"/>
      <c r="B26" s="251" t="s">
        <v>182</v>
      </c>
      <c r="C26" s="251" t="s">
        <v>183</v>
      </c>
      <c r="D26" s="250" t="s">
        <v>362</v>
      </c>
      <c r="E26" s="250" t="s">
        <v>363</v>
      </c>
      <c r="F26" s="250" t="s">
        <v>566</v>
      </c>
      <c r="G26" s="183" t="s">
        <v>162</v>
      </c>
      <c r="H26" s="344" t="s">
        <v>66</v>
      </c>
      <c r="I26" s="198" t="s">
        <v>67</v>
      </c>
      <c r="J26" s="198" t="s">
        <v>68</v>
      </c>
      <c r="K26" s="198" t="s">
        <v>69</v>
      </c>
      <c r="L26" s="253" t="s">
        <v>163</v>
      </c>
      <c r="M26" s="204"/>
      <c r="N26" s="204"/>
      <c r="O26" s="204"/>
      <c r="P26" s="204"/>
      <c r="Q26" s="204"/>
      <c r="R26" s="204"/>
      <c r="S26" s="204"/>
      <c r="T26" s="204"/>
      <c r="U26" s="130"/>
      <c r="V26" s="130"/>
      <c r="W26" s="130"/>
      <c r="X26" s="133"/>
      <c r="Y26" s="133"/>
      <c r="Z26" s="133"/>
    </row>
    <row r="27" spans="1:26" x14ac:dyDescent="0.3">
      <c r="A27" s="133"/>
      <c r="B27" s="322">
        <v>8</v>
      </c>
      <c r="C27" s="284" t="str">
        <f t="shared" ref="C27:C46" si="3">IF(L27&lt;&gt;0,VLOOKUP($D$9,Info_County_Code,2,FALSE),"")</f>
        <v/>
      </c>
      <c r="D27" s="229"/>
      <c r="E27" s="229"/>
      <c r="F27" s="230"/>
      <c r="G27" s="228"/>
      <c r="H27" s="228"/>
      <c r="I27" s="228"/>
      <c r="J27" s="217"/>
      <c r="K27" s="228"/>
      <c r="L27" s="360">
        <f>SUM(G27:K27)</f>
        <v>0</v>
      </c>
      <c r="M27" s="204"/>
      <c r="N27" s="204"/>
      <c r="O27" s="204"/>
      <c r="P27" s="204"/>
      <c r="Q27" s="204"/>
      <c r="R27" s="204"/>
      <c r="S27" s="204"/>
      <c r="T27" s="204"/>
      <c r="U27" s="130"/>
      <c r="V27" s="130"/>
      <c r="W27" s="130"/>
      <c r="X27" s="133"/>
      <c r="Y27" s="133"/>
      <c r="Z27" s="133"/>
    </row>
    <row r="28" spans="1:26" x14ac:dyDescent="0.3">
      <c r="A28" s="133"/>
      <c r="B28" s="322">
        <v>9</v>
      </c>
      <c r="C28" s="284" t="str">
        <f t="shared" si="3"/>
        <v/>
      </c>
      <c r="D28" s="229"/>
      <c r="E28" s="229"/>
      <c r="F28" s="230"/>
      <c r="G28" s="228"/>
      <c r="H28" s="228"/>
      <c r="I28" s="228"/>
      <c r="J28" s="217"/>
      <c r="K28" s="228"/>
      <c r="L28" s="360">
        <f t="shared" ref="L28:L46" si="4">SUM(G28:K28)</f>
        <v>0</v>
      </c>
      <c r="M28" s="204"/>
      <c r="N28" s="204"/>
      <c r="O28" s="204"/>
      <c r="P28" s="204"/>
      <c r="Q28" s="204"/>
      <c r="R28" s="204"/>
      <c r="S28" s="204"/>
      <c r="T28" s="204"/>
      <c r="U28" s="130"/>
      <c r="V28" s="130"/>
      <c r="W28" s="130"/>
      <c r="X28" s="133"/>
      <c r="Y28" s="133"/>
      <c r="Z28" s="133"/>
    </row>
    <row r="29" spans="1:26" x14ac:dyDescent="0.3">
      <c r="A29" s="133"/>
      <c r="B29" s="322">
        <v>10</v>
      </c>
      <c r="C29" s="284" t="str">
        <f t="shared" si="3"/>
        <v/>
      </c>
      <c r="D29" s="229"/>
      <c r="E29" s="229"/>
      <c r="F29" s="230"/>
      <c r="G29" s="228"/>
      <c r="H29" s="228"/>
      <c r="I29" s="228"/>
      <c r="J29" s="217"/>
      <c r="K29" s="228"/>
      <c r="L29" s="360">
        <f t="shared" si="4"/>
        <v>0</v>
      </c>
      <c r="M29" s="204"/>
      <c r="N29" s="204"/>
      <c r="O29" s="204"/>
      <c r="P29" s="204"/>
      <c r="Q29" s="204"/>
      <c r="R29" s="204"/>
      <c r="S29" s="204"/>
      <c r="T29" s="204"/>
      <c r="U29" s="130"/>
      <c r="V29" s="130"/>
      <c r="W29" s="130"/>
      <c r="X29" s="133"/>
      <c r="Y29" s="133"/>
      <c r="Z29" s="133"/>
    </row>
    <row r="30" spans="1:26" x14ac:dyDescent="0.3">
      <c r="A30" s="133"/>
      <c r="B30" s="322">
        <v>11</v>
      </c>
      <c r="C30" s="284" t="str">
        <f t="shared" si="3"/>
        <v/>
      </c>
      <c r="D30" s="229"/>
      <c r="E30" s="229"/>
      <c r="F30" s="230"/>
      <c r="G30" s="228"/>
      <c r="H30" s="228"/>
      <c r="I30" s="228"/>
      <c r="J30" s="217"/>
      <c r="K30" s="228"/>
      <c r="L30" s="360">
        <f t="shared" si="4"/>
        <v>0</v>
      </c>
      <c r="M30" s="204"/>
      <c r="N30" s="204"/>
      <c r="O30" s="204"/>
      <c r="P30" s="204"/>
      <c r="Q30" s="204"/>
      <c r="R30" s="204"/>
      <c r="S30" s="204"/>
      <c r="T30" s="204"/>
      <c r="U30" s="130"/>
      <c r="V30" s="130"/>
      <c r="W30" s="130"/>
      <c r="X30" s="133"/>
      <c r="Y30" s="133"/>
      <c r="Z30" s="133"/>
    </row>
    <row r="31" spans="1:26" x14ac:dyDescent="0.3">
      <c r="A31" s="133"/>
      <c r="B31" s="322">
        <v>12</v>
      </c>
      <c r="C31" s="284" t="str">
        <f t="shared" si="3"/>
        <v/>
      </c>
      <c r="D31" s="229"/>
      <c r="E31" s="229"/>
      <c r="F31" s="230"/>
      <c r="G31" s="228"/>
      <c r="H31" s="228"/>
      <c r="I31" s="228"/>
      <c r="J31" s="217"/>
      <c r="K31" s="228"/>
      <c r="L31" s="360">
        <f t="shared" si="4"/>
        <v>0</v>
      </c>
      <c r="M31" s="204"/>
      <c r="N31" s="204"/>
      <c r="O31" s="204"/>
      <c r="P31" s="204"/>
      <c r="Q31" s="204"/>
      <c r="R31" s="204"/>
      <c r="S31" s="204"/>
      <c r="T31" s="204"/>
      <c r="U31" s="130"/>
      <c r="V31" s="130"/>
      <c r="W31" s="130"/>
      <c r="X31" s="133"/>
      <c r="Y31" s="133"/>
      <c r="Z31" s="133"/>
    </row>
    <row r="32" spans="1:26" x14ac:dyDescent="0.3">
      <c r="A32" s="133"/>
      <c r="B32" s="322">
        <v>13</v>
      </c>
      <c r="C32" s="284" t="str">
        <f t="shared" si="3"/>
        <v/>
      </c>
      <c r="D32" s="229"/>
      <c r="E32" s="229"/>
      <c r="F32" s="230"/>
      <c r="G32" s="228"/>
      <c r="H32" s="228"/>
      <c r="I32" s="228"/>
      <c r="J32" s="217"/>
      <c r="K32" s="228"/>
      <c r="L32" s="360">
        <f t="shared" si="4"/>
        <v>0</v>
      </c>
      <c r="M32" s="204"/>
      <c r="N32" s="204"/>
      <c r="O32" s="204"/>
      <c r="P32" s="204"/>
      <c r="Q32" s="204"/>
      <c r="R32" s="204"/>
      <c r="S32" s="204"/>
      <c r="T32" s="204"/>
      <c r="U32" s="130"/>
      <c r="V32" s="130"/>
      <c r="W32" s="130"/>
      <c r="X32" s="133"/>
      <c r="Y32" s="133"/>
      <c r="Z32" s="133"/>
    </row>
    <row r="33" spans="1:26" x14ac:dyDescent="0.3">
      <c r="A33" s="133"/>
      <c r="B33" s="322">
        <v>14</v>
      </c>
      <c r="C33" s="284" t="str">
        <f t="shared" si="3"/>
        <v/>
      </c>
      <c r="D33" s="229"/>
      <c r="E33" s="229"/>
      <c r="F33" s="230"/>
      <c r="G33" s="228"/>
      <c r="H33" s="228"/>
      <c r="I33" s="228"/>
      <c r="J33" s="217"/>
      <c r="K33" s="228"/>
      <c r="L33" s="360">
        <f t="shared" si="4"/>
        <v>0</v>
      </c>
      <c r="M33" s="204"/>
      <c r="N33" s="204"/>
      <c r="O33" s="204"/>
      <c r="P33" s="204"/>
      <c r="Q33" s="204"/>
      <c r="R33" s="204"/>
      <c r="S33" s="204"/>
      <c r="T33" s="204"/>
      <c r="U33" s="130"/>
      <c r="V33" s="130"/>
      <c r="W33" s="130"/>
      <c r="X33" s="133"/>
      <c r="Y33" s="133"/>
      <c r="Z33" s="133"/>
    </row>
    <row r="34" spans="1:26" x14ac:dyDescent="0.3">
      <c r="A34" s="133"/>
      <c r="B34" s="322">
        <v>15</v>
      </c>
      <c r="C34" s="284" t="str">
        <f t="shared" si="3"/>
        <v/>
      </c>
      <c r="D34" s="229"/>
      <c r="E34" s="229"/>
      <c r="F34" s="230"/>
      <c r="G34" s="228"/>
      <c r="H34" s="228"/>
      <c r="I34" s="228"/>
      <c r="J34" s="217"/>
      <c r="K34" s="228"/>
      <c r="L34" s="360">
        <f t="shared" si="4"/>
        <v>0</v>
      </c>
      <c r="M34" s="204"/>
      <c r="N34" s="204"/>
      <c r="O34" s="204"/>
      <c r="P34" s="204"/>
      <c r="Q34" s="204"/>
      <c r="R34" s="204"/>
      <c r="S34" s="204"/>
      <c r="T34" s="204"/>
      <c r="U34" s="130"/>
      <c r="V34" s="130"/>
      <c r="W34" s="130"/>
      <c r="X34" s="133"/>
      <c r="Y34" s="133"/>
      <c r="Z34" s="133"/>
    </row>
    <row r="35" spans="1:26" x14ac:dyDescent="0.3">
      <c r="A35" s="133"/>
      <c r="B35" s="322">
        <v>16</v>
      </c>
      <c r="C35" s="284" t="str">
        <f t="shared" si="3"/>
        <v/>
      </c>
      <c r="D35" s="229"/>
      <c r="E35" s="229"/>
      <c r="F35" s="230"/>
      <c r="G35" s="228"/>
      <c r="H35" s="228"/>
      <c r="I35" s="228"/>
      <c r="J35" s="217"/>
      <c r="K35" s="228"/>
      <c r="L35" s="360">
        <f t="shared" si="4"/>
        <v>0</v>
      </c>
      <c r="M35" s="204"/>
      <c r="N35" s="204"/>
      <c r="O35" s="204"/>
      <c r="P35" s="204"/>
      <c r="Q35" s="204"/>
      <c r="R35" s="204"/>
      <c r="S35" s="204"/>
      <c r="T35" s="204"/>
      <c r="U35" s="130"/>
      <c r="V35" s="130"/>
      <c r="W35" s="130"/>
      <c r="X35" s="133"/>
      <c r="Y35" s="133"/>
      <c r="Z35" s="133"/>
    </row>
    <row r="36" spans="1:26" x14ac:dyDescent="0.3">
      <c r="A36" s="133"/>
      <c r="B36" s="322">
        <v>17</v>
      </c>
      <c r="C36" s="284" t="str">
        <f t="shared" si="3"/>
        <v/>
      </c>
      <c r="D36" s="229"/>
      <c r="E36" s="229"/>
      <c r="F36" s="230"/>
      <c r="G36" s="228"/>
      <c r="H36" s="228"/>
      <c r="I36" s="228"/>
      <c r="J36" s="217"/>
      <c r="K36" s="228"/>
      <c r="L36" s="360">
        <f t="shared" si="4"/>
        <v>0</v>
      </c>
      <c r="M36" s="204"/>
      <c r="N36" s="204"/>
      <c r="O36" s="204"/>
      <c r="P36" s="204"/>
      <c r="Q36" s="204"/>
      <c r="R36" s="204"/>
      <c r="S36" s="204"/>
      <c r="T36" s="204"/>
      <c r="U36" s="130"/>
      <c r="V36" s="130"/>
      <c r="W36" s="130"/>
      <c r="X36" s="133"/>
      <c r="Y36" s="133"/>
      <c r="Z36" s="133"/>
    </row>
    <row r="37" spans="1:26" x14ac:dyDescent="0.3">
      <c r="A37" s="133"/>
      <c r="B37" s="322">
        <v>18</v>
      </c>
      <c r="C37" s="284" t="str">
        <f t="shared" si="3"/>
        <v/>
      </c>
      <c r="D37" s="229"/>
      <c r="E37" s="229"/>
      <c r="F37" s="230"/>
      <c r="G37" s="228"/>
      <c r="H37" s="228"/>
      <c r="I37" s="228"/>
      <c r="J37" s="217"/>
      <c r="K37" s="228"/>
      <c r="L37" s="360">
        <f t="shared" si="4"/>
        <v>0</v>
      </c>
      <c r="M37" s="204"/>
      <c r="N37" s="204"/>
      <c r="O37" s="204"/>
      <c r="P37" s="204"/>
      <c r="Q37" s="204"/>
      <c r="R37" s="204"/>
      <c r="S37" s="204"/>
      <c r="T37" s="204"/>
      <c r="U37" s="130"/>
      <c r="V37" s="130"/>
      <c r="W37" s="130"/>
      <c r="X37" s="133"/>
      <c r="Y37" s="133"/>
      <c r="Z37" s="133"/>
    </row>
    <row r="38" spans="1:26" x14ac:dyDescent="0.3">
      <c r="A38" s="133"/>
      <c r="B38" s="322">
        <v>19</v>
      </c>
      <c r="C38" s="284" t="str">
        <f t="shared" si="3"/>
        <v/>
      </c>
      <c r="D38" s="229"/>
      <c r="E38" s="229"/>
      <c r="F38" s="230"/>
      <c r="G38" s="228"/>
      <c r="H38" s="228"/>
      <c r="I38" s="228"/>
      <c r="J38" s="217"/>
      <c r="K38" s="228"/>
      <c r="L38" s="360">
        <f t="shared" si="4"/>
        <v>0</v>
      </c>
      <c r="M38" s="204"/>
      <c r="N38" s="204"/>
      <c r="O38" s="204"/>
      <c r="P38" s="204"/>
      <c r="Q38" s="204"/>
      <c r="R38" s="204"/>
      <c r="S38" s="204"/>
      <c r="T38" s="204"/>
      <c r="U38" s="130"/>
      <c r="V38" s="130"/>
      <c r="W38" s="130"/>
      <c r="X38" s="133"/>
      <c r="Y38" s="133"/>
      <c r="Z38" s="133"/>
    </row>
    <row r="39" spans="1:26" x14ac:dyDescent="0.3">
      <c r="A39" s="133"/>
      <c r="B39" s="322">
        <v>20</v>
      </c>
      <c r="C39" s="284" t="str">
        <f t="shared" si="3"/>
        <v/>
      </c>
      <c r="D39" s="229"/>
      <c r="E39" s="229"/>
      <c r="F39" s="230"/>
      <c r="G39" s="228"/>
      <c r="H39" s="228"/>
      <c r="I39" s="228"/>
      <c r="J39" s="217"/>
      <c r="K39" s="228"/>
      <c r="L39" s="360">
        <f t="shared" si="4"/>
        <v>0</v>
      </c>
      <c r="M39" s="204"/>
      <c r="N39" s="204"/>
      <c r="O39" s="204"/>
      <c r="P39" s="204"/>
      <c r="Q39" s="204"/>
      <c r="R39" s="204"/>
      <c r="S39" s="204"/>
      <c r="T39" s="204"/>
      <c r="U39" s="130"/>
      <c r="V39" s="130"/>
      <c r="W39" s="130"/>
      <c r="X39" s="133"/>
      <c r="Y39" s="133"/>
      <c r="Z39" s="133"/>
    </row>
    <row r="40" spans="1:26" x14ac:dyDescent="0.3">
      <c r="A40" s="133"/>
      <c r="B40" s="322">
        <v>21</v>
      </c>
      <c r="C40" s="284" t="str">
        <f t="shared" si="3"/>
        <v/>
      </c>
      <c r="D40" s="229"/>
      <c r="E40" s="229"/>
      <c r="F40" s="230"/>
      <c r="G40" s="228"/>
      <c r="H40" s="228"/>
      <c r="I40" s="228"/>
      <c r="J40" s="217"/>
      <c r="K40" s="228"/>
      <c r="L40" s="360">
        <f t="shared" si="4"/>
        <v>0</v>
      </c>
      <c r="M40" s="204"/>
      <c r="N40" s="204"/>
      <c r="O40" s="204"/>
      <c r="P40" s="204"/>
      <c r="Q40" s="204"/>
      <c r="R40" s="204"/>
      <c r="S40" s="204"/>
      <c r="T40" s="204"/>
      <c r="U40" s="130"/>
      <c r="V40" s="130"/>
      <c r="W40" s="130"/>
      <c r="X40" s="133"/>
      <c r="Y40" s="133"/>
      <c r="Z40" s="133"/>
    </row>
    <row r="41" spans="1:26" x14ac:dyDescent="0.3">
      <c r="A41" s="133"/>
      <c r="B41" s="322">
        <v>22</v>
      </c>
      <c r="C41" s="284" t="str">
        <f t="shared" si="3"/>
        <v/>
      </c>
      <c r="D41" s="229"/>
      <c r="E41" s="229"/>
      <c r="F41" s="230"/>
      <c r="G41" s="228"/>
      <c r="H41" s="228"/>
      <c r="I41" s="228"/>
      <c r="J41" s="217"/>
      <c r="K41" s="228"/>
      <c r="L41" s="360">
        <f t="shared" si="4"/>
        <v>0</v>
      </c>
      <c r="M41" s="204"/>
      <c r="N41" s="204"/>
      <c r="O41" s="204"/>
      <c r="P41" s="204"/>
      <c r="Q41" s="204"/>
      <c r="R41" s="204"/>
      <c r="S41" s="204"/>
      <c r="T41" s="204"/>
      <c r="U41" s="130"/>
      <c r="V41" s="130"/>
      <c r="W41" s="130"/>
      <c r="X41" s="133"/>
      <c r="Y41" s="133"/>
      <c r="Z41" s="133"/>
    </row>
    <row r="42" spans="1:26" x14ac:dyDescent="0.3">
      <c r="A42" s="133"/>
      <c r="B42" s="322">
        <v>23</v>
      </c>
      <c r="C42" s="284" t="str">
        <f t="shared" si="3"/>
        <v/>
      </c>
      <c r="D42" s="229"/>
      <c r="E42" s="229"/>
      <c r="F42" s="230"/>
      <c r="G42" s="228"/>
      <c r="H42" s="228"/>
      <c r="I42" s="228"/>
      <c r="J42" s="217"/>
      <c r="K42" s="228"/>
      <c r="L42" s="360">
        <f t="shared" si="4"/>
        <v>0</v>
      </c>
      <c r="M42" s="204"/>
      <c r="N42" s="204"/>
      <c r="O42" s="204"/>
      <c r="P42" s="204"/>
      <c r="Q42" s="204"/>
      <c r="R42" s="204"/>
      <c r="S42" s="204"/>
      <c r="T42" s="204"/>
      <c r="U42" s="130"/>
      <c r="V42" s="130"/>
      <c r="W42" s="130"/>
      <c r="X42" s="133"/>
      <c r="Y42" s="133"/>
      <c r="Z42" s="133"/>
    </row>
    <row r="43" spans="1:26" x14ac:dyDescent="0.3">
      <c r="A43" s="133"/>
      <c r="B43" s="322">
        <v>24</v>
      </c>
      <c r="C43" s="284" t="str">
        <f t="shared" si="3"/>
        <v/>
      </c>
      <c r="D43" s="229"/>
      <c r="E43" s="229"/>
      <c r="F43" s="230"/>
      <c r="G43" s="228"/>
      <c r="H43" s="228"/>
      <c r="I43" s="228"/>
      <c r="J43" s="217"/>
      <c r="K43" s="228"/>
      <c r="L43" s="360">
        <f t="shared" si="4"/>
        <v>0</v>
      </c>
      <c r="M43" s="204"/>
      <c r="N43" s="204"/>
      <c r="O43" s="204"/>
      <c r="P43" s="204"/>
      <c r="Q43" s="204"/>
      <c r="R43" s="204"/>
      <c r="S43" s="204"/>
      <c r="T43" s="204"/>
      <c r="U43" s="130"/>
      <c r="V43" s="130"/>
      <c r="W43" s="130"/>
      <c r="X43" s="133"/>
      <c r="Y43" s="133"/>
      <c r="Z43" s="133"/>
    </row>
    <row r="44" spans="1:26" x14ac:dyDescent="0.3">
      <c r="A44" s="133"/>
      <c r="B44" s="322">
        <v>25</v>
      </c>
      <c r="C44" s="284" t="str">
        <f t="shared" si="3"/>
        <v/>
      </c>
      <c r="D44" s="229"/>
      <c r="E44" s="229"/>
      <c r="F44" s="230"/>
      <c r="G44" s="228"/>
      <c r="H44" s="228"/>
      <c r="I44" s="228"/>
      <c r="J44" s="217"/>
      <c r="K44" s="228"/>
      <c r="L44" s="360">
        <f t="shared" si="4"/>
        <v>0</v>
      </c>
      <c r="M44" s="204"/>
      <c r="N44" s="204"/>
      <c r="O44" s="204"/>
      <c r="P44" s="204"/>
      <c r="Q44" s="204"/>
      <c r="R44" s="204"/>
      <c r="S44" s="204"/>
      <c r="T44" s="204"/>
      <c r="U44" s="130"/>
      <c r="V44" s="130"/>
      <c r="W44" s="130"/>
      <c r="X44" s="133"/>
      <c r="Y44" s="133"/>
      <c r="Z44" s="133"/>
    </row>
    <row r="45" spans="1:26" x14ac:dyDescent="0.3">
      <c r="A45" s="133"/>
      <c r="B45" s="322">
        <v>26</v>
      </c>
      <c r="C45" s="284" t="str">
        <f t="shared" si="3"/>
        <v/>
      </c>
      <c r="D45" s="229"/>
      <c r="E45" s="229"/>
      <c r="F45" s="230"/>
      <c r="G45" s="228"/>
      <c r="H45" s="228"/>
      <c r="I45" s="228"/>
      <c r="J45" s="217"/>
      <c r="K45" s="228"/>
      <c r="L45" s="360">
        <f t="shared" si="4"/>
        <v>0</v>
      </c>
      <c r="M45" s="204"/>
      <c r="N45" s="204"/>
      <c r="O45" s="204"/>
      <c r="P45" s="204"/>
      <c r="Q45" s="204"/>
      <c r="R45" s="204"/>
      <c r="S45" s="204"/>
      <c r="T45" s="204"/>
      <c r="U45" s="130"/>
      <c r="V45" s="130"/>
      <c r="W45" s="130"/>
      <c r="X45" s="133"/>
      <c r="Y45" s="133"/>
      <c r="Z45" s="133"/>
    </row>
    <row r="46" spans="1:26" x14ac:dyDescent="0.3">
      <c r="A46" s="133"/>
      <c r="B46" s="322">
        <v>27</v>
      </c>
      <c r="C46" s="284" t="str">
        <f t="shared" si="3"/>
        <v/>
      </c>
      <c r="D46" s="229"/>
      <c r="E46" s="229"/>
      <c r="F46" s="230"/>
      <c r="G46" s="228"/>
      <c r="H46" s="228"/>
      <c r="I46" s="228"/>
      <c r="J46" s="217"/>
      <c r="K46" s="228"/>
      <c r="L46" s="360">
        <f t="shared" si="4"/>
        <v>0</v>
      </c>
      <c r="M46" s="204"/>
      <c r="N46" s="204"/>
      <c r="O46" s="204"/>
      <c r="P46" s="204"/>
      <c r="Q46" s="204"/>
      <c r="R46" s="204"/>
      <c r="S46" s="204"/>
      <c r="T46" s="204"/>
      <c r="U46" s="130"/>
      <c r="V46" s="130"/>
      <c r="W46" s="130"/>
      <c r="X46" s="133"/>
      <c r="Y46" s="133"/>
      <c r="Z46" s="133"/>
    </row>
  </sheetData>
  <sheetProtection algorithmName="SHA-512" hashValue="pGxzR9YFPYEYY8aWZZNds6ZydJwxqxnIRURQFcyKwS6phrSQO7O3N2mvwzln63veg1C8jOe8AcfzK9z4kMCZjA==" saltValue="nczd5Kz660qgFEiR1TsA0g=="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 right="0" top="0" bottom="0" header="0" footer="0"/>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 right="0" top="0" bottom="0" header="0" footer="0"/>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 right="0" top="0" bottom="0" header="0" footer="0"/>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A59"/>
  <sheetViews>
    <sheetView topLeftCell="A9" workbookViewId="0">
      <selection activeCell="A26" sqref="A26"/>
    </sheetView>
  </sheetViews>
  <sheetFormatPr defaultColWidth="0" defaultRowHeight="14.4" zeroHeight="1" x14ac:dyDescent="0.3"/>
  <cols>
    <col min="1" max="1" width="128.109375" style="68" customWidth="1"/>
    <col min="2" max="2" width="9.109375" style="68" hidden="1" customWidth="1"/>
    <col min="3" max="16384" width="9.109375" style="68" hidden="1"/>
  </cols>
  <sheetData>
    <row r="1" spans="1:1" ht="19.5" customHeight="1" x14ac:dyDescent="0.3">
      <c r="A1" s="79" t="s">
        <v>78</v>
      </c>
    </row>
    <row r="2" spans="1:1" ht="15.6" x14ac:dyDescent="0.3">
      <c r="A2" s="81" t="s">
        <v>79</v>
      </c>
    </row>
    <row r="3" spans="1:1" ht="15.6" x14ac:dyDescent="0.3">
      <c r="A3" s="81" t="s">
        <v>80</v>
      </c>
    </row>
    <row r="4" spans="1:1" ht="15.6" x14ac:dyDescent="0.3">
      <c r="A4" s="81" t="s">
        <v>567</v>
      </c>
    </row>
    <row r="5" spans="1:1" ht="15.6" x14ac:dyDescent="0.3">
      <c r="A5" s="81" t="s">
        <v>568</v>
      </c>
    </row>
    <row r="6" spans="1:1" ht="15.6" x14ac:dyDescent="0.3">
      <c r="A6" s="81" t="s">
        <v>569</v>
      </c>
    </row>
    <row r="7" spans="1:1" ht="15.6" x14ac:dyDescent="0.3">
      <c r="A7" s="81" t="s">
        <v>570</v>
      </c>
    </row>
    <row r="8" spans="1:1" ht="45.6" x14ac:dyDescent="0.3">
      <c r="A8" s="81" t="s">
        <v>571</v>
      </c>
    </row>
    <row r="9" spans="1:1" ht="15.6" x14ac:dyDescent="0.3">
      <c r="A9" s="81" t="s">
        <v>197</v>
      </c>
    </row>
    <row r="10" spans="1:1" ht="15.6" x14ac:dyDescent="0.3">
      <c r="A10" s="81" t="s">
        <v>572</v>
      </c>
    </row>
    <row r="11" spans="1:1" ht="15.6" x14ac:dyDescent="0.3">
      <c r="A11" s="81" t="s">
        <v>573</v>
      </c>
    </row>
    <row r="12" spans="1:1" ht="15.6" x14ac:dyDescent="0.3">
      <c r="A12" s="81" t="s">
        <v>574</v>
      </c>
    </row>
    <row r="13" spans="1:1" ht="15.6" x14ac:dyDescent="0.3">
      <c r="A13" s="81" t="s">
        <v>575</v>
      </c>
    </row>
    <row r="14" spans="1:1" ht="15.6" x14ac:dyDescent="0.3">
      <c r="A14" s="81" t="s">
        <v>576</v>
      </c>
    </row>
    <row r="15" spans="1:1" ht="15.6" x14ac:dyDescent="0.3">
      <c r="A15" s="81" t="s">
        <v>93</v>
      </c>
    </row>
    <row r="16" spans="1:1" ht="135.6" x14ac:dyDescent="0.3">
      <c r="A16" s="81" t="s">
        <v>577</v>
      </c>
    </row>
    <row r="17" spans="1:1" ht="15.6" x14ac:dyDescent="0.3">
      <c r="A17" s="81" t="s">
        <v>578</v>
      </c>
    </row>
    <row r="18" spans="1:1" ht="15.6" x14ac:dyDescent="0.3">
      <c r="A18" s="81" t="s">
        <v>579</v>
      </c>
    </row>
    <row r="19" spans="1:1" ht="15.6" x14ac:dyDescent="0.3">
      <c r="A19" s="81" t="s">
        <v>580</v>
      </c>
    </row>
    <row r="20" spans="1:1" ht="15.6" x14ac:dyDescent="0.3">
      <c r="A20" s="81" t="s">
        <v>581</v>
      </c>
    </row>
    <row r="21" spans="1:1" ht="15.6" x14ac:dyDescent="0.3">
      <c r="A21" s="81" t="s">
        <v>316</v>
      </c>
    </row>
    <row r="22" spans="1:1" ht="30.6" x14ac:dyDescent="0.3">
      <c r="A22" s="81" t="s">
        <v>582</v>
      </c>
    </row>
    <row r="23" spans="1:1" ht="15.6" x14ac:dyDescent="0.3">
      <c r="A23" s="81" t="s">
        <v>209</v>
      </c>
    </row>
    <row r="24" spans="1:1" ht="15.6" x14ac:dyDescent="0.3">
      <c r="A24" s="81" t="s">
        <v>210</v>
      </c>
    </row>
    <row r="25" spans="1:1" ht="15.6" x14ac:dyDescent="0.3">
      <c r="A25" s="81" t="s">
        <v>211</v>
      </c>
    </row>
    <row r="26" spans="1:1" ht="15.6" x14ac:dyDescent="0.3">
      <c r="A26" s="81" t="s">
        <v>212</v>
      </c>
    </row>
    <row r="27" spans="1:1" ht="15.6" x14ac:dyDescent="0.3">
      <c r="A27" s="81" t="s">
        <v>213</v>
      </c>
    </row>
    <row r="28" spans="1:1" ht="30.6" x14ac:dyDescent="0.3">
      <c r="A28" s="81" t="s">
        <v>583</v>
      </c>
    </row>
    <row r="29" spans="1:1" ht="15.6" x14ac:dyDescent="0.3">
      <c r="A29" s="81" t="s">
        <v>101</v>
      </c>
    </row>
    <row r="30" spans="1:1" ht="15.6" x14ac:dyDescent="0.3">
      <c r="A30" s="81" t="s">
        <v>215</v>
      </c>
    </row>
    <row r="31" spans="1:1" ht="15.6" x14ac:dyDescent="0.3">
      <c r="A31" s="81" t="s">
        <v>216</v>
      </c>
    </row>
    <row r="32" spans="1:1" ht="15.6" x14ac:dyDescent="0.3">
      <c r="A32" s="81" t="s">
        <v>217</v>
      </c>
    </row>
    <row r="33" spans="1:1" ht="15.6" x14ac:dyDescent="0.3">
      <c r="A33" s="81" t="s">
        <v>218</v>
      </c>
    </row>
    <row r="34" spans="1:1" ht="15.6" x14ac:dyDescent="0.3">
      <c r="A34" s="81" t="s">
        <v>584</v>
      </c>
    </row>
    <row r="35" spans="1:1" ht="15.6" x14ac:dyDescent="0.3">
      <c r="A35" s="81" t="s">
        <v>585</v>
      </c>
    </row>
    <row r="36" spans="1:1" ht="15.6" x14ac:dyDescent="0.3">
      <c r="A36" s="81" t="s">
        <v>586</v>
      </c>
    </row>
    <row r="37" spans="1:1" ht="15.6" x14ac:dyDescent="0.3">
      <c r="A37" s="81" t="s">
        <v>587</v>
      </c>
    </row>
    <row r="38" spans="1:1" ht="15.6" x14ac:dyDescent="0.3">
      <c r="A38" s="81" t="s">
        <v>588</v>
      </c>
    </row>
    <row r="39" spans="1:1" ht="15.6" x14ac:dyDescent="0.3">
      <c r="A39" s="81" t="s">
        <v>509</v>
      </c>
    </row>
    <row r="40" spans="1:1" ht="15.6" x14ac:dyDescent="0.3">
      <c r="A40" s="81" t="s">
        <v>510</v>
      </c>
    </row>
    <row r="41" spans="1:1" ht="15.6" x14ac:dyDescent="0.3">
      <c r="A41" s="81" t="s">
        <v>511</v>
      </c>
    </row>
    <row r="42" spans="1:1" ht="15.6" x14ac:dyDescent="0.3">
      <c r="A42" s="81" t="s">
        <v>512</v>
      </c>
    </row>
    <row r="43" spans="1:1" ht="15.6" x14ac:dyDescent="0.3">
      <c r="A43" s="81" t="s">
        <v>513</v>
      </c>
    </row>
    <row r="44" spans="1:1" ht="15.6" x14ac:dyDescent="0.3">
      <c r="A44" s="81" t="s">
        <v>514</v>
      </c>
    </row>
    <row r="45" spans="1:1" ht="15.6" x14ac:dyDescent="0.3">
      <c r="A45" s="81" t="s">
        <v>515</v>
      </c>
    </row>
    <row r="46" spans="1:1" ht="45.6" x14ac:dyDescent="0.3">
      <c r="A46" s="81" t="s">
        <v>589</v>
      </c>
    </row>
    <row r="47" spans="1:1" ht="61.5" customHeight="1" x14ac:dyDescent="0.3">
      <c r="A47" s="81" t="s">
        <v>590</v>
      </c>
    </row>
    <row r="48" spans="1:1" ht="78" customHeight="1" x14ac:dyDescent="0.3">
      <c r="A48" s="81" t="s">
        <v>591</v>
      </c>
    </row>
    <row r="49" spans="1:1" ht="15" x14ac:dyDescent="0.3">
      <c r="A49" s="88" t="s">
        <v>592</v>
      </c>
    </row>
    <row r="50" spans="1:1" ht="30.6" x14ac:dyDescent="0.3">
      <c r="A50" s="81" t="s">
        <v>593</v>
      </c>
    </row>
    <row r="51" spans="1:1" ht="30.6" x14ac:dyDescent="0.3">
      <c r="A51" s="81" t="s">
        <v>594</v>
      </c>
    </row>
    <row r="52" spans="1:1" ht="30.6" x14ac:dyDescent="0.3">
      <c r="A52" s="81" t="s">
        <v>595</v>
      </c>
    </row>
    <row r="53" spans="1:1" ht="30.6" x14ac:dyDescent="0.3">
      <c r="A53" s="81" t="s">
        <v>596</v>
      </c>
    </row>
    <row r="54" spans="1:1" ht="30.6" x14ac:dyDescent="0.3">
      <c r="A54" s="81" t="s">
        <v>597</v>
      </c>
    </row>
    <row r="55" spans="1:1" ht="15.6" x14ac:dyDescent="0.3">
      <c r="A55" s="81" t="s">
        <v>598</v>
      </c>
    </row>
    <row r="56" spans="1:1" ht="15.6" hidden="1" x14ac:dyDescent="0.3">
      <c r="A56" s="67"/>
    </row>
    <row r="57" spans="1:1" ht="15.6" hidden="1" x14ac:dyDescent="0.3">
      <c r="A57" s="67"/>
    </row>
    <row r="58" spans="1:1" ht="15.6" hidden="1" x14ac:dyDescent="0.3">
      <c r="A58" s="67"/>
    </row>
    <row r="59" spans="1:1" ht="15.6" hidden="1" x14ac:dyDescent="0.3">
      <c r="A59" s="67"/>
    </row>
  </sheetData>
  <sheetProtection algorithmName="SHA-512" hashValue="4FNwCgy1rmjIJ3JT6n4zrAVBSEEgdRbykJp2P/z1NGJ50enX9UYjuxZlfQbYoh4CWDXSSslRcjbhVFOG8BqGtg==" saltValue="o4NefSNPvteK3Of1ke3/t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13" sqref="E13"/>
    </sheetView>
  </sheetViews>
  <sheetFormatPr defaultColWidth="0" defaultRowHeight="15" zeroHeight="1" x14ac:dyDescent="0.25"/>
  <cols>
    <col min="1" max="1" width="2.6640625" style="89" customWidth="1"/>
    <col min="2" max="2" width="6.6640625" style="89" customWidth="1"/>
    <col min="3" max="3" width="9.33203125" style="89" bestFit="1" customWidth="1"/>
    <col min="4" max="4" width="28.33203125" style="89" customWidth="1"/>
    <col min="5" max="5" width="26.109375" style="89" customWidth="1"/>
    <col min="6" max="6" width="20.109375" style="89" customWidth="1"/>
    <col min="7" max="7" width="30" style="89" customWidth="1"/>
    <col min="8" max="8" width="54.33203125" style="89" customWidth="1"/>
    <col min="9" max="13" width="11.6640625" style="89" hidden="1" customWidth="1"/>
    <col min="14" max="16384" width="9.109375" style="89" hidden="1"/>
  </cols>
  <sheetData>
    <row r="1" spans="1:13" x14ac:dyDescent="0.25">
      <c r="A1" s="74" t="s">
        <v>599</v>
      </c>
      <c r="B1" s="75" t="s">
        <v>4</v>
      </c>
      <c r="C1" s="130"/>
      <c r="D1" s="130"/>
      <c r="E1" s="130"/>
      <c r="F1" s="135"/>
      <c r="G1" s="130"/>
      <c r="H1" s="83" t="s">
        <v>5</v>
      </c>
      <c r="I1" s="133"/>
      <c r="J1" s="133"/>
      <c r="K1" s="133"/>
      <c r="L1" s="133"/>
      <c r="M1" s="133"/>
    </row>
    <row r="2" spans="1:13" ht="15.6" thickBot="1" x14ac:dyDescent="0.3">
      <c r="A2" s="130"/>
      <c r="B2" s="76" t="s">
        <v>6</v>
      </c>
      <c r="C2" s="131"/>
      <c r="D2" s="131"/>
      <c r="E2" s="131"/>
      <c r="F2" s="134"/>
      <c r="G2" s="131"/>
      <c r="H2" s="134"/>
      <c r="I2" s="133"/>
      <c r="J2" s="133"/>
      <c r="K2" s="133"/>
      <c r="L2" s="133"/>
      <c r="M2" s="133"/>
    </row>
    <row r="3" spans="1:13" x14ac:dyDescent="0.25">
      <c r="A3" s="130"/>
      <c r="B3" s="3"/>
      <c r="C3" s="3"/>
      <c r="D3" s="130"/>
      <c r="E3" s="130"/>
      <c r="F3" s="130"/>
      <c r="G3" s="130"/>
      <c r="H3" s="130"/>
      <c r="I3" s="133"/>
      <c r="J3" s="133"/>
      <c r="K3" s="133"/>
      <c r="L3" s="133"/>
      <c r="M3" s="133"/>
    </row>
    <row r="4" spans="1:13" s="75" customFormat="1" x14ac:dyDescent="0.25">
      <c r="A4" s="130"/>
      <c r="B4" s="77" t="s">
        <v>600</v>
      </c>
      <c r="C4" s="130"/>
      <c r="D4" s="130"/>
      <c r="E4" s="130"/>
      <c r="F4" s="130"/>
      <c r="G4" s="130"/>
      <c r="H4" s="130"/>
      <c r="I4" s="130"/>
      <c r="J4" s="130"/>
      <c r="K4" s="130"/>
      <c r="L4" s="130"/>
      <c r="M4" s="130"/>
    </row>
    <row r="5" spans="1:13" ht="17.399999999999999" x14ac:dyDescent="0.25">
      <c r="A5" s="130"/>
      <c r="B5" s="78" t="str">
        <f>'1. Information'!B5</f>
        <v>Annual Mental Health Services Act (MHSA) Revenue and Expenditure Report</v>
      </c>
      <c r="C5" s="132"/>
      <c r="D5" s="132"/>
      <c r="E5" s="132"/>
      <c r="F5" s="132"/>
      <c r="G5" s="132"/>
      <c r="H5" s="130"/>
      <c r="I5" s="133"/>
      <c r="J5" s="133"/>
      <c r="K5" s="133"/>
      <c r="L5" s="133"/>
      <c r="M5" s="133"/>
    </row>
    <row r="6" spans="1:13" ht="17.399999999999999" x14ac:dyDescent="0.25">
      <c r="A6" s="130"/>
      <c r="B6" s="78" t="str">
        <f>'1. Information'!B6</f>
        <v>Fiscal Year: FY 2022-23</v>
      </c>
      <c r="C6" s="132"/>
      <c r="D6" s="132"/>
      <c r="E6" s="132"/>
      <c r="F6" s="132"/>
      <c r="G6" s="132"/>
      <c r="H6" s="130"/>
      <c r="I6" s="133"/>
      <c r="J6" s="133"/>
      <c r="K6" s="133"/>
      <c r="L6" s="133"/>
      <c r="M6" s="133"/>
    </row>
    <row r="7" spans="1:13" ht="17.399999999999999" x14ac:dyDescent="0.25">
      <c r="A7" s="130"/>
      <c r="B7" s="78" t="s">
        <v>601</v>
      </c>
      <c r="C7" s="132"/>
      <c r="D7" s="132"/>
      <c r="E7" s="132"/>
      <c r="F7" s="132"/>
      <c r="G7" s="132"/>
      <c r="H7" s="130"/>
      <c r="I7" s="133"/>
      <c r="J7" s="133"/>
      <c r="K7" s="133"/>
      <c r="L7" s="133"/>
      <c r="M7" s="133"/>
    </row>
    <row r="8" spans="1:13" ht="15.6" x14ac:dyDescent="0.25">
      <c r="A8" s="130"/>
      <c r="B8" s="130"/>
      <c r="C8" s="203"/>
      <c r="D8" s="203"/>
      <c r="E8" s="203"/>
      <c r="F8" s="203"/>
      <c r="G8" s="203"/>
      <c r="H8" s="130"/>
      <c r="I8" s="133"/>
      <c r="J8" s="133"/>
      <c r="K8" s="133"/>
      <c r="L8" s="133"/>
      <c r="M8" s="133"/>
    </row>
    <row r="9" spans="1:13" ht="15.6" x14ac:dyDescent="0.3">
      <c r="A9" s="130"/>
      <c r="B9" s="156" t="s">
        <v>12</v>
      </c>
      <c r="C9" s="205"/>
      <c r="D9" s="138" t="str">
        <f>IF(ISBLANK('1. Information'!D11),"",'1. Information'!D11)</f>
        <v>Mariposa</v>
      </c>
      <c r="E9" s="177"/>
      <c r="F9" s="301" t="s">
        <v>602</v>
      </c>
      <c r="G9" s="180">
        <f>IF(ISBLANK('1. Information'!D9),"",'1. Information'!D9)</f>
        <v>45307</v>
      </c>
      <c r="H9" s="130"/>
      <c r="I9" s="133"/>
      <c r="J9" s="133"/>
      <c r="K9" s="133"/>
      <c r="L9" s="133"/>
      <c r="M9" s="133"/>
    </row>
    <row r="10" spans="1:13" ht="15.6" x14ac:dyDescent="0.3">
      <c r="A10" s="130"/>
      <c r="B10" s="206"/>
      <c r="C10" s="206"/>
      <c r="D10" s="206"/>
      <c r="E10" s="206"/>
      <c r="F10" s="177"/>
      <c r="G10" s="368"/>
      <c r="H10" s="207"/>
      <c r="I10" s="133"/>
      <c r="J10" s="133"/>
      <c r="K10" s="133"/>
      <c r="L10" s="133"/>
      <c r="M10" s="133"/>
    </row>
    <row r="11" spans="1:13" ht="18" thickBot="1" x14ac:dyDescent="0.35">
      <c r="A11" s="130"/>
      <c r="B11" s="181" t="s">
        <v>161</v>
      </c>
      <c r="C11" s="208"/>
      <c r="D11" s="208"/>
      <c r="E11" s="208"/>
      <c r="F11" s="210"/>
      <c r="G11" s="369"/>
      <c r="H11" s="211"/>
      <c r="I11" s="133"/>
      <c r="J11" s="133"/>
      <c r="K11" s="133"/>
      <c r="L11" s="133"/>
      <c r="M11" s="133"/>
    </row>
    <row r="12" spans="1:13" ht="16.2" thickTop="1" x14ac:dyDescent="0.3">
      <c r="A12" s="130"/>
      <c r="B12" s="206"/>
      <c r="C12" s="206"/>
      <c r="D12" s="206"/>
      <c r="E12" s="206"/>
      <c r="F12" s="177"/>
      <c r="G12" s="368"/>
      <c r="H12" s="207"/>
      <c r="I12" s="133"/>
      <c r="J12" s="133"/>
      <c r="K12" s="133"/>
      <c r="L12" s="133"/>
      <c r="M12" s="133"/>
    </row>
    <row r="13" spans="1:13" x14ac:dyDescent="0.25">
      <c r="A13" s="130"/>
      <c r="B13" s="130"/>
      <c r="C13" s="361" t="s">
        <v>40</v>
      </c>
      <c r="D13" s="361" t="s">
        <v>41</v>
      </c>
      <c r="E13" s="361" t="s">
        <v>42</v>
      </c>
      <c r="F13" s="361" t="s">
        <v>43</v>
      </c>
      <c r="G13" s="361" t="s">
        <v>44</v>
      </c>
      <c r="H13" s="234" t="s">
        <v>45</v>
      </c>
      <c r="I13" s="133"/>
      <c r="J13" s="133"/>
      <c r="K13" s="133"/>
      <c r="L13" s="133"/>
      <c r="M13" s="133"/>
    </row>
    <row r="14" spans="1:13" ht="31.2" x14ac:dyDescent="0.25">
      <c r="A14" s="130"/>
      <c r="B14" s="248" t="s">
        <v>182</v>
      </c>
      <c r="C14" s="251" t="s">
        <v>183</v>
      </c>
      <c r="D14" s="250" t="s">
        <v>603</v>
      </c>
      <c r="E14" s="250" t="s">
        <v>604</v>
      </c>
      <c r="F14" s="250" t="s">
        <v>605</v>
      </c>
      <c r="G14" s="250" t="s">
        <v>606</v>
      </c>
      <c r="H14" s="250" t="s">
        <v>607</v>
      </c>
      <c r="I14" s="133"/>
      <c r="J14" s="133"/>
      <c r="K14" s="133"/>
      <c r="L14" s="133"/>
      <c r="M14" s="133"/>
    </row>
    <row r="15" spans="1:13" x14ac:dyDescent="0.25">
      <c r="A15" s="130"/>
      <c r="B15" s="322">
        <v>1</v>
      </c>
      <c r="C15" s="284" t="str">
        <f t="shared" ref="C15:C44" si="0">IF(G15&lt;&gt;0,VLOOKUP($D$9,Info_County_Code,2,FALSE),"")</f>
        <v/>
      </c>
      <c r="D15" s="365"/>
      <c r="E15" s="365"/>
      <c r="F15" s="366"/>
      <c r="G15" s="367"/>
      <c r="H15" s="229"/>
      <c r="I15" s="133"/>
      <c r="J15" s="133"/>
      <c r="K15" s="133"/>
      <c r="L15" s="133"/>
      <c r="M15" s="133"/>
    </row>
    <row r="16" spans="1:13" x14ac:dyDescent="0.25">
      <c r="A16" s="130"/>
      <c r="B16" s="322">
        <v>2</v>
      </c>
      <c r="C16" s="284" t="str">
        <f t="shared" si="0"/>
        <v/>
      </c>
      <c r="D16" s="365"/>
      <c r="E16" s="365"/>
      <c r="F16" s="366"/>
      <c r="G16" s="367"/>
      <c r="H16" s="229"/>
      <c r="I16" s="133"/>
      <c r="J16" s="133"/>
      <c r="K16" s="133"/>
      <c r="L16" s="133"/>
      <c r="M16" s="133"/>
    </row>
    <row r="17" spans="1:13" x14ac:dyDescent="0.25">
      <c r="A17" s="133"/>
      <c r="B17" s="322">
        <v>3</v>
      </c>
      <c r="C17" s="284" t="str">
        <f t="shared" si="0"/>
        <v/>
      </c>
      <c r="D17" s="365"/>
      <c r="E17" s="365"/>
      <c r="F17" s="366"/>
      <c r="G17" s="367"/>
      <c r="H17" s="229"/>
      <c r="I17" s="133"/>
      <c r="J17" s="133"/>
      <c r="K17" s="133"/>
      <c r="L17" s="133"/>
      <c r="M17" s="133"/>
    </row>
    <row r="18" spans="1:13" x14ac:dyDescent="0.25">
      <c r="A18" s="133"/>
      <c r="B18" s="322">
        <v>4</v>
      </c>
      <c r="C18" s="284" t="str">
        <f t="shared" si="0"/>
        <v/>
      </c>
      <c r="D18" s="365"/>
      <c r="E18" s="365"/>
      <c r="F18" s="366"/>
      <c r="G18" s="367"/>
      <c r="H18" s="229"/>
      <c r="I18" s="133"/>
      <c r="J18" s="133"/>
      <c r="K18" s="133"/>
      <c r="L18" s="133"/>
      <c r="M18" s="133"/>
    </row>
    <row r="19" spans="1:13" x14ac:dyDescent="0.25">
      <c r="A19" s="133"/>
      <c r="B19" s="322">
        <v>5</v>
      </c>
      <c r="C19" s="284" t="str">
        <f t="shared" si="0"/>
        <v/>
      </c>
      <c r="D19" s="365"/>
      <c r="E19" s="365"/>
      <c r="F19" s="366"/>
      <c r="G19" s="367"/>
      <c r="H19" s="229"/>
      <c r="I19" s="133"/>
      <c r="J19" s="133"/>
      <c r="K19" s="133"/>
      <c r="L19" s="133"/>
      <c r="M19" s="133"/>
    </row>
    <row r="20" spans="1:13" x14ac:dyDescent="0.25">
      <c r="A20" s="133"/>
      <c r="B20" s="322">
        <v>6</v>
      </c>
      <c r="C20" s="284" t="str">
        <f t="shared" si="0"/>
        <v/>
      </c>
      <c r="D20" s="365"/>
      <c r="E20" s="365"/>
      <c r="F20" s="366"/>
      <c r="G20" s="367"/>
      <c r="H20" s="229"/>
      <c r="I20" s="133"/>
      <c r="J20" s="133"/>
      <c r="K20" s="133"/>
      <c r="L20" s="133"/>
      <c r="M20" s="133"/>
    </row>
    <row r="21" spans="1:13" x14ac:dyDescent="0.25">
      <c r="A21" s="133"/>
      <c r="B21" s="322">
        <v>7</v>
      </c>
      <c r="C21" s="284" t="str">
        <f t="shared" si="0"/>
        <v/>
      </c>
      <c r="D21" s="365"/>
      <c r="E21" s="365"/>
      <c r="F21" s="366"/>
      <c r="G21" s="367"/>
      <c r="H21" s="229"/>
      <c r="I21" s="133"/>
      <c r="J21" s="133"/>
      <c r="K21" s="133"/>
      <c r="L21" s="133"/>
      <c r="M21" s="133"/>
    </row>
    <row r="22" spans="1:13" x14ac:dyDescent="0.25">
      <c r="A22" s="133"/>
      <c r="B22" s="322">
        <v>8</v>
      </c>
      <c r="C22" s="284" t="str">
        <f t="shared" si="0"/>
        <v/>
      </c>
      <c r="D22" s="365"/>
      <c r="E22" s="365"/>
      <c r="F22" s="366"/>
      <c r="G22" s="367"/>
      <c r="H22" s="229"/>
      <c r="I22" s="133"/>
      <c r="J22" s="133"/>
      <c r="K22" s="133"/>
      <c r="L22" s="133"/>
      <c r="M22" s="133"/>
    </row>
    <row r="23" spans="1:13" x14ac:dyDescent="0.25">
      <c r="A23" s="133"/>
      <c r="B23" s="322">
        <v>9</v>
      </c>
      <c r="C23" s="284" t="str">
        <f t="shared" si="0"/>
        <v/>
      </c>
      <c r="D23" s="365"/>
      <c r="E23" s="365"/>
      <c r="F23" s="366"/>
      <c r="G23" s="367"/>
      <c r="H23" s="229"/>
      <c r="I23" s="133"/>
      <c r="J23" s="133"/>
      <c r="K23" s="133"/>
      <c r="L23" s="133"/>
      <c r="M23" s="133"/>
    </row>
    <row r="24" spans="1:13" x14ac:dyDescent="0.25">
      <c r="A24" s="133"/>
      <c r="B24" s="322">
        <v>10</v>
      </c>
      <c r="C24" s="284" t="str">
        <f t="shared" si="0"/>
        <v/>
      </c>
      <c r="D24" s="365"/>
      <c r="E24" s="365"/>
      <c r="F24" s="366"/>
      <c r="G24" s="367"/>
      <c r="H24" s="229"/>
      <c r="I24" s="133"/>
      <c r="J24" s="133"/>
      <c r="K24" s="133"/>
      <c r="L24" s="133"/>
      <c r="M24" s="133"/>
    </row>
    <row r="25" spans="1:13" x14ac:dyDescent="0.25">
      <c r="A25" s="133"/>
      <c r="B25" s="322">
        <v>11</v>
      </c>
      <c r="C25" s="284" t="str">
        <f t="shared" si="0"/>
        <v/>
      </c>
      <c r="D25" s="365"/>
      <c r="E25" s="365"/>
      <c r="F25" s="366"/>
      <c r="G25" s="367"/>
      <c r="H25" s="229"/>
      <c r="I25" s="133"/>
      <c r="J25" s="133"/>
      <c r="K25" s="133"/>
      <c r="L25" s="133"/>
      <c r="M25" s="133"/>
    </row>
    <row r="26" spans="1:13" x14ac:dyDescent="0.25">
      <c r="A26" s="133"/>
      <c r="B26" s="322">
        <v>12</v>
      </c>
      <c r="C26" s="284" t="str">
        <f t="shared" si="0"/>
        <v/>
      </c>
      <c r="D26" s="365"/>
      <c r="E26" s="365"/>
      <c r="F26" s="366"/>
      <c r="G26" s="367"/>
      <c r="H26" s="229"/>
      <c r="I26" s="133"/>
      <c r="J26" s="133"/>
      <c r="K26" s="133"/>
      <c r="L26" s="133"/>
      <c r="M26" s="133"/>
    </row>
    <row r="27" spans="1:13" x14ac:dyDescent="0.25">
      <c r="A27" s="133"/>
      <c r="B27" s="322">
        <v>13</v>
      </c>
      <c r="C27" s="284" t="str">
        <f t="shared" si="0"/>
        <v/>
      </c>
      <c r="D27" s="365"/>
      <c r="E27" s="365"/>
      <c r="F27" s="366"/>
      <c r="G27" s="367"/>
      <c r="H27" s="229"/>
      <c r="I27" s="133"/>
      <c r="J27" s="133"/>
      <c r="K27" s="133"/>
      <c r="L27" s="133"/>
      <c r="M27" s="133"/>
    </row>
    <row r="28" spans="1:13" x14ac:dyDescent="0.25">
      <c r="A28" s="133"/>
      <c r="B28" s="322">
        <v>14</v>
      </c>
      <c r="C28" s="284" t="str">
        <f t="shared" si="0"/>
        <v/>
      </c>
      <c r="D28" s="365"/>
      <c r="E28" s="365"/>
      <c r="F28" s="366"/>
      <c r="G28" s="367"/>
      <c r="H28" s="229"/>
      <c r="I28" s="133"/>
      <c r="J28" s="133"/>
      <c r="K28" s="133"/>
      <c r="L28" s="133"/>
      <c r="M28" s="133"/>
    </row>
    <row r="29" spans="1:13" x14ac:dyDescent="0.25">
      <c r="A29" s="133"/>
      <c r="B29" s="322">
        <v>15</v>
      </c>
      <c r="C29" s="284" t="str">
        <f t="shared" si="0"/>
        <v/>
      </c>
      <c r="D29" s="365"/>
      <c r="E29" s="365"/>
      <c r="F29" s="366"/>
      <c r="G29" s="367"/>
      <c r="H29" s="229"/>
      <c r="I29" s="133"/>
      <c r="J29" s="133"/>
      <c r="K29" s="133"/>
      <c r="L29" s="133"/>
      <c r="M29" s="133"/>
    </row>
    <row r="30" spans="1:13" x14ac:dyDescent="0.25">
      <c r="A30" s="133"/>
      <c r="B30" s="322">
        <v>16</v>
      </c>
      <c r="C30" s="284" t="str">
        <f t="shared" si="0"/>
        <v/>
      </c>
      <c r="D30" s="365"/>
      <c r="E30" s="365"/>
      <c r="F30" s="366"/>
      <c r="G30" s="367"/>
      <c r="H30" s="229"/>
      <c r="I30" s="133"/>
      <c r="J30" s="133"/>
      <c r="K30" s="133"/>
      <c r="L30" s="133"/>
      <c r="M30" s="133"/>
    </row>
    <row r="31" spans="1:13" x14ac:dyDescent="0.25">
      <c r="A31" s="133"/>
      <c r="B31" s="322">
        <v>17</v>
      </c>
      <c r="C31" s="284" t="str">
        <f t="shared" si="0"/>
        <v/>
      </c>
      <c r="D31" s="365"/>
      <c r="E31" s="365"/>
      <c r="F31" s="366"/>
      <c r="G31" s="367"/>
      <c r="H31" s="229"/>
      <c r="I31" s="133"/>
      <c r="J31" s="133"/>
      <c r="K31" s="133"/>
      <c r="L31" s="133"/>
      <c r="M31" s="133"/>
    </row>
    <row r="32" spans="1:13" x14ac:dyDescent="0.25">
      <c r="A32" s="133"/>
      <c r="B32" s="322">
        <v>18</v>
      </c>
      <c r="C32" s="284" t="str">
        <f t="shared" si="0"/>
        <v/>
      </c>
      <c r="D32" s="365"/>
      <c r="E32" s="365"/>
      <c r="F32" s="366"/>
      <c r="G32" s="367"/>
      <c r="H32" s="229"/>
      <c r="I32" s="133"/>
      <c r="J32" s="133"/>
      <c r="K32" s="133"/>
      <c r="L32" s="133"/>
      <c r="M32" s="133"/>
    </row>
    <row r="33" spans="1:13" x14ac:dyDescent="0.25">
      <c r="A33" s="133"/>
      <c r="B33" s="322">
        <v>19</v>
      </c>
      <c r="C33" s="284" t="str">
        <f t="shared" si="0"/>
        <v/>
      </c>
      <c r="D33" s="365"/>
      <c r="E33" s="365"/>
      <c r="F33" s="366"/>
      <c r="G33" s="367"/>
      <c r="H33" s="229"/>
      <c r="I33" s="133"/>
      <c r="J33" s="133"/>
      <c r="K33" s="133"/>
      <c r="L33" s="133"/>
      <c r="M33" s="133"/>
    </row>
    <row r="34" spans="1:13" x14ac:dyDescent="0.25">
      <c r="A34" s="133"/>
      <c r="B34" s="322">
        <v>20</v>
      </c>
      <c r="C34" s="284" t="str">
        <f t="shared" si="0"/>
        <v/>
      </c>
      <c r="D34" s="365"/>
      <c r="E34" s="365"/>
      <c r="F34" s="366"/>
      <c r="G34" s="367"/>
      <c r="H34" s="229"/>
      <c r="I34" s="133"/>
      <c r="J34" s="133"/>
      <c r="K34" s="133"/>
      <c r="L34" s="133"/>
      <c r="M34" s="133"/>
    </row>
    <row r="35" spans="1:13" x14ac:dyDescent="0.25">
      <c r="A35" s="133"/>
      <c r="B35" s="322">
        <v>21</v>
      </c>
      <c r="C35" s="284" t="str">
        <f t="shared" si="0"/>
        <v/>
      </c>
      <c r="D35" s="365"/>
      <c r="E35" s="365"/>
      <c r="F35" s="366"/>
      <c r="G35" s="367"/>
      <c r="H35" s="229"/>
      <c r="I35" s="133"/>
      <c r="J35" s="133"/>
      <c r="K35" s="133"/>
      <c r="L35" s="133"/>
      <c r="M35" s="133"/>
    </row>
    <row r="36" spans="1:13" x14ac:dyDescent="0.25">
      <c r="A36" s="133"/>
      <c r="B36" s="322">
        <v>22</v>
      </c>
      <c r="C36" s="284" t="str">
        <f t="shared" si="0"/>
        <v/>
      </c>
      <c r="D36" s="365"/>
      <c r="E36" s="365"/>
      <c r="F36" s="366"/>
      <c r="G36" s="367"/>
      <c r="H36" s="229"/>
      <c r="I36" s="133"/>
      <c r="J36" s="133"/>
      <c r="K36" s="133"/>
      <c r="L36" s="133"/>
      <c r="M36" s="133"/>
    </row>
    <row r="37" spans="1:13" x14ac:dyDescent="0.25">
      <c r="A37" s="133"/>
      <c r="B37" s="322">
        <v>23</v>
      </c>
      <c r="C37" s="284" t="str">
        <f t="shared" si="0"/>
        <v/>
      </c>
      <c r="D37" s="365"/>
      <c r="E37" s="365"/>
      <c r="F37" s="366"/>
      <c r="G37" s="367"/>
      <c r="H37" s="229"/>
      <c r="I37" s="133"/>
      <c r="J37" s="133"/>
      <c r="K37" s="133"/>
      <c r="L37" s="133"/>
      <c r="M37" s="133"/>
    </row>
    <row r="38" spans="1:13" x14ac:dyDescent="0.25">
      <c r="A38" s="133"/>
      <c r="B38" s="322">
        <v>24</v>
      </c>
      <c r="C38" s="284" t="str">
        <f t="shared" si="0"/>
        <v/>
      </c>
      <c r="D38" s="365"/>
      <c r="E38" s="365"/>
      <c r="F38" s="366"/>
      <c r="G38" s="367"/>
      <c r="H38" s="229"/>
      <c r="I38" s="133"/>
      <c r="J38" s="133"/>
      <c r="K38" s="133"/>
      <c r="L38" s="133"/>
      <c r="M38" s="133"/>
    </row>
    <row r="39" spans="1:13" x14ac:dyDescent="0.25">
      <c r="A39" s="133"/>
      <c r="B39" s="322">
        <v>25</v>
      </c>
      <c r="C39" s="284" t="str">
        <f t="shared" si="0"/>
        <v/>
      </c>
      <c r="D39" s="365"/>
      <c r="E39" s="365"/>
      <c r="F39" s="366"/>
      <c r="G39" s="367"/>
      <c r="H39" s="229"/>
      <c r="I39" s="133"/>
      <c r="J39" s="133"/>
      <c r="K39" s="133"/>
      <c r="L39" s="133"/>
      <c r="M39" s="133"/>
    </row>
    <row r="40" spans="1:13" x14ac:dyDescent="0.25">
      <c r="A40" s="133"/>
      <c r="B40" s="322">
        <v>26</v>
      </c>
      <c r="C40" s="284" t="str">
        <f t="shared" si="0"/>
        <v/>
      </c>
      <c r="D40" s="365"/>
      <c r="E40" s="365"/>
      <c r="F40" s="366"/>
      <c r="G40" s="367"/>
      <c r="H40" s="229"/>
      <c r="I40" s="133"/>
      <c r="J40" s="133"/>
      <c r="K40" s="133"/>
      <c r="L40" s="133"/>
      <c r="M40" s="133"/>
    </row>
    <row r="41" spans="1:13" x14ac:dyDescent="0.25">
      <c r="A41" s="133"/>
      <c r="B41" s="322">
        <v>27</v>
      </c>
      <c r="C41" s="284" t="str">
        <f t="shared" si="0"/>
        <v/>
      </c>
      <c r="D41" s="365"/>
      <c r="E41" s="365"/>
      <c r="F41" s="366"/>
      <c r="G41" s="367"/>
      <c r="H41" s="229"/>
      <c r="I41" s="133"/>
      <c r="J41" s="133"/>
      <c r="K41" s="133"/>
      <c r="L41" s="133"/>
      <c r="M41" s="133"/>
    </row>
    <row r="42" spans="1:13" x14ac:dyDescent="0.25">
      <c r="A42" s="133"/>
      <c r="B42" s="322">
        <v>28</v>
      </c>
      <c r="C42" s="284" t="str">
        <f t="shared" si="0"/>
        <v/>
      </c>
      <c r="D42" s="365"/>
      <c r="E42" s="365"/>
      <c r="F42" s="366"/>
      <c r="G42" s="367"/>
      <c r="H42" s="229"/>
      <c r="I42" s="133"/>
      <c r="J42" s="133"/>
      <c r="K42" s="133"/>
      <c r="L42" s="133"/>
      <c r="M42" s="133"/>
    </row>
    <row r="43" spans="1:13" x14ac:dyDescent="0.25">
      <c r="A43" s="133"/>
      <c r="B43" s="322">
        <v>29</v>
      </c>
      <c r="C43" s="284" t="str">
        <f t="shared" si="0"/>
        <v/>
      </c>
      <c r="D43" s="365"/>
      <c r="E43" s="365"/>
      <c r="F43" s="366"/>
      <c r="G43" s="367"/>
      <c r="H43" s="229"/>
      <c r="I43" s="133"/>
      <c r="J43" s="133"/>
      <c r="K43" s="133"/>
      <c r="L43" s="133"/>
      <c r="M43" s="133"/>
    </row>
    <row r="44" spans="1:13" x14ac:dyDescent="0.25">
      <c r="A44" s="133"/>
      <c r="B44" s="322">
        <v>30</v>
      </c>
      <c r="C44" s="284" t="str">
        <f t="shared" si="0"/>
        <v/>
      </c>
      <c r="D44" s="365"/>
      <c r="E44" s="365"/>
      <c r="F44" s="366"/>
      <c r="G44" s="367"/>
      <c r="H44" s="229"/>
      <c r="I44" s="133"/>
      <c r="J44" s="133"/>
      <c r="K44" s="133"/>
      <c r="L44" s="133"/>
      <c r="M44" s="133"/>
    </row>
    <row r="45" spans="1:13" x14ac:dyDescent="0.25">
      <c r="A45" s="133"/>
      <c r="B45" s="130"/>
      <c r="C45" s="362" t="str">
        <f>IF(NOT(COUNTA(E45:H45)),"",VLOOKUP(E23,Info_County_Code,2,FALSE))</f>
        <v/>
      </c>
      <c r="D45" s="130"/>
      <c r="E45" s="130"/>
      <c r="F45" s="130"/>
      <c r="G45" s="370"/>
      <c r="H45" s="130"/>
      <c r="I45" s="133"/>
      <c r="J45" s="133"/>
      <c r="K45" s="133"/>
      <c r="L45" s="133"/>
      <c r="M45" s="133"/>
    </row>
    <row r="46" spans="1:13" x14ac:dyDescent="0.25">
      <c r="A46" s="133"/>
      <c r="B46" s="130"/>
      <c r="C46" s="130"/>
      <c r="D46" s="371"/>
      <c r="E46" s="371"/>
      <c r="F46" s="130"/>
      <c r="G46" s="130"/>
      <c r="H46" s="130"/>
      <c r="I46" s="133"/>
      <c r="J46" s="133"/>
      <c r="K46" s="133"/>
      <c r="L46" s="133"/>
      <c r="M46" s="133"/>
    </row>
    <row r="47" spans="1:13" ht="18" thickBot="1" x14ac:dyDescent="0.35">
      <c r="A47" s="133"/>
      <c r="B47" s="195" t="s">
        <v>177</v>
      </c>
      <c r="C47" s="209"/>
      <c r="D47" s="372"/>
      <c r="E47" s="372"/>
      <c r="F47" s="209"/>
      <c r="G47" s="209"/>
      <c r="H47" s="130"/>
      <c r="I47" s="133"/>
      <c r="J47" s="133"/>
      <c r="K47" s="133"/>
      <c r="L47" s="133"/>
      <c r="M47" s="133"/>
    </row>
    <row r="48" spans="1:13" ht="15.6" thickTop="1" x14ac:dyDescent="0.25">
      <c r="A48" s="133"/>
      <c r="B48" s="130"/>
      <c r="C48" s="130"/>
      <c r="D48" s="371"/>
      <c r="E48" s="371"/>
      <c r="F48" s="130"/>
      <c r="G48" s="130"/>
      <c r="H48" s="130"/>
      <c r="I48" s="133"/>
      <c r="J48" s="133"/>
      <c r="K48" s="133"/>
      <c r="L48" s="133"/>
      <c r="M48" s="133"/>
    </row>
    <row r="49" spans="1:13" x14ac:dyDescent="0.25">
      <c r="A49" s="133"/>
      <c r="B49" s="130"/>
      <c r="C49" s="234" t="s">
        <v>40</v>
      </c>
      <c r="D49" s="363" t="s">
        <v>41</v>
      </c>
      <c r="E49" s="361" t="s">
        <v>42</v>
      </c>
      <c r="F49" s="234" t="s">
        <v>43</v>
      </c>
      <c r="G49" s="147" t="s">
        <v>44</v>
      </c>
      <c r="H49" s="133"/>
      <c r="I49" s="133"/>
      <c r="J49" s="133"/>
      <c r="K49" s="133"/>
      <c r="L49" s="133"/>
      <c r="M49" s="133"/>
    </row>
    <row r="50" spans="1:13" ht="31.2" x14ac:dyDescent="0.25">
      <c r="A50" s="133"/>
      <c r="B50" s="248" t="s">
        <v>182</v>
      </c>
      <c r="C50" s="251" t="s">
        <v>183</v>
      </c>
      <c r="D50" s="251" t="s">
        <v>603</v>
      </c>
      <c r="E50" s="250" t="s">
        <v>605</v>
      </c>
      <c r="F50" s="250" t="s">
        <v>606</v>
      </c>
      <c r="G50" s="250" t="s">
        <v>607</v>
      </c>
      <c r="H50" s="133"/>
      <c r="I50" s="133"/>
      <c r="J50" s="133"/>
      <c r="K50" s="133"/>
      <c r="L50" s="133"/>
      <c r="M50" s="133"/>
    </row>
    <row r="51" spans="1:13" x14ac:dyDescent="0.25">
      <c r="A51" s="133"/>
      <c r="B51" s="147">
        <v>31</v>
      </c>
      <c r="C51" s="256" t="str">
        <f t="shared" ref="C51:C80" si="1">IF(F51&lt;&gt;0,VLOOKUP($D$9,Info_County_Code,2,FALSE),"")</f>
        <v/>
      </c>
      <c r="D51" s="364" t="s">
        <v>608</v>
      </c>
      <c r="E51" s="366"/>
      <c r="F51" s="367"/>
      <c r="G51" s="229"/>
      <c r="H51" s="133"/>
      <c r="I51" s="133"/>
      <c r="J51" s="133"/>
      <c r="K51" s="133"/>
      <c r="L51" s="133"/>
      <c r="M51" s="133"/>
    </row>
    <row r="52" spans="1:13" x14ac:dyDescent="0.25">
      <c r="A52" s="133"/>
      <c r="B52" s="147">
        <v>32</v>
      </c>
      <c r="C52" s="256" t="str">
        <f t="shared" si="1"/>
        <v/>
      </c>
      <c r="D52" s="364" t="s">
        <v>608</v>
      </c>
      <c r="E52" s="366"/>
      <c r="F52" s="367"/>
      <c r="G52" s="229"/>
      <c r="H52" s="133"/>
      <c r="I52" s="133"/>
      <c r="J52" s="133"/>
      <c r="K52" s="133"/>
      <c r="L52" s="133"/>
      <c r="M52" s="133"/>
    </row>
    <row r="53" spans="1:13" x14ac:dyDescent="0.25">
      <c r="A53" s="133"/>
      <c r="B53" s="147">
        <v>33</v>
      </c>
      <c r="C53" s="256" t="str">
        <f t="shared" si="1"/>
        <v/>
      </c>
      <c r="D53" s="364" t="s">
        <v>608</v>
      </c>
      <c r="E53" s="366"/>
      <c r="F53" s="367"/>
      <c r="G53" s="229"/>
      <c r="H53" s="133"/>
      <c r="I53" s="133"/>
      <c r="J53" s="133"/>
      <c r="K53" s="133"/>
      <c r="L53" s="133"/>
      <c r="M53" s="133"/>
    </row>
    <row r="54" spans="1:13" x14ac:dyDescent="0.25">
      <c r="A54" s="133"/>
      <c r="B54" s="147">
        <v>34</v>
      </c>
      <c r="C54" s="256" t="str">
        <f t="shared" si="1"/>
        <v/>
      </c>
      <c r="D54" s="364" t="s">
        <v>608</v>
      </c>
      <c r="E54" s="366"/>
      <c r="F54" s="367"/>
      <c r="G54" s="229"/>
      <c r="H54" s="133"/>
      <c r="I54" s="133"/>
      <c r="J54" s="133"/>
      <c r="K54" s="133"/>
      <c r="L54" s="133"/>
      <c r="M54" s="133"/>
    </row>
    <row r="55" spans="1:13" x14ac:dyDescent="0.25">
      <c r="A55" s="133"/>
      <c r="B55" s="147">
        <v>35</v>
      </c>
      <c r="C55" s="256" t="str">
        <f t="shared" si="1"/>
        <v/>
      </c>
      <c r="D55" s="364" t="s">
        <v>608</v>
      </c>
      <c r="E55" s="366"/>
      <c r="F55" s="367"/>
      <c r="G55" s="229"/>
      <c r="H55" s="133"/>
      <c r="I55" s="133"/>
      <c r="J55" s="133"/>
      <c r="K55" s="133"/>
      <c r="L55" s="133"/>
      <c r="M55" s="133"/>
    </row>
    <row r="56" spans="1:13" x14ac:dyDescent="0.25">
      <c r="A56" s="133"/>
      <c r="B56" s="147">
        <v>36</v>
      </c>
      <c r="C56" s="256" t="str">
        <f t="shared" si="1"/>
        <v/>
      </c>
      <c r="D56" s="364" t="s">
        <v>608</v>
      </c>
      <c r="E56" s="366"/>
      <c r="F56" s="367"/>
      <c r="G56" s="229"/>
      <c r="H56" s="133"/>
      <c r="I56" s="133"/>
      <c r="J56" s="133"/>
      <c r="K56" s="133"/>
      <c r="L56" s="133"/>
      <c r="M56" s="133"/>
    </row>
    <row r="57" spans="1:13" x14ac:dyDescent="0.25">
      <c r="A57" s="133"/>
      <c r="B57" s="147">
        <v>37</v>
      </c>
      <c r="C57" s="256" t="str">
        <f t="shared" si="1"/>
        <v/>
      </c>
      <c r="D57" s="364" t="s">
        <v>608</v>
      </c>
      <c r="E57" s="366"/>
      <c r="F57" s="367"/>
      <c r="G57" s="229"/>
      <c r="H57" s="133"/>
      <c r="I57" s="133"/>
      <c r="J57" s="133"/>
      <c r="K57" s="133"/>
      <c r="L57" s="133"/>
      <c r="M57" s="133"/>
    </row>
    <row r="58" spans="1:13" x14ac:dyDescent="0.25">
      <c r="A58" s="133"/>
      <c r="B58" s="147">
        <v>38</v>
      </c>
      <c r="C58" s="256" t="str">
        <f t="shared" si="1"/>
        <v/>
      </c>
      <c r="D58" s="364" t="s">
        <v>608</v>
      </c>
      <c r="E58" s="366"/>
      <c r="F58" s="367"/>
      <c r="G58" s="229"/>
      <c r="H58" s="133"/>
      <c r="I58" s="133"/>
      <c r="J58" s="133"/>
      <c r="K58" s="133"/>
      <c r="L58" s="133"/>
      <c r="M58" s="133"/>
    </row>
    <row r="59" spans="1:13" x14ac:dyDescent="0.25">
      <c r="A59" s="133"/>
      <c r="B59" s="147">
        <v>39</v>
      </c>
      <c r="C59" s="256" t="str">
        <f t="shared" si="1"/>
        <v/>
      </c>
      <c r="D59" s="364" t="s">
        <v>608</v>
      </c>
      <c r="E59" s="366"/>
      <c r="F59" s="367"/>
      <c r="G59" s="229"/>
      <c r="H59" s="133"/>
      <c r="I59" s="133"/>
      <c r="J59" s="133"/>
      <c r="K59" s="133"/>
      <c r="L59" s="133"/>
      <c r="M59" s="133"/>
    </row>
    <row r="60" spans="1:13" x14ac:dyDescent="0.25">
      <c r="A60" s="133"/>
      <c r="B60" s="147">
        <v>40</v>
      </c>
      <c r="C60" s="256" t="str">
        <f t="shared" si="1"/>
        <v/>
      </c>
      <c r="D60" s="364" t="s">
        <v>608</v>
      </c>
      <c r="E60" s="366"/>
      <c r="F60" s="367"/>
      <c r="G60" s="229"/>
      <c r="H60" s="133"/>
      <c r="I60" s="133"/>
      <c r="J60" s="133"/>
      <c r="K60" s="133"/>
      <c r="L60" s="133"/>
      <c r="M60" s="133"/>
    </row>
    <row r="61" spans="1:13" x14ac:dyDescent="0.25">
      <c r="A61" s="133"/>
      <c r="B61" s="147">
        <v>41</v>
      </c>
      <c r="C61" s="256" t="str">
        <f t="shared" si="1"/>
        <v/>
      </c>
      <c r="D61" s="364" t="s">
        <v>608</v>
      </c>
      <c r="E61" s="366"/>
      <c r="F61" s="367"/>
      <c r="G61" s="229"/>
      <c r="H61" s="133"/>
      <c r="I61" s="133"/>
      <c r="J61" s="133"/>
      <c r="K61" s="133"/>
      <c r="L61" s="133"/>
      <c r="M61" s="133"/>
    </row>
    <row r="62" spans="1:13" x14ac:dyDescent="0.25">
      <c r="A62" s="133"/>
      <c r="B62" s="147">
        <v>42</v>
      </c>
      <c r="C62" s="256" t="str">
        <f t="shared" si="1"/>
        <v/>
      </c>
      <c r="D62" s="364" t="s">
        <v>608</v>
      </c>
      <c r="E62" s="366"/>
      <c r="F62" s="367"/>
      <c r="G62" s="229"/>
      <c r="H62" s="133"/>
      <c r="I62" s="133"/>
      <c r="J62" s="133"/>
      <c r="K62" s="133"/>
      <c r="L62" s="133"/>
      <c r="M62" s="133"/>
    </row>
    <row r="63" spans="1:13" x14ac:dyDescent="0.25">
      <c r="A63" s="133"/>
      <c r="B63" s="147">
        <v>43</v>
      </c>
      <c r="C63" s="256" t="str">
        <f t="shared" si="1"/>
        <v/>
      </c>
      <c r="D63" s="364" t="s">
        <v>608</v>
      </c>
      <c r="E63" s="366"/>
      <c r="F63" s="367"/>
      <c r="G63" s="229"/>
      <c r="H63" s="133"/>
      <c r="I63" s="133"/>
      <c r="J63" s="133"/>
      <c r="K63" s="133"/>
      <c r="L63" s="133"/>
      <c r="M63" s="133"/>
    </row>
    <row r="64" spans="1:13" x14ac:dyDescent="0.25">
      <c r="A64" s="133"/>
      <c r="B64" s="147">
        <v>44</v>
      </c>
      <c r="C64" s="256" t="str">
        <f t="shared" si="1"/>
        <v/>
      </c>
      <c r="D64" s="364" t="s">
        <v>608</v>
      </c>
      <c r="E64" s="366"/>
      <c r="F64" s="367"/>
      <c r="G64" s="229"/>
      <c r="H64" s="133"/>
      <c r="I64" s="133"/>
      <c r="J64" s="133"/>
      <c r="K64" s="133"/>
      <c r="L64" s="133"/>
      <c r="M64" s="133"/>
    </row>
    <row r="65" spans="1:13" x14ac:dyDescent="0.25">
      <c r="A65" s="133"/>
      <c r="B65" s="147">
        <v>45</v>
      </c>
      <c r="C65" s="256" t="str">
        <f t="shared" si="1"/>
        <v/>
      </c>
      <c r="D65" s="364" t="s">
        <v>608</v>
      </c>
      <c r="E65" s="366"/>
      <c r="F65" s="367"/>
      <c r="G65" s="229"/>
      <c r="H65" s="133"/>
      <c r="I65" s="133"/>
      <c r="J65" s="133"/>
      <c r="K65" s="133"/>
      <c r="L65" s="133"/>
      <c r="M65" s="133"/>
    </row>
    <row r="66" spans="1:13" x14ac:dyDescent="0.25">
      <c r="A66" s="133"/>
      <c r="B66" s="147">
        <v>46</v>
      </c>
      <c r="C66" s="256" t="str">
        <f t="shared" si="1"/>
        <v/>
      </c>
      <c r="D66" s="364" t="s">
        <v>608</v>
      </c>
      <c r="E66" s="366"/>
      <c r="F66" s="367"/>
      <c r="G66" s="229"/>
      <c r="H66" s="133"/>
      <c r="I66" s="133"/>
      <c r="J66" s="133"/>
      <c r="K66" s="133"/>
      <c r="L66" s="133"/>
      <c r="M66" s="133"/>
    </row>
    <row r="67" spans="1:13" x14ac:dyDescent="0.25">
      <c r="A67" s="133"/>
      <c r="B67" s="147">
        <v>47</v>
      </c>
      <c r="C67" s="256" t="str">
        <f t="shared" si="1"/>
        <v/>
      </c>
      <c r="D67" s="364" t="s">
        <v>608</v>
      </c>
      <c r="E67" s="366"/>
      <c r="F67" s="367"/>
      <c r="G67" s="229"/>
      <c r="H67" s="133"/>
      <c r="I67" s="133"/>
      <c r="J67" s="133"/>
      <c r="K67" s="133"/>
      <c r="L67" s="133"/>
      <c r="M67" s="133"/>
    </row>
    <row r="68" spans="1:13" x14ac:dyDescent="0.25">
      <c r="A68" s="133"/>
      <c r="B68" s="147">
        <v>48</v>
      </c>
      <c r="C68" s="256" t="str">
        <f t="shared" si="1"/>
        <v/>
      </c>
      <c r="D68" s="364" t="s">
        <v>608</v>
      </c>
      <c r="E68" s="366"/>
      <c r="F68" s="367"/>
      <c r="G68" s="229"/>
      <c r="H68" s="133"/>
      <c r="I68" s="133"/>
      <c r="J68" s="133"/>
      <c r="K68" s="133"/>
      <c r="L68" s="133"/>
      <c r="M68" s="133"/>
    </row>
    <row r="69" spans="1:13" x14ac:dyDescent="0.25">
      <c r="A69" s="133"/>
      <c r="B69" s="147">
        <v>49</v>
      </c>
      <c r="C69" s="256" t="str">
        <f t="shared" si="1"/>
        <v/>
      </c>
      <c r="D69" s="364" t="s">
        <v>608</v>
      </c>
      <c r="E69" s="366"/>
      <c r="F69" s="367"/>
      <c r="G69" s="229"/>
      <c r="H69" s="133"/>
      <c r="I69" s="133"/>
      <c r="J69" s="133"/>
      <c r="K69" s="133"/>
      <c r="L69" s="133"/>
      <c r="M69" s="133"/>
    </row>
    <row r="70" spans="1:13" x14ac:dyDescent="0.25">
      <c r="A70" s="133"/>
      <c r="B70" s="147">
        <v>50</v>
      </c>
      <c r="C70" s="256" t="str">
        <f t="shared" si="1"/>
        <v/>
      </c>
      <c r="D70" s="364" t="s">
        <v>608</v>
      </c>
      <c r="E70" s="366"/>
      <c r="F70" s="367"/>
      <c r="G70" s="229"/>
      <c r="H70" s="133"/>
      <c r="I70" s="133"/>
      <c r="J70" s="133"/>
      <c r="K70" s="133"/>
      <c r="L70" s="133"/>
      <c r="M70" s="133"/>
    </row>
    <row r="71" spans="1:13" x14ac:dyDescent="0.25">
      <c r="A71" s="133"/>
      <c r="B71" s="147">
        <v>51</v>
      </c>
      <c r="C71" s="256" t="str">
        <f t="shared" si="1"/>
        <v/>
      </c>
      <c r="D71" s="364" t="s">
        <v>608</v>
      </c>
      <c r="E71" s="366"/>
      <c r="F71" s="367"/>
      <c r="G71" s="229"/>
      <c r="H71" s="133"/>
      <c r="I71" s="133"/>
      <c r="J71" s="133"/>
      <c r="K71" s="133"/>
      <c r="L71" s="133"/>
      <c r="M71" s="133"/>
    </row>
    <row r="72" spans="1:13" x14ac:dyDescent="0.25">
      <c r="A72" s="133"/>
      <c r="B72" s="147">
        <v>52</v>
      </c>
      <c r="C72" s="256" t="str">
        <f t="shared" si="1"/>
        <v/>
      </c>
      <c r="D72" s="364" t="s">
        <v>608</v>
      </c>
      <c r="E72" s="366"/>
      <c r="F72" s="367"/>
      <c r="G72" s="229"/>
      <c r="H72" s="133"/>
      <c r="I72" s="133"/>
      <c r="J72" s="133"/>
      <c r="K72" s="133"/>
      <c r="L72" s="133"/>
      <c r="M72" s="133"/>
    </row>
    <row r="73" spans="1:13" x14ac:dyDescent="0.25">
      <c r="A73" s="133"/>
      <c r="B73" s="147">
        <v>53</v>
      </c>
      <c r="C73" s="256" t="str">
        <f t="shared" si="1"/>
        <v/>
      </c>
      <c r="D73" s="364" t="s">
        <v>608</v>
      </c>
      <c r="E73" s="366"/>
      <c r="F73" s="367"/>
      <c r="G73" s="229"/>
      <c r="H73" s="133"/>
      <c r="I73" s="133"/>
      <c r="J73" s="133"/>
      <c r="K73" s="133"/>
      <c r="L73" s="133"/>
      <c r="M73" s="133"/>
    </row>
    <row r="74" spans="1:13" x14ac:dyDescent="0.25">
      <c r="A74" s="133"/>
      <c r="B74" s="147">
        <v>54</v>
      </c>
      <c r="C74" s="256" t="str">
        <f t="shared" si="1"/>
        <v/>
      </c>
      <c r="D74" s="364" t="s">
        <v>608</v>
      </c>
      <c r="E74" s="366"/>
      <c r="F74" s="367"/>
      <c r="G74" s="229"/>
      <c r="H74" s="133"/>
      <c r="I74" s="133"/>
      <c r="J74" s="133"/>
      <c r="K74" s="133"/>
      <c r="L74" s="133"/>
      <c r="M74" s="133"/>
    </row>
    <row r="75" spans="1:13" x14ac:dyDescent="0.25">
      <c r="A75" s="133"/>
      <c r="B75" s="147">
        <v>55</v>
      </c>
      <c r="C75" s="256" t="str">
        <f t="shared" si="1"/>
        <v/>
      </c>
      <c r="D75" s="364" t="s">
        <v>608</v>
      </c>
      <c r="E75" s="366"/>
      <c r="F75" s="367"/>
      <c r="G75" s="229"/>
      <c r="H75" s="133"/>
      <c r="I75" s="133"/>
      <c r="J75" s="133"/>
      <c r="K75" s="133"/>
      <c r="L75" s="133"/>
      <c r="M75" s="133"/>
    </row>
    <row r="76" spans="1:13" x14ac:dyDescent="0.25">
      <c r="A76" s="133"/>
      <c r="B76" s="147">
        <v>56</v>
      </c>
      <c r="C76" s="256" t="str">
        <f t="shared" si="1"/>
        <v/>
      </c>
      <c r="D76" s="364" t="s">
        <v>608</v>
      </c>
      <c r="E76" s="366"/>
      <c r="F76" s="367"/>
      <c r="G76" s="229"/>
      <c r="H76" s="133"/>
      <c r="I76" s="133"/>
      <c r="J76" s="133"/>
      <c r="K76" s="133"/>
      <c r="L76" s="133"/>
      <c r="M76" s="133"/>
    </row>
    <row r="77" spans="1:13" x14ac:dyDescent="0.25">
      <c r="A77" s="133"/>
      <c r="B77" s="147">
        <v>57</v>
      </c>
      <c r="C77" s="256" t="str">
        <f t="shared" si="1"/>
        <v/>
      </c>
      <c r="D77" s="364" t="s">
        <v>608</v>
      </c>
      <c r="E77" s="366"/>
      <c r="F77" s="367"/>
      <c r="G77" s="229"/>
      <c r="H77" s="133"/>
      <c r="I77" s="133"/>
      <c r="J77" s="133"/>
      <c r="K77" s="133"/>
      <c r="L77" s="133"/>
      <c r="M77" s="133"/>
    </row>
    <row r="78" spans="1:13" x14ac:dyDescent="0.25">
      <c r="A78" s="133"/>
      <c r="B78" s="147">
        <v>58</v>
      </c>
      <c r="C78" s="256" t="str">
        <f t="shared" si="1"/>
        <v/>
      </c>
      <c r="D78" s="364" t="s">
        <v>608</v>
      </c>
      <c r="E78" s="366"/>
      <c r="F78" s="367"/>
      <c r="G78" s="229"/>
      <c r="H78" s="133"/>
      <c r="I78" s="133"/>
      <c r="J78" s="133"/>
      <c r="K78" s="133"/>
      <c r="L78" s="133"/>
      <c r="M78" s="133"/>
    </row>
    <row r="79" spans="1:13" x14ac:dyDescent="0.25">
      <c r="A79" s="133"/>
      <c r="B79" s="147">
        <v>59</v>
      </c>
      <c r="C79" s="256" t="str">
        <f t="shared" si="1"/>
        <v/>
      </c>
      <c r="D79" s="364" t="s">
        <v>608</v>
      </c>
      <c r="E79" s="366"/>
      <c r="F79" s="367"/>
      <c r="G79" s="229"/>
      <c r="H79" s="133"/>
      <c r="I79" s="133"/>
      <c r="J79" s="133"/>
      <c r="K79" s="133"/>
      <c r="L79" s="133"/>
      <c r="M79" s="133"/>
    </row>
    <row r="80" spans="1:13" x14ac:dyDescent="0.25">
      <c r="A80" s="133"/>
      <c r="B80" s="147">
        <v>60</v>
      </c>
      <c r="C80" s="256" t="str">
        <f t="shared" si="1"/>
        <v/>
      </c>
      <c r="D80" s="364" t="s">
        <v>608</v>
      </c>
      <c r="E80" s="366"/>
      <c r="F80" s="367"/>
      <c r="G80" s="229"/>
      <c r="H80" s="133"/>
      <c r="I80" s="133"/>
      <c r="J80" s="133"/>
      <c r="K80" s="133"/>
      <c r="L80" s="133"/>
      <c r="M80" s="133"/>
    </row>
  </sheetData>
  <sheetProtection algorithmName="SHA-512" hashValue="HVGO9KEbB1zMdhwNDzqcYxwsXmKIv0AtGGVg83MDMOyJn7cC/lGQbLo57ukoEztBkWAE2vgzJm5QwwsWl1hRPw==" saltValue="8zdnUCDJBSeX2p4zpEcGUQ=="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 right="0" top="0" bottom="0" header="0" footer="0"/>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 right="0" top="0" bottom="0" header="0" footer="0"/>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 right="0" top="0" bottom="0" header="0" footer="0"/>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A30"/>
  <sheetViews>
    <sheetView workbookViewId="0">
      <selection activeCell="A5" sqref="A5"/>
    </sheetView>
  </sheetViews>
  <sheetFormatPr defaultColWidth="0" defaultRowHeight="14.4" zeroHeight="1" x14ac:dyDescent="0.3"/>
  <cols>
    <col min="1" max="1" width="128.33203125" style="68" customWidth="1"/>
    <col min="2" max="2" width="9.109375" style="68" hidden="1" customWidth="1"/>
    <col min="3" max="16384" width="9.109375" style="68" hidden="1"/>
  </cols>
  <sheetData>
    <row r="1" spans="1:1" ht="15.75" customHeight="1" x14ac:dyDescent="0.3">
      <c r="A1" s="79" t="s">
        <v>78</v>
      </c>
    </row>
    <row r="2" spans="1:1" ht="15.6" x14ac:dyDescent="0.3">
      <c r="A2" s="81" t="s">
        <v>79</v>
      </c>
    </row>
    <row r="3" spans="1:1" ht="15.6" x14ac:dyDescent="0.3">
      <c r="A3" s="81" t="s">
        <v>80</v>
      </c>
    </row>
    <row r="4" spans="1:1" ht="45.6" x14ac:dyDescent="0.3">
      <c r="A4" s="81" t="s">
        <v>609</v>
      </c>
    </row>
    <row r="5" spans="1:1" ht="30.6" x14ac:dyDescent="0.3">
      <c r="A5" s="81" t="s">
        <v>610</v>
      </c>
    </row>
    <row r="6" spans="1:1" ht="15.6" x14ac:dyDescent="0.3">
      <c r="A6" s="81" t="s">
        <v>611</v>
      </c>
    </row>
    <row r="7" spans="1:1" ht="15.6" x14ac:dyDescent="0.3">
      <c r="A7" s="81" t="s">
        <v>612</v>
      </c>
    </row>
    <row r="8" spans="1:1" ht="30.6" x14ac:dyDescent="0.3">
      <c r="A8" s="81" t="s">
        <v>613</v>
      </c>
    </row>
    <row r="9" spans="1:1" ht="15.6" x14ac:dyDescent="0.3">
      <c r="A9" s="81" t="s">
        <v>614</v>
      </c>
    </row>
    <row r="10" spans="1:1" ht="15.6" x14ac:dyDescent="0.3">
      <c r="A10" s="81" t="s">
        <v>615</v>
      </c>
    </row>
    <row r="11" spans="1:1" ht="15.6" x14ac:dyDescent="0.3">
      <c r="A11" s="81" t="s">
        <v>616</v>
      </c>
    </row>
    <row r="12" spans="1:1" ht="30.6" x14ac:dyDescent="0.3">
      <c r="A12" s="81" t="s">
        <v>617</v>
      </c>
    </row>
    <row r="13" spans="1:1" ht="15.6" x14ac:dyDescent="0.3">
      <c r="A13" s="81" t="s">
        <v>618</v>
      </c>
    </row>
    <row r="14" spans="1:1" ht="15.6" hidden="1" x14ac:dyDescent="0.3">
      <c r="A14" s="67"/>
    </row>
    <row r="15" spans="1:1" ht="15.6" hidden="1" x14ac:dyDescent="0.3">
      <c r="A15" s="67"/>
    </row>
    <row r="16" spans="1:1" ht="15.6" hidden="1" x14ac:dyDescent="0.3">
      <c r="A16" s="69"/>
    </row>
    <row r="17" spans="1:1" ht="15.6" hidden="1" x14ac:dyDescent="0.3">
      <c r="A17" s="70"/>
    </row>
    <row r="18" spans="1:1" ht="15.6" hidden="1" x14ac:dyDescent="0.3">
      <c r="A18" s="67"/>
    </row>
    <row r="19" spans="1:1" ht="15.6" hidden="1" x14ac:dyDescent="0.3">
      <c r="A19" s="67"/>
    </row>
    <row r="20" spans="1:1" ht="15.6" hidden="1" x14ac:dyDescent="0.3">
      <c r="A20" s="67"/>
    </row>
    <row r="21" spans="1:1" ht="15.6" hidden="1" x14ac:dyDescent="0.3">
      <c r="A21" s="67"/>
    </row>
    <row r="22" spans="1:1" ht="15.6" hidden="1" x14ac:dyDescent="0.3">
      <c r="A22" s="67"/>
    </row>
    <row r="23" spans="1:1" ht="15.6" hidden="1" x14ac:dyDescent="0.3">
      <c r="A23" s="69"/>
    </row>
    <row r="24" spans="1:1" ht="15.6" hidden="1" x14ac:dyDescent="0.3">
      <c r="A24" s="70"/>
    </row>
    <row r="25" spans="1:1" ht="15.6" hidden="1" x14ac:dyDescent="0.3">
      <c r="A25" s="67"/>
    </row>
    <row r="26" spans="1:1" ht="15.6" hidden="1" x14ac:dyDescent="0.3">
      <c r="A26" s="67"/>
    </row>
    <row r="27" spans="1:1" ht="15.6" hidden="1" x14ac:dyDescent="0.3">
      <c r="A27" s="67"/>
    </row>
    <row r="28" spans="1:1" ht="15.6" hidden="1" x14ac:dyDescent="0.3">
      <c r="A28" s="67"/>
    </row>
    <row r="29" spans="1:1" ht="15.6" hidden="1" x14ac:dyDescent="0.3">
      <c r="A29" s="67"/>
    </row>
    <row r="30" spans="1:1" ht="15.6" hidden="1" x14ac:dyDescent="0.3">
      <c r="A30" s="69"/>
    </row>
  </sheetData>
  <sheetProtection algorithmName="SHA-512" hashValue="5f+JCcjuD0ZPfpKZkMKLxewRg2tyb6mhccpH7KDWmnKHK/dvvk0rZaApGhdhb4iTaKzUqWq9m9dMgYvrTyoX2Q==" saltValue="Xbqm2vOROjNVsO8D6Hqwy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14" sqref="B14"/>
    </sheetView>
  </sheetViews>
  <sheetFormatPr defaultColWidth="0" defaultRowHeight="15" zeroHeight="1" x14ac:dyDescent="0.25"/>
  <cols>
    <col min="1" max="1" width="2.6640625" style="89" customWidth="1"/>
    <col min="2" max="2" width="6.6640625" style="89" customWidth="1"/>
    <col min="3" max="3" width="9.44140625" style="89" customWidth="1"/>
    <col min="4" max="4" width="17.5546875" style="89" customWidth="1"/>
    <col min="5" max="5" width="15.44140625" style="89" bestFit="1" customWidth="1"/>
    <col min="6" max="6" width="15" style="89" bestFit="1" customWidth="1"/>
    <col min="7" max="7" width="30.5546875" style="89" customWidth="1"/>
    <col min="8" max="8" width="18.33203125" style="89" customWidth="1"/>
    <col min="9" max="9" width="19.88671875" style="89" bestFit="1" customWidth="1"/>
    <col min="10" max="14" width="11.6640625" style="89" hidden="1" customWidth="1"/>
    <col min="15" max="16384" width="21.109375" style="89" hidden="1"/>
  </cols>
  <sheetData>
    <row r="1" spans="1:14" x14ac:dyDescent="0.25">
      <c r="A1" s="74" t="s">
        <v>599</v>
      </c>
      <c r="B1" s="75" t="s">
        <v>4</v>
      </c>
      <c r="C1" s="130"/>
      <c r="D1" s="130"/>
      <c r="E1" s="135"/>
      <c r="F1" s="130"/>
      <c r="G1" s="130"/>
      <c r="H1" s="130"/>
      <c r="I1" s="83" t="s">
        <v>5</v>
      </c>
      <c r="J1" s="133"/>
      <c r="K1" s="133"/>
      <c r="L1" s="133"/>
      <c r="M1" s="133"/>
      <c r="N1" s="133"/>
    </row>
    <row r="2" spans="1:14" ht="15.6" thickBot="1" x14ac:dyDescent="0.3">
      <c r="A2" s="130"/>
      <c r="B2" s="76" t="s">
        <v>6</v>
      </c>
      <c r="C2" s="131"/>
      <c r="D2" s="131"/>
      <c r="E2" s="134"/>
      <c r="F2" s="131"/>
      <c r="G2" s="131"/>
      <c r="H2" s="131"/>
      <c r="I2" s="134"/>
      <c r="J2" s="133"/>
      <c r="K2" s="133"/>
      <c r="L2" s="133"/>
      <c r="M2" s="133"/>
      <c r="N2" s="133"/>
    </row>
    <row r="3" spans="1:14" x14ac:dyDescent="0.25">
      <c r="A3" s="130"/>
      <c r="B3" s="3"/>
      <c r="C3" s="3"/>
      <c r="D3" s="3"/>
      <c r="E3" s="130"/>
      <c r="F3" s="130"/>
      <c r="G3" s="130"/>
      <c r="H3" s="130"/>
      <c r="I3" s="130"/>
      <c r="J3" s="133"/>
      <c r="K3" s="133"/>
      <c r="L3" s="133"/>
      <c r="M3" s="133"/>
      <c r="N3" s="133"/>
    </row>
    <row r="4" spans="1:14" s="75" customFormat="1" x14ac:dyDescent="0.25">
      <c r="A4" s="130"/>
      <c r="B4" s="77" t="s">
        <v>619</v>
      </c>
      <c r="C4" s="130"/>
      <c r="D4" s="130"/>
      <c r="E4" s="130"/>
      <c r="F4" s="130"/>
      <c r="G4" s="130"/>
      <c r="H4" s="130"/>
      <c r="I4" s="130"/>
      <c r="J4" s="130"/>
      <c r="K4" s="130"/>
      <c r="L4" s="130"/>
      <c r="M4" s="130"/>
      <c r="N4" s="130"/>
    </row>
    <row r="5" spans="1:14" ht="17.399999999999999" x14ac:dyDescent="0.25">
      <c r="A5" s="130"/>
      <c r="B5" s="90" t="str">
        <f>'1. Information'!B5</f>
        <v>Annual Mental Health Services Act (MHSA) Revenue and Expenditure Report</v>
      </c>
      <c r="C5" s="265"/>
      <c r="D5" s="265"/>
      <c r="E5" s="265"/>
      <c r="F5" s="265"/>
      <c r="G5" s="265"/>
      <c r="H5" s="265"/>
      <c r="I5" s="130"/>
      <c r="J5" s="133"/>
      <c r="K5" s="133"/>
      <c r="L5" s="133"/>
      <c r="M5" s="133"/>
      <c r="N5" s="133"/>
    </row>
    <row r="6" spans="1:14" ht="17.399999999999999" x14ac:dyDescent="0.25">
      <c r="A6" s="130"/>
      <c r="B6" s="90" t="str">
        <f>'1. Information'!B6</f>
        <v>Fiscal Year: FY 2022-23</v>
      </c>
      <c r="C6" s="265"/>
      <c r="D6" s="265"/>
      <c r="E6" s="265"/>
      <c r="F6" s="265"/>
      <c r="G6" s="265"/>
      <c r="H6" s="265"/>
      <c r="I6" s="130"/>
      <c r="J6" s="133"/>
      <c r="K6" s="133"/>
      <c r="L6" s="133"/>
      <c r="M6" s="133"/>
      <c r="N6" s="133"/>
    </row>
    <row r="7" spans="1:14" ht="17.399999999999999" x14ac:dyDescent="0.25">
      <c r="A7" s="130"/>
      <c r="B7" s="90" t="s">
        <v>620</v>
      </c>
      <c r="C7" s="265"/>
      <c r="D7" s="265"/>
      <c r="E7" s="265"/>
      <c r="F7" s="265"/>
      <c r="G7" s="265"/>
      <c r="H7" s="265"/>
      <c r="I7" s="130"/>
      <c r="J7" s="133"/>
      <c r="K7" s="133"/>
      <c r="L7" s="133"/>
      <c r="M7" s="133"/>
      <c r="N7" s="133"/>
    </row>
    <row r="8" spans="1:14" ht="15.6" x14ac:dyDescent="0.25">
      <c r="A8" s="130"/>
      <c r="B8" s="203"/>
      <c r="C8" s="203"/>
      <c r="D8" s="203"/>
      <c r="E8" s="203"/>
      <c r="F8" s="203"/>
      <c r="G8" s="203"/>
      <c r="H8" s="203"/>
      <c r="I8" s="130"/>
      <c r="J8" s="133"/>
      <c r="K8" s="133"/>
      <c r="L8" s="133"/>
      <c r="M8" s="133"/>
      <c r="N8" s="133"/>
    </row>
    <row r="9" spans="1:14" ht="15.6" x14ac:dyDescent="0.3">
      <c r="A9" s="130"/>
      <c r="B9" s="156" t="s">
        <v>12</v>
      </c>
      <c r="C9" s="205"/>
      <c r="D9" s="138" t="str">
        <f>IF(ISBLANK('1. Information'!D11),"",'1. Information'!D11)</f>
        <v>Mariposa</v>
      </c>
      <c r="E9" s="130"/>
      <c r="F9" s="179" t="s">
        <v>10</v>
      </c>
      <c r="G9" s="343">
        <f>IF(ISBLANK('1. Information'!D9),"",'1. Information'!D9)</f>
        <v>45307</v>
      </c>
      <c r="H9" s="266"/>
      <c r="I9" s="130"/>
      <c r="J9" s="133"/>
      <c r="K9" s="133"/>
      <c r="L9" s="133"/>
      <c r="M9" s="133"/>
      <c r="N9" s="133"/>
    </row>
    <row r="10" spans="1:14" ht="15.6" x14ac:dyDescent="0.3">
      <c r="A10" s="130"/>
      <c r="B10" s="206"/>
      <c r="C10" s="206"/>
      <c r="D10" s="206"/>
      <c r="E10" s="130"/>
      <c r="F10" s="206"/>
      <c r="G10" s="165"/>
      <c r="H10" s="266"/>
      <c r="I10" s="130"/>
      <c r="J10" s="133"/>
      <c r="K10" s="133"/>
      <c r="L10" s="133"/>
      <c r="M10" s="133"/>
      <c r="N10" s="133"/>
    </row>
    <row r="11" spans="1:14" ht="18" thickBot="1" x14ac:dyDescent="0.35">
      <c r="A11" s="130"/>
      <c r="B11" s="373" t="s">
        <v>161</v>
      </c>
      <c r="C11" s="359"/>
      <c r="D11" s="359"/>
      <c r="E11" s="359"/>
      <c r="F11" s="359"/>
      <c r="G11" s="359"/>
      <c r="H11" s="359"/>
      <c r="I11" s="209"/>
      <c r="J11" s="133"/>
      <c r="K11" s="133"/>
      <c r="L11" s="133"/>
      <c r="M11" s="133"/>
      <c r="N11" s="133"/>
    </row>
    <row r="12" spans="1:14" ht="16.2" thickTop="1" x14ac:dyDescent="0.3">
      <c r="A12" s="130"/>
      <c r="B12" s="347"/>
      <c r="C12" s="347"/>
      <c r="D12" s="347"/>
      <c r="E12" s="347"/>
      <c r="F12" s="347"/>
      <c r="G12" s="347"/>
      <c r="H12" s="347"/>
      <c r="I12" s="130"/>
      <c r="J12" s="133"/>
      <c r="K12" s="133"/>
      <c r="L12" s="133"/>
      <c r="M12" s="133"/>
      <c r="N12" s="133"/>
    </row>
    <row r="13" spans="1:14" x14ac:dyDescent="0.25">
      <c r="A13" s="130"/>
      <c r="B13" s="130"/>
      <c r="C13" s="140" t="s">
        <v>40</v>
      </c>
      <c r="D13" s="140" t="s">
        <v>41</v>
      </c>
      <c r="E13" s="140" t="s">
        <v>42</v>
      </c>
      <c r="F13" s="140" t="s">
        <v>43</v>
      </c>
      <c r="G13" s="140" t="s">
        <v>44</v>
      </c>
      <c r="H13" s="140" t="s">
        <v>45</v>
      </c>
      <c r="I13" s="140" t="s">
        <v>178</v>
      </c>
      <c r="J13" s="133"/>
      <c r="K13" s="133"/>
      <c r="L13" s="133"/>
      <c r="M13" s="133"/>
      <c r="N13" s="133"/>
    </row>
    <row r="14" spans="1:14" s="374" customFormat="1" ht="31.2" x14ac:dyDescent="0.3">
      <c r="A14" s="378"/>
      <c r="B14" s="123" t="s">
        <v>182</v>
      </c>
      <c r="C14" s="251" t="s">
        <v>183</v>
      </c>
      <c r="D14" s="250" t="s">
        <v>621</v>
      </c>
      <c r="E14" s="184" t="s">
        <v>622</v>
      </c>
      <c r="F14" s="184" t="s">
        <v>603</v>
      </c>
      <c r="G14" s="184" t="s">
        <v>623</v>
      </c>
      <c r="H14" s="184" t="s">
        <v>624</v>
      </c>
      <c r="I14" s="243" t="s">
        <v>625</v>
      </c>
      <c r="J14" s="375"/>
      <c r="K14" s="375"/>
      <c r="L14" s="375"/>
      <c r="M14" s="375"/>
      <c r="N14" s="375"/>
    </row>
    <row r="15" spans="1:14" x14ac:dyDescent="0.25">
      <c r="A15" s="130"/>
      <c r="B15" s="322">
        <v>1</v>
      </c>
      <c r="C15" s="284" t="str">
        <f t="shared" ref="C15:C54" si="0">IF(I15&lt;&gt;0,VLOOKUP($D$9,Info_County_Code,2,FALSE),"")</f>
        <v/>
      </c>
      <c r="D15" s="365"/>
      <c r="E15" s="365"/>
      <c r="F15" s="376"/>
      <c r="G15" s="377"/>
      <c r="H15" s="377"/>
      <c r="I15" s="379">
        <f>SUM(G15:H15)</f>
        <v>0</v>
      </c>
      <c r="J15" s="133"/>
      <c r="K15" s="133"/>
      <c r="L15" s="133"/>
      <c r="M15" s="133"/>
      <c r="N15" s="133"/>
    </row>
    <row r="16" spans="1:14" x14ac:dyDescent="0.25">
      <c r="A16" s="130"/>
      <c r="B16" s="322">
        <v>2</v>
      </c>
      <c r="C16" s="284" t="str">
        <f t="shared" si="0"/>
        <v/>
      </c>
      <c r="D16" s="365"/>
      <c r="E16" s="365"/>
      <c r="F16" s="376"/>
      <c r="G16" s="377"/>
      <c r="H16" s="377"/>
      <c r="I16" s="379">
        <f t="shared" ref="I16:I54" si="1">SUM(G16:H16)</f>
        <v>0</v>
      </c>
      <c r="J16" s="133"/>
      <c r="K16" s="133"/>
      <c r="L16" s="133"/>
      <c r="M16" s="133"/>
      <c r="N16" s="133"/>
    </row>
    <row r="17" spans="1:14" x14ac:dyDescent="0.25">
      <c r="A17" s="133"/>
      <c r="B17" s="322">
        <v>3</v>
      </c>
      <c r="C17" s="284" t="str">
        <f t="shared" si="0"/>
        <v/>
      </c>
      <c r="D17" s="365"/>
      <c r="E17" s="365"/>
      <c r="F17" s="376"/>
      <c r="G17" s="377"/>
      <c r="H17" s="377"/>
      <c r="I17" s="379">
        <f t="shared" si="1"/>
        <v>0</v>
      </c>
      <c r="J17" s="130"/>
      <c r="K17" s="130"/>
      <c r="L17" s="133"/>
      <c r="M17" s="133"/>
      <c r="N17" s="133"/>
    </row>
    <row r="18" spans="1:14" x14ac:dyDescent="0.25">
      <c r="A18" s="133"/>
      <c r="B18" s="322">
        <v>4</v>
      </c>
      <c r="C18" s="284" t="str">
        <f t="shared" si="0"/>
        <v/>
      </c>
      <c r="D18" s="365"/>
      <c r="E18" s="365"/>
      <c r="F18" s="376"/>
      <c r="G18" s="377"/>
      <c r="H18" s="377"/>
      <c r="I18" s="379">
        <f>SUM(G18:H18)</f>
        <v>0</v>
      </c>
      <c r="J18" s="130"/>
      <c r="K18" s="130"/>
      <c r="L18" s="133"/>
      <c r="M18" s="133"/>
      <c r="N18" s="133"/>
    </row>
    <row r="19" spans="1:14" x14ac:dyDescent="0.25">
      <c r="A19" s="133"/>
      <c r="B19" s="322">
        <v>5</v>
      </c>
      <c r="C19" s="284" t="str">
        <f t="shared" si="0"/>
        <v/>
      </c>
      <c r="D19" s="365"/>
      <c r="E19" s="365"/>
      <c r="F19" s="376"/>
      <c r="G19" s="377"/>
      <c r="H19" s="377"/>
      <c r="I19" s="379">
        <f t="shared" si="1"/>
        <v>0</v>
      </c>
      <c r="J19" s="130"/>
      <c r="K19" s="130"/>
      <c r="L19" s="133"/>
      <c r="M19" s="133"/>
      <c r="N19" s="133"/>
    </row>
    <row r="20" spans="1:14" x14ac:dyDescent="0.25">
      <c r="A20" s="133"/>
      <c r="B20" s="322">
        <v>6</v>
      </c>
      <c r="C20" s="284" t="str">
        <f t="shared" si="0"/>
        <v/>
      </c>
      <c r="D20" s="365"/>
      <c r="E20" s="365"/>
      <c r="F20" s="376"/>
      <c r="G20" s="377"/>
      <c r="H20" s="377"/>
      <c r="I20" s="379">
        <f t="shared" si="1"/>
        <v>0</v>
      </c>
      <c r="J20" s="130"/>
      <c r="K20" s="130"/>
      <c r="L20" s="133"/>
      <c r="M20" s="133"/>
      <c r="N20" s="133"/>
    </row>
    <row r="21" spans="1:14" x14ac:dyDescent="0.25">
      <c r="A21" s="133"/>
      <c r="B21" s="322">
        <v>7</v>
      </c>
      <c r="C21" s="284" t="str">
        <f t="shared" si="0"/>
        <v/>
      </c>
      <c r="D21" s="365"/>
      <c r="E21" s="365"/>
      <c r="F21" s="376"/>
      <c r="G21" s="377"/>
      <c r="H21" s="377"/>
      <c r="I21" s="379">
        <f t="shared" si="1"/>
        <v>0</v>
      </c>
      <c r="J21" s="130"/>
      <c r="K21" s="130"/>
      <c r="L21" s="133"/>
      <c r="M21" s="133"/>
      <c r="N21" s="133"/>
    </row>
    <row r="22" spans="1:14" x14ac:dyDescent="0.25">
      <c r="A22" s="133"/>
      <c r="B22" s="322">
        <v>8</v>
      </c>
      <c r="C22" s="284" t="str">
        <f t="shared" si="0"/>
        <v/>
      </c>
      <c r="D22" s="365"/>
      <c r="E22" s="365"/>
      <c r="F22" s="376"/>
      <c r="G22" s="377"/>
      <c r="H22" s="377"/>
      <c r="I22" s="379">
        <f t="shared" si="1"/>
        <v>0</v>
      </c>
      <c r="J22" s="130"/>
      <c r="K22" s="130"/>
      <c r="L22" s="133"/>
      <c r="M22" s="133"/>
      <c r="N22" s="133"/>
    </row>
    <row r="23" spans="1:14" x14ac:dyDescent="0.25">
      <c r="A23" s="133"/>
      <c r="B23" s="322">
        <v>9</v>
      </c>
      <c r="C23" s="284" t="str">
        <f t="shared" si="0"/>
        <v/>
      </c>
      <c r="D23" s="365"/>
      <c r="E23" s="365"/>
      <c r="F23" s="376"/>
      <c r="G23" s="377"/>
      <c r="H23" s="377"/>
      <c r="I23" s="379">
        <f t="shared" si="1"/>
        <v>0</v>
      </c>
      <c r="J23" s="130"/>
      <c r="K23" s="130"/>
      <c r="L23" s="133"/>
      <c r="M23" s="133"/>
      <c r="N23" s="133"/>
    </row>
    <row r="24" spans="1:14" x14ac:dyDescent="0.25">
      <c r="A24" s="133"/>
      <c r="B24" s="322">
        <v>10</v>
      </c>
      <c r="C24" s="284" t="str">
        <f t="shared" si="0"/>
        <v/>
      </c>
      <c r="D24" s="365"/>
      <c r="E24" s="365"/>
      <c r="F24" s="376"/>
      <c r="G24" s="377"/>
      <c r="H24" s="377"/>
      <c r="I24" s="379">
        <f t="shared" si="1"/>
        <v>0</v>
      </c>
      <c r="J24" s="130"/>
      <c r="K24" s="130"/>
      <c r="L24" s="133"/>
      <c r="M24" s="133"/>
      <c r="N24" s="133"/>
    </row>
    <row r="25" spans="1:14" x14ac:dyDescent="0.25">
      <c r="A25" s="133"/>
      <c r="B25" s="322">
        <v>11</v>
      </c>
      <c r="C25" s="284" t="str">
        <f t="shared" si="0"/>
        <v/>
      </c>
      <c r="D25" s="365"/>
      <c r="E25" s="365"/>
      <c r="F25" s="376"/>
      <c r="G25" s="377"/>
      <c r="H25" s="377"/>
      <c r="I25" s="379">
        <f t="shared" si="1"/>
        <v>0</v>
      </c>
      <c r="J25" s="130"/>
      <c r="K25" s="130"/>
      <c r="L25" s="133"/>
      <c r="M25" s="133"/>
      <c r="N25" s="133"/>
    </row>
    <row r="26" spans="1:14" x14ac:dyDescent="0.25">
      <c r="A26" s="133"/>
      <c r="B26" s="322">
        <v>12</v>
      </c>
      <c r="C26" s="284" t="str">
        <f t="shared" si="0"/>
        <v/>
      </c>
      <c r="D26" s="365"/>
      <c r="E26" s="365"/>
      <c r="F26" s="376"/>
      <c r="G26" s="377"/>
      <c r="H26" s="377"/>
      <c r="I26" s="379">
        <f t="shared" si="1"/>
        <v>0</v>
      </c>
      <c r="J26" s="130"/>
      <c r="K26" s="130"/>
      <c r="L26" s="133"/>
      <c r="M26" s="133"/>
      <c r="N26" s="133"/>
    </row>
    <row r="27" spans="1:14" x14ac:dyDescent="0.25">
      <c r="A27" s="133"/>
      <c r="B27" s="322">
        <v>13</v>
      </c>
      <c r="C27" s="284" t="str">
        <f t="shared" si="0"/>
        <v/>
      </c>
      <c r="D27" s="365"/>
      <c r="E27" s="365"/>
      <c r="F27" s="376"/>
      <c r="G27" s="377"/>
      <c r="H27" s="377"/>
      <c r="I27" s="379">
        <f t="shared" si="1"/>
        <v>0</v>
      </c>
      <c r="J27" s="130"/>
      <c r="K27" s="130"/>
      <c r="L27" s="133"/>
      <c r="M27" s="133"/>
      <c r="N27" s="133"/>
    </row>
    <row r="28" spans="1:14" x14ac:dyDescent="0.25">
      <c r="A28" s="133"/>
      <c r="B28" s="322">
        <v>14</v>
      </c>
      <c r="C28" s="284" t="str">
        <f t="shared" si="0"/>
        <v/>
      </c>
      <c r="D28" s="365"/>
      <c r="E28" s="365"/>
      <c r="F28" s="376"/>
      <c r="G28" s="377"/>
      <c r="H28" s="377"/>
      <c r="I28" s="379">
        <f t="shared" si="1"/>
        <v>0</v>
      </c>
      <c r="J28" s="130"/>
      <c r="K28" s="130"/>
      <c r="L28" s="133"/>
      <c r="M28" s="133"/>
      <c r="N28" s="133"/>
    </row>
    <row r="29" spans="1:14" x14ac:dyDescent="0.25">
      <c r="A29" s="133"/>
      <c r="B29" s="322">
        <v>15</v>
      </c>
      <c r="C29" s="284" t="str">
        <f t="shared" si="0"/>
        <v/>
      </c>
      <c r="D29" s="365"/>
      <c r="E29" s="365"/>
      <c r="F29" s="376"/>
      <c r="G29" s="377"/>
      <c r="H29" s="377"/>
      <c r="I29" s="379">
        <f t="shared" si="1"/>
        <v>0</v>
      </c>
      <c r="J29" s="130"/>
      <c r="K29" s="130"/>
      <c r="L29" s="133"/>
      <c r="M29" s="133"/>
      <c r="N29" s="133"/>
    </row>
    <row r="30" spans="1:14" x14ac:dyDescent="0.25">
      <c r="A30" s="133"/>
      <c r="B30" s="322">
        <v>16</v>
      </c>
      <c r="C30" s="284" t="str">
        <f t="shared" si="0"/>
        <v/>
      </c>
      <c r="D30" s="365"/>
      <c r="E30" s="365"/>
      <c r="F30" s="376"/>
      <c r="G30" s="377"/>
      <c r="H30" s="377"/>
      <c r="I30" s="379">
        <f t="shared" si="1"/>
        <v>0</v>
      </c>
      <c r="J30" s="130"/>
      <c r="K30" s="130"/>
      <c r="L30" s="133"/>
      <c r="M30" s="133"/>
      <c r="N30" s="133"/>
    </row>
    <row r="31" spans="1:14" x14ac:dyDescent="0.25">
      <c r="A31" s="133"/>
      <c r="B31" s="322">
        <v>17</v>
      </c>
      <c r="C31" s="284" t="str">
        <f t="shared" si="0"/>
        <v/>
      </c>
      <c r="D31" s="365"/>
      <c r="E31" s="365"/>
      <c r="F31" s="376"/>
      <c r="G31" s="377"/>
      <c r="H31" s="377"/>
      <c r="I31" s="379">
        <f t="shared" si="1"/>
        <v>0</v>
      </c>
      <c r="J31" s="130"/>
      <c r="K31" s="130"/>
      <c r="L31" s="133"/>
      <c r="M31" s="133"/>
      <c r="N31" s="133"/>
    </row>
    <row r="32" spans="1:14" x14ac:dyDescent="0.25">
      <c r="A32" s="133"/>
      <c r="B32" s="322">
        <v>18</v>
      </c>
      <c r="C32" s="284" t="str">
        <f t="shared" si="0"/>
        <v/>
      </c>
      <c r="D32" s="365"/>
      <c r="E32" s="365"/>
      <c r="F32" s="376"/>
      <c r="G32" s="377"/>
      <c r="H32" s="377"/>
      <c r="I32" s="379">
        <f t="shared" si="1"/>
        <v>0</v>
      </c>
      <c r="J32" s="130"/>
      <c r="K32" s="130"/>
      <c r="L32" s="133"/>
      <c r="M32" s="133"/>
      <c r="N32" s="133"/>
    </row>
    <row r="33" spans="1:14" x14ac:dyDescent="0.25">
      <c r="A33" s="133"/>
      <c r="B33" s="322">
        <v>19</v>
      </c>
      <c r="C33" s="284" t="str">
        <f t="shared" si="0"/>
        <v/>
      </c>
      <c r="D33" s="365"/>
      <c r="E33" s="365"/>
      <c r="F33" s="376"/>
      <c r="G33" s="377"/>
      <c r="H33" s="377"/>
      <c r="I33" s="379">
        <f t="shared" si="1"/>
        <v>0</v>
      </c>
      <c r="J33" s="133"/>
      <c r="K33" s="133"/>
      <c r="L33" s="133"/>
      <c r="M33" s="133"/>
      <c r="N33" s="133"/>
    </row>
    <row r="34" spans="1:14" x14ac:dyDescent="0.25">
      <c r="A34" s="133"/>
      <c r="B34" s="322">
        <v>20</v>
      </c>
      <c r="C34" s="284" t="str">
        <f t="shared" si="0"/>
        <v/>
      </c>
      <c r="D34" s="365"/>
      <c r="E34" s="365"/>
      <c r="F34" s="376"/>
      <c r="G34" s="377"/>
      <c r="H34" s="377"/>
      <c r="I34" s="379">
        <f t="shared" si="1"/>
        <v>0</v>
      </c>
      <c r="J34" s="133"/>
      <c r="K34" s="133"/>
      <c r="L34" s="133"/>
      <c r="M34" s="133"/>
      <c r="N34" s="133"/>
    </row>
    <row r="35" spans="1:14" x14ac:dyDescent="0.25">
      <c r="A35" s="133"/>
      <c r="B35" s="322">
        <v>21</v>
      </c>
      <c r="C35" s="284" t="str">
        <f t="shared" si="0"/>
        <v/>
      </c>
      <c r="D35" s="365"/>
      <c r="E35" s="365"/>
      <c r="F35" s="376"/>
      <c r="G35" s="377"/>
      <c r="H35" s="377"/>
      <c r="I35" s="379">
        <f t="shared" si="1"/>
        <v>0</v>
      </c>
      <c r="J35" s="133"/>
      <c r="K35" s="133"/>
      <c r="L35" s="133"/>
      <c r="M35" s="133"/>
      <c r="N35" s="133"/>
    </row>
    <row r="36" spans="1:14" x14ac:dyDescent="0.25">
      <c r="A36" s="133"/>
      <c r="B36" s="322">
        <v>22</v>
      </c>
      <c r="C36" s="284" t="str">
        <f t="shared" si="0"/>
        <v/>
      </c>
      <c r="D36" s="365"/>
      <c r="E36" s="365"/>
      <c r="F36" s="376"/>
      <c r="G36" s="377"/>
      <c r="H36" s="377"/>
      <c r="I36" s="379">
        <f t="shared" si="1"/>
        <v>0</v>
      </c>
      <c r="J36" s="133"/>
      <c r="K36" s="133"/>
      <c r="L36" s="133"/>
      <c r="M36" s="133"/>
      <c r="N36" s="133"/>
    </row>
    <row r="37" spans="1:14" x14ac:dyDescent="0.25">
      <c r="A37" s="133"/>
      <c r="B37" s="322">
        <v>23</v>
      </c>
      <c r="C37" s="284" t="str">
        <f t="shared" si="0"/>
        <v/>
      </c>
      <c r="D37" s="365"/>
      <c r="E37" s="365"/>
      <c r="F37" s="376"/>
      <c r="G37" s="377"/>
      <c r="H37" s="377"/>
      <c r="I37" s="379">
        <f t="shared" si="1"/>
        <v>0</v>
      </c>
      <c r="J37" s="133"/>
      <c r="K37" s="133"/>
      <c r="L37" s="133"/>
      <c r="M37" s="133"/>
      <c r="N37" s="133"/>
    </row>
    <row r="38" spans="1:14" x14ac:dyDescent="0.25">
      <c r="A38" s="133"/>
      <c r="B38" s="322">
        <v>24</v>
      </c>
      <c r="C38" s="284" t="str">
        <f t="shared" si="0"/>
        <v/>
      </c>
      <c r="D38" s="365"/>
      <c r="E38" s="365"/>
      <c r="F38" s="376"/>
      <c r="G38" s="377"/>
      <c r="H38" s="377"/>
      <c r="I38" s="379">
        <f t="shared" si="1"/>
        <v>0</v>
      </c>
      <c r="J38" s="133"/>
      <c r="K38" s="133"/>
      <c r="L38" s="133"/>
      <c r="M38" s="133"/>
      <c r="N38" s="133"/>
    </row>
    <row r="39" spans="1:14" x14ac:dyDescent="0.25">
      <c r="A39" s="133"/>
      <c r="B39" s="322">
        <v>25</v>
      </c>
      <c r="C39" s="284" t="str">
        <f t="shared" si="0"/>
        <v/>
      </c>
      <c r="D39" s="365"/>
      <c r="E39" s="365"/>
      <c r="F39" s="376"/>
      <c r="G39" s="377"/>
      <c r="H39" s="377"/>
      <c r="I39" s="379">
        <f t="shared" si="1"/>
        <v>0</v>
      </c>
      <c r="J39" s="133"/>
      <c r="K39" s="133"/>
      <c r="L39" s="133"/>
      <c r="M39" s="133"/>
      <c r="N39" s="133"/>
    </row>
    <row r="40" spans="1:14" x14ac:dyDescent="0.25">
      <c r="A40" s="133"/>
      <c r="B40" s="322">
        <v>26</v>
      </c>
      <c r="C40" s="284" t="str">
        <f t="shared" si="0"/>
        <v/>
      </c>
      <c r="D40" s="365"/>
      <c r="E40" s="365"/>
      <c r="F40" s="376"/>
      <c r="G40" s="377"/>
      <c r="H40" s="377"/>
      <c r="I40" s="379">
        <f t="shared" si="1"/>
        <v>0</v>
      </c>
      <c r="J40" s="133"/>
      <c r="K40" s="133"/>
      <c r="L40" s="133"/>
      <c r="M40" s="133"/>
      <c r="N40" s="133"/>
    </row>
    <row r="41" spans="1:14" x14ac:dyDescent="0.25">
      <c r="A41" s="133"/>
      <c r="B41" s="322">
        <v>27</v>
      </c>
      <c r="C41" s="284" t="str">
        <f t="shared" si="0"/>
        <v/>
      </c>
      <c r="D41" s="365"/>
      <c r="E41" s="365"/>
      <c r="F41" s="376"/>
      <c r="G41" s="377"/>
      <c r="H41" s="377"/>
      <c r="I41" s="379">
        <f t="shared" si="1"/>
        <v>0</v>
      </c>
      <c r="J41" s="133"/>
      <c r="K41" s="133"/>
      <c r="L41" s="133"/>
      <c r="M41" s="133"/>
      <c r="N41" s="133"/>
    </row>
    <row r="42" spans="1:14" x14ac:dyDescent="0.25">
      <c r="A42" s="133"/>
      <c r="B42" s="322">
        <v>28</v>
      </c>
      <c r="C42" s="284" t="str">
        <f t="shared" si="0"/>
        <v/>
      </c>
      <c r="D42" s="365"/>
      <c r="E42" s="365"/>
      <c r="F42" s="376"/>
      <c r="G42" s="377"/>
      <c r="H42" s="377"/>
      <c r="I42" s="379">
        <f t="shared" si="1"/>
        <v>0</v>
      </c>
      <c r="J42" s="133"/>
      <c r="K42" s="133"/>
      <c r="L42" s="133"/>
      <c r="M42" s="133"/>
      <c r="N42" s="133"/>
    </row>
    <row r="43" spans="1:14" x14ac:dyDescent="0.25">
      <c r="A43" s="133"/>
      <c r="B43" s="322">
        <v>29</v>
      </c>
      <c r="C43" s="284" t="str">
        <f t="shared" si="0"/>
        <v/>
      </c>
      <c r="D43" s="365"/>
      <c r="E43" s="365"/>
      <c r="F43" s="376"/>
      <c r="G43" s="377"/>
      <c r="H43" s="377"/>
      <c r="I43" s="379">
        <f t="shared" si="1"/>
        <v>0</v>
      </c>
      <c r="J43" s="133"/>
      <c r="K43" s="133"/>
      <c r="L43" s="133"/>
      <c r="M43" s="133"/>
      <c r="N43" s="133"/>
    </row>
    <row r="44" spans="1:14" x14ac:dyDescent="0.25">
      <c r="A44" s="133"/>
      <c r="B44" s="322">
        <v>30</v>
      </c>
      <c r="C44" s="284" t="str">
        <f t="shared" si="0"/>
        <v/>
      </c>
      <c r="D44" s="365"/>
      <c r="E44" s="365"/>
      <c r="F44" s="376"/>
      <c r="G44" s="377"/>
      <c r="H44" s="377"/>
      <c r="I44" s="379">
        <f t="shared" si="1"/>
        <v>0</v>
      </c>
      <c r="J44" s="133"/>
      <c r="K44" s="133"/>
      <c r="L44" s="133"/>
      <c r="M44" s="133"/>
      <c r="N44" s="133"/>
    </row>
    <row r="45" spans="1:14" x14ac:dyDescent="0.25">
      <c r="A45" s="133"/>
      <c r="B45" s="322">
        <v>31</v>
      </c>
      <c r="C45" s="284" t="str">
        <f t="shared" si="0"/>
        <v/>
      </c>
      <c r="D45" s="365"/>
      <c r="E45" s="365"/>
      <c r="F45" s="376"/>
      <c r="G45" s="377"/>
      <c r="H45" s="377"/>
      <c r="I45" s="379">
        <f t="shared" si="1"/>
        <v>0</v>
      </c>
      <c r="J45" s="133"/>
      <c r="K45" s="133"/>
      <c r="L45" s="133"/>
      <c r="M45" s="133"/>
      <c r="N45" s="133"/>
    </row>
    <row r="46" spans="1:14" x14ac:dyDescent="0.25">
      <c r="A46" s="133"/>
      <c r="B46" s="322">
        <v>32</v>
      </c>
      <c r="C46" s="284" t="str">
        <f t="shared" si="0"/>
        <v/>
      </c>
      <c r="D46" s="365"/>
      <c r="E46" s="365"/>
      <c r="F46" s="376"/>
      <c r="G46" s="377"/>
      <c r="H46" s="377"/>
      <c r="I46" s="379">
        <f t="shared" si="1"/>
        <v>0</v>
      </c>
      <c r="J46" s="133"/>
      <c r="K46" s="133"/>
      <c r="L46" s="133"/>
      <c r="M46" s="133"/>
      <c r="N46" s="133"/>
    </row>
    <row r="47" spans="1:14" x14ac:dyDescent="0.25">
      <c r="A47" s="133"/>
      <c r="B47" s="322">
        <v>33</v>
      </c>
      <c r="C47" s="284" t="str">
        <f t="shared" si="0"/>
        <v/>
      </c>
      <c r="D47" s="365"/>
      <c r="E47" s="365"/>
      <c r="F47" s="376"/>
      <c r="G47" s="377"/>
      <c r="H47" s="377"/>
      <c r="I47" s="379">
        <f t="shared" si="1"/>
        <v>0</v>
      </c>
      <c r="J47" s="133"/>
      <c r="K47" s="133"/>
      <c r="L47" s="133"/>
      <c r="M47" s="133"/>
      <c r="N47" s="133"/>
    </row>
    <row r="48" spans="1:14" x14ac:dyDescent="0.25">
      <c r="A48" s="133"/>
      <c r="B48" s="322">
        <v>34</v>
      </c>
      <c r="C48" s="284" t="str">
        <f t="shared" si="0"/>
        <v/>
      </c>
      <c r="D48" s="365"/>
      <c r="E48" s="365"/>
      <c r="F48" s="376"/>
      <c r="G48" s="377"/>
      <c r="H48" s="377"/>
      <c r="I48" s="379">
        <f t="shared" si="1"/>
        <v>0</v>
      </c>
      <c r="J48" s="133"/>
      <c r="K48" s="133"/>
      <c r="L48" s="133"/>
      <c r="M48" s="133"/>
      <c r="N48" s="133"/>
    </row>
    <row r="49" spans="1:14" x14ac:dyDescent="0.25">
      <c r="A49" s="133"/>
      <c r="B49" s="322">
        <v>35</v>
      </c>
      <c r="C49" s="284" t="str">
        <f t="shared" si="0"/>
        <v/>
      </c>
      <c r="D49" s="365"/>
      <c r="E49" s="365"/>
      <c r="F49" s="376"/>
      <c r="G49" s="377"/>
      <c r="H49" s="377"/>
      <c r="I49" s="379">
        <f t="shared" si="1"/>
        <v>0</v>
      </c>
      <c r="J49" s="133"/>
      <c r="K49" s="133"/>
      <c r="L49" s="133"/>
      <c r="M49" s="133"/>
      <c r="N49" s="133"/>
    </row>
    <row r="50" spans="1:14" x14ac:dyDescent="0.25">
      <c r="A50" s="133"/>
      <c r="B50" s="322">
        <v>36</v>
      </c>
      <c r="C50" s="284" t="str">
        <f t="shared" si="0"/>
        <v/>
      </c>
      <c r="D50" s="365"/>
      <c r="E50" s="365"/>
      <c r="F50" s="376"/>
      <c r="G50" s="377"/>
      <c r="H50" s="377"/>
      <c r="I50" s="379">
        <f t="shared" si="1"/>
        <v>0</v>
      </c>
      <c r="J50" s="133"/>
      <c r="K50" s="133"/>
      <c r="L50" s="133"/>
      <c r="M50" s="133"/>
      <c r="N50" s="133"/>
    </row>
    <row r="51" spans="1:14" x14ac:dyDescent="0.25">
      <c r="A51" s="133"/>
      <c r="B51" s="322">
        <v>37</v>
      </c>
      <c r="C51" s="284" t="str">
        <f t="shared" si="0"/>
        <v/>
      </c>
      <c r="D51" s="365"/>
      <c r="E51" s="365"/>
      <c r="F51" s="376"/>
      <c r="G51" s="377"/>
      <c r="H51" s="377"/>
      <c r="I51" s="379">
        <f t="shared" si="1"/>
        <v>0</v>
      </c>
      <c r="J51" s="133"/>
      <c r="K51" s="133"/>
      <c r="L51" s="133"/>
      <c r="M51" s="133"/>
      <c r="N51" s="133"/>
    </row>
    <row r="52" spans="1:14" x14ac:dyDescent="0.25">
      <c r="A52" s="133"/>
      <c r="B52" s="322">
        <v>38</v>
      </c>
      <c r="C52" s="284" t="str">
        <f t="shared" si="0"/>
        <v/>
      </c>
      <c r="D52" s="365"/>
      <c r="E52" s="365"/>
      <c r="F52" s="376"/>
      <c r="G52" s="377"/>
      <c r="H52" s="377"/>
      <c r="I52" s="379">
        <f t="shared" si="1"/>
        <v>0</v>
      </c>
      <c r="J52" s="133"/>
      <c r="K52" s="133"/>
      <c r="L52" s="133"/>
      <c r="M52" s="133"/>
      <c r="N52" s="133"/>
    </row>
    <row r="53" spans="1:14" x14ac:dyDescent="0.25">
      <c r="A53" s="133"/>
      <c r="B53" s="322">
        <v>39</v>
      </c>
      <c r="C53" s="284" t="str">
        <f t="shared" si="0"/>
        <v/>
      </c>
      <c r="D53" s="365"/>
      <c r="E53" s="365"/>
      <c r="F53" s="376"/>
      <c r="G53" s="377"/>
      <c r="H53" s="377"/>
      <c r="I53" s="379">
        <f t="shared" si="1"/>
        <v>0</v>
      </c>
      <c r="J53" s="133"/>
      <c r="K53" s="133"/>
      <c r="L53" s="133"/>
      <c r="M53" s="133"/>
      <c r="N53" s="133"/>
    </row>
    <row r="54" spans="1:14" x14ac:dyDescent="0.25">
      <c r="A54" s="133"/>
      <c r="B54" s="322">
        <v>40</v>
      </c>
      <c r="C54" s="284" t="str">
        <f t="shared" si="0"/>
        <v/>
      </c>
      <c r="D54" s="365"/>
      <c r="E54" s="365"/>
      <c r="F54" s="376"/>
      <c r="G54" s="377"/>
      <c r="H54" s="377"/>
      <c r="I54" s="379">
        <f t="shared" si="1"/>
        <v>0</v>
      </c>
      <c r="J54" s="133"/>
      <c r="K54" s="133"/>
      <c r="L54" s="133"/>
      <c r="M54" s="133"/>
      <c r="N54" s="133"/>
    </row>
  </sheetData>
  <sheetProtection algorithmName="SHA-512" hashValue="EYD8/08/ckf4UC4mhqc6OdUw0lJ7C1KMVT8g+1uUCxGuIJgjzEBN4nwhtf4lzro25igZhAmDfAjlTk4fgPFeNA==" saltValue="59P6QpISagxP6PSHexW46A=="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 right="0" top="0" bottom="0" header="0" footer="0"/>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 right="0" top="0" bottom="0" header="0" footer="0"/>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 right="0" top="0" bottom="0" header="0" footer="0"/>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A15"/>
  <sheetViews>
    <sheetView workbookViewId="0">
      <selection activeCell="A2" sqref="A2"/>
    </sheetView>
  </sheetViews>
  <sheetFormatPr defaultColWidth="0" defaultRowHeight="14.4" zeroHeight="1" x14ac:dyDescent="0.3"/>
  <cols>
    <col min="1" max="1" width="128.109375" style="68" customWidth="1"/>
    <col min="2" max="2" width="9.109375" style="68" hidden="1" customWidth="1"/>
    <col min="3" max="16384" width="9.109375" style="68" hidden="1"/>
  </cols>
  <sheetData>
    <row r="1" spans="1:1" ht="13.5" customHeight="1" x14ac:dyDescent="0.3">
      <c r="A1" s="79" t="s">
        <v>78</v>
      </c>
    </row>
    <row r="2" spans="1:1" ht="15.6" x14ac:dyDescent="0.3">
      <c r="A2" s="81" t="s">
        <v>79</v>
      </c>
    </row>
    <row r="3" spans="1:1" ht="15.6" x14ac:dyDescent="0.3">
      <c r="A3" s="81" t="s">
        <v>80</v>
      </c>
    </row>
    <row r="4" spans="1:1" ht="45.6" x14ac:dyDescent="0.3">
      <c r="A4" s="81" t="s">
        <v>626</v>
      </c>
    </row>
    <row r="5" spans="1:1" ht="30.6" x14ac:dyDescent="0.3">
      <c r="A5" s="81" t="s">
        <v>627</v>
      </c>
    </row>
    <row r="6" spans="1:1" ht="90.6" x14ac:dyDescent="0.3">
      <c r="A6" s="81" t="s">
        <v>628</v>
      </c>
    </row>
    <row r="7" spans="1:1" ht="30.6" x14ac:dyDescent="0.3">
      <c r="A7" s="81" t="s">
        <v>629</v>
      </c>
    </row>
    <row r="8" spans="1:1" ht="30.6" x14ac:dyDescent="0.3">
      <c r="A8" s="81" t="s">
        <v>630</v>
      </c>
    </row>
    <row r="9" spans="1:1" ht="30.6" x14ac:dyDescent="0.3">
      <c r="A9" s="81" t="s">
        <v>631</v>
      </c>
    </row>
    <row r="10" spans="1:1" ht="15.6" x14ac:dyDescent="0.3">
      <c r="A10" s="81" t="s">
        <v>632</v>
      </c>
    </row>
    <row r="11" spans="1:1" ht="15.6" hidden="1" x14ac:dyDescent="0.3">
      <c r="A11" s="67"/>
    </row>
    <row r="12" spans="1:1" ht="15.6" hidden="1" x14ac:dyDescent="0.3">
      <c r="A12" s="67"/>
    </row>
    <row r="13" spans="1:1" ht="15.6" hidden="1" x14ac:dyDescent="0.3">
      <c r="A13" s="67"/>
    </row>
    <row r="14" spans="1:1" ht="15.6" hidden="1" x14ac:dyDescent="0.3">
      <c r="A14" s="67"/>
    </row>
    <row r="15" spans="1:1" ht="15.6" hidden="1" x14ac:dyDescent="0.3">
      <c r="A15" s="69"/>
    </row>
  </sheetData>
  <sheetProtection algorithmName="SHA-512" hashValue="wiwVii3nBcZQLG8nXGYuZ7o6ad1KMapozNINRF0n2/Hkl+qsbx1GJKbvA9/IVIbsNNJYGL2NMB0g5nrlmJ0SrA==" saltValue="EtjBSiL82Eixqp82hk8Ad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10" sqref="B10"/>
    </sheetView>
  </sheetViews>
  <sheetFormatPr defaultColWidth="0" defaultRowHeight="15" zeroHeight="1" x14ac:dyDescent="0.25"/>
  <cols>
    <col min="1" max="1" width="2.6640625" style="89" customWidth="1"/>
    <col min="2" max="2" width="6.6640625" style="89" customWidth="1"/>
    <col min="3" max="4" width="50.6640625" style="89" customWidth="1"/>
    <col min="5" max="5" width="9.109375" style="89" customWidth="1"/>
    <col min="6" max="7" width="9.109375" style="89" hidden="1" customWidth="1"/>
    <col min="8" max="9" width="11.5546875" style="89" hidden="1" customWidth="1"/>
    <col min="10" max="16384" width="11.5546875" style="89" hidden="1"/>
  </cols>
  <sheetData>
    <row r="1" spans="1:9" x14ac:dyDescent="0.25">
      <c r="A1" s="74" t="s">
        <v>3</v>
      </c>
      <c r="B1" s="75" t="s">
        <v>4</v>
      </c>
      <c r="C1" s="130"/>
      <c r="D1" s="130"/>
      <c r="E1" s="83" t="s">
        <v>5</v>
      </c>
      <c r="F1" s="133"/>
      <c r="G1" s="133"/>
      <c r="H1" s="133"/>
      <c r="I1" s="133"/>
    </row>
    <row r="2" spans="1:9" ht="15.6" thickBot="1" x14ac:dyDescent="0.3">
      <c r="A2" s="130"/>
      <c r="B2" s="76" t="s">
        <v>6</v>
      </c>
      <c r="C2" s="131"/>
      <c r="D2" s="131"/>
      <c r="E2" s="134"/>
      <c r="F2" s="133"/>
      <c r="G2" s="133"/>
      <c r="H2" s="133"/>
      <c r="I2" s="133"/>
    </row>
    <row r="3" spans="1:9" x14ac:dyDescent="0.25">
      <c r="A3" s="130"/>
      <c r="B3" s="130"/>
      <c r="C3" s="130"/>
      <c r="D3" s="130"/>
      <c r="E3" s="135"/>
      <c r="F3" s="133"/>
      <c r="G3" s="133"/>
      <c r="H3" s="133"/>
      <c r="I3" s="133"/>
    </row>
    <row r="4" spans="1:9" ht="15.6" x14ac:dyDescent="0.25">
      <c r="A4" s="130"/>
      <c r="B4" s="77" t="s">
        <v>7</v>
      </c>
      <c r="C4" s="132"/>
      <c r="D4" s="132"/>
      <c r="E4" s="130"/>
      <c r="F4" s="133"/>
      <c r="G4" s="133"/>
      <c r="H4" s="133"/>
      <c r="I4" s="133"/>
    </row>
    <row r="5" spans="1:9" ht="17.399999999999999" x14ac:dyDescent="0.25">
      <c r="A5" s="130"/>
      <c r="B5" s="78" t="s">
        <v>8</v>
      </c>
      <c r="C5" s="132"/>
      <c r="D5" s="132"/>
      <c r="E5" s="130"/>
      <c r="F5" s="133"/>
      <c r="G5" s="133"/>
      <c r="H5" s="133"/>
      <c r="I5" s="133"/>
    </row>
    <row r="6" spans="1:9" ht="17.399999999999999" x14ac:dyDescent="0.25">
      <c r="A6" s="130"/>
      <c r="B6" s="78" t="str">
        <f>"Fiscal Year: "&amp;D10</f>
        <v>Fiscal Year: FY 2022-23</v>
      </c>
      <c r="C6" s="132"/>
      <c r="D6" s="132"/>
      <c r="E6" s="130"/>
      <c r="F6" s="133"/>
      <c r="G6" s="133"/>
      <c r="H6" s="133"/>
      <c r="I6" s="133"/>
    </row>
    <row r="7" spans="1:9" ht="17.399999999999999" x14ac:dyDescent="0.25">
      <c r="A7" s="130"/>
      <c r="B7" s="78" t="s">
        <v>9</v>
      </c>
      <c r="C7" s="132"/>
      <c r="D7" s="132"/>
      <c r="E7" s="130"/>
      <c r="F7" s="133"/>
      <c r="G7" s="133"/>
      <c r="H7" s="133"/>
      <c r="I7" s="133"/>
    </row>
    <row r="8" spans="1:9" x14ac:dyDescent="0.25">
      <c r="A8" s="130"/>
      <c r="B8" s="130"/>
      <c r="C8" s="130"/>
      <c r="D8" s="136"/>
      <c r="E8" s="130"/>
      <c r="F8" s="133"/>
      <c r="G8" s="133"/>
      <c r="H8" s="133"/>
      <c r="I8" s="133"/>
    </row>
    <row r="9" spans="1:9" ht="34.5" customHeight="1" x14ac:dyDescent="0.25">
      <c r="A9" s="130"/>
      <c r="B9" s="123">
        <v>1</v>
      </c>
      <c r="C9" s="124" t="s">
        <v>10</v>
      </c>
      <c r="D9" s="93">
        <v>45307</v>
      </c>
      <c r="E9" s="130"/>
      <c r="F9" s="133"/>
      <c r="G9" s="133"/>
      <c r="H9" s="133"/>
      <c r="I9" s="133"/>
    </row>
    <row r="10" spans="1:9" ht="34.5" customHeight="1" x14ac:dyDescent="0.25">
      <c r="A10" s="130"/>
      <c r="B10" s="123">
        <v>2</v>
      </c>
      <c r="C10" s="124" t="s">
        <v>11</v>
      </c>
      <c r="D10" s="54" t="s">
        <v>794</v>
      </c>
      <c r="E10" s="130"/>
      <c r="F10" s="133"/>
      <c r="G10" s="133"/>
      <c r="H10" s="133"/>
      <c r="I10" s="133"/>
    </row>
    <row r="11" spans="1:9" ht="34.5" customHeight="1" x14ac:dyDescent="0.25">
      <c r="A11" s="130"/>
      <c r="B11" s="123">
        <v>3</v>
      </c>
      <c r="C11" s="124" t="s">
        <v>12</v>
      </c>
      <c r="D11" s="54" t="s">
        <v>13</v>
      </c>
      <c r="E11" s="130"/>
      <c r="F11" s="133"/>
      <c r="G11" s="133"/>
      <c r="H11" s="133"/>
      <c r="I11" s="133"/>
    </row>
    <row r="12" spans="1:9" ht="34.5" customHeight="1" x14ac:dyDescent="0.25">
      <c r="A12" s="130"/>
      <c r="B12" s="123">
        <v>4</v>
      </c>
      <c r="C12" s="125" t="s">
        <v>14</v>
      </c>
      <c r="D12" s="126">
        <f>IF(ISBLANK(D11),"",VLOOKUP(D11,Info_County_Code,2))</f>
        <v>22</v>
      </c>
      <c r="E12" s="130"/>
      <c r="F12" s="133"/>
      <c r="G12" s="133"/>
      <c r="H12" s="133"/>
      <c r="I12" s="133"/>
    </row>
    <row r="13" spans="1:9" ht="34.5" customHeight="1" x14ac:dyDescent="0.25">
      <c r="A13" s="130"/>
      <c r="B13" s="123">
        <v>5</v>
      </c>
      <c r="C13" s="124" t="s">
        <v>15</v>
      </c>
      <c r="D13" s="94" t="s">
        <v>16</v>
      </c>
      <c r="E13" s="130"/>
      <c r="F13" s="133"/>
      <c r="G13" s="133"/>
      <c r="H13" s="133"/>
      <c r="I13" s="133"/>
    </row>
    <row r="14" spans="1:9" ht="34.5" customHeight="1" x14ac:dyDescent="0.25">
      <c r="A14" s="130"/>
      <c r="B14" s="123">
        <v>6</v>
      </c>
      <c r="C14" s="124" t="s">
        <v>17</v>
      </c>
      <c r="D14" s="54" t="s">
        <v>13</v>
      </c>
      <c r="E14" s="130"/>
      <c r="F14" s="133"/>
      <c r="G14" s="133"/>
      <c r="H14" s="133"/>
      <c r="I14" s="133"/>
    </row>
    <row r="15" spans="1:9" ht="34.5" customHeight="1" x14ac:dyDescent="0.25">
      <c r="A15" s="130"/>
      <c r="B15" s="123">
        <v>7</v>
      </c>
      <c r="C15" s="124" t="s">
        <v>18</v>
      </c>
      <c r="D15" s="72">
        <v>95338</v>
      </c>
      <c r="E15" s="130"/>
      <c r="F15" s="133"/>
      <c r="G15" s="133"/>
      <c r="H15" s="133"/>
      <c r="I15" s="133"/>
    </row>
    <row r="16" spans="1:9" ht="34.5" customHeight="1" x14ac:dyDescent="0.25">
      <c r="A16" s="130"/>
      <c r="B16" s="123">
        <v>8</v>
      </c>
      <c r="C16" s="127" t="s">
        <v>19</v>
      </c>
      <c r="D16" s="128" t="str">
        <f>IF(ISBLANK(D11),"",VLOOKUP(D11,County_Population,5,FALSE))</f>
        <v>No</v>
      </c>
      <c r="E16" s="130"/>
      <c r="F16" s="133"/>
      <c r="G16" s="133"/>
      <c r="H16" s="133"/>
      <c r="I16" s="133"/>
    </row>
    <row r="17" spans="1:9" ht="34.5" customHeight="1" x14ac:dyDescent="0.25">
      <c r="A17" s="133"/>
      <c r="B17" s="123">
        <v>9</v>
      </c>
      <c r="C17" s="124" t="s">
        <v>20</v>
      </c>
      <c r="D17" s="54" t="s">
        <v>795</v>
      </c>
      <c r="E17" s="133"/>
      <c r="F17" s="133"/>
      <c r="G17" s="133"/>
      <c r="H17" s="133"/>
      <c r="I17" s="133"/>
    </row>
    <row r="18" spans="1:9" ht="34.5" customHeight="1" x14ac:dyDescent="0.25">
      <c r="A18" s="133"/>
      <c r="B18" s="123">
        <v>10</v>
      </c>
      <c r="C18" s="129" t="s">
        <v>21</v>
      </c>
      <c r="D18" s="95" t="s">
        <v>796</v>
      </c>
      <c r="E18" s="133"/>
      <c r="F18" s="133"/>
      <c r="G18" s="133"/>
      <c r="H18" s="133"/>
      <c r="I18" s="133"/>
    </row>
    <row r="19" spans="1:9" ht="34.5" customHeight="1" x14ac:dyDescent="0.25">
      <c r="A19" s="133"/>
      <c r="B19" s="123">
        <v>11</v>
      </c>
      <c r="C19" s="129" t="s">
        <v>22</v>
      </c>
      <c r="D19" s="95" t="s">
        <v>797</v>
      </c>
      <c r="E19" s="133"/>
      <c r="F19" s="133"/>
      <c r="G19" s="133"/>
      <c r="H19" s="133"/>
      <c r="I19" s="133"/>
    </row>
    <row r="20" spans="1:9" ht="34.5" customHeight="1" x14ac:dyDescent="0.25">
      <c r="A20" s="133"/>
      <c r="B20" s="123">
        <v>12</v>
      </c>
      <c r="C20" s="124" t="s">
        <v>23</v>
      </c>
      <c r="D20" s="96" t="s">
        <v>798</v>
      </c>
      <c r="E20" s="133"/>
      <c r="F20" s="133"/>
      <c r="G20" s="133"/>
      <c r="H20" s="133"/>
      <c r="I20" s="133"/>
    </row>
  </sheetData>
  <sheetProtection algorithmName="SHA-512" hashValue="eNzv4wPX6g1yl6aDAAswaRFNTjMwV8itA0Ah7MdwJMHEaZd6LQFnb2H9A+X8UsXqIrH6jhwaBQAU7k5od9Y9CQ==" saltValue="x+PFA3pmn+fb2mXXvbBsEA==" spinCount="100000" sheet="1" objects="1" scenarios="1" selectLockedCells="1"/>
  <customSheetViews>
    <customSheetView guid="{D8D3A042-2CA2-4641-BB44-BC182917D730}" showGridLines="0" printArea="1">
      <selection activeCell="C10" sqref="C10"/>
      <pageMargins left="0" right="0" top="0" bottom="0" header="0" footer="0"/>
      <pageSetup paperSize="5" scale="91" orientation="landscape" r:id="rId1"/>
      <headerFooter>
        <oddFooter>&amp;C&amp;"Arial,Regular"&amp;14Page &amp;P of &amp;N</oddFooter>
      </headerFooter>
    </customSheetView>
    <customSheetView guid="{7E50CCF5-45D0-4F7B-8896-9BA64DCA8A01}" showGridLines="0">
      <selection activeCell="I20" sqref="I20"/>
      <pageMargins left="0" right="0" top="0" bottom="0" header="0" footer="0"/>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 right="0" top="0" bottom="0" header="0" footer="0"/>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115" zoomScaleNormal="115" workbookViewId="0">
      <selection activeCell="D12" sqref="D12"/>
    </sheetView>
  </sheetViews>
  <sheetFormatPr defaultColWidth="0" defaultRowHeight="15" zeroHeight="1" x14ac:dyDescent="0.25"/>
  <cols>
    <col min="1" max="1" width="2.6640625" style="89" customWidth="1"/>
    <col min="2" max="2" width="11" style="89" customWidth="1"/>
    <col min="3" max="3" width="22.109375" style="89" customWidth="1"/>
    <col min="4" max="4" width="13.109375" style="89" bestFit="1" customWidth="1"/>
    <col min="5" max="5" width="72.44140625" style="89" customWidth="1"/>
    <col min="6" max="6" width="19.44140625" style="89" customWidth="1"/>
    <col min="7" max="7" width="15.6640625" style="89" customWidth="1"/>
    <col min="8" max="18" width="9.109375" style="89" hidden="1" customWidth="1"/>
    <col min="19" max="30" width="0" style="89" hidden="1" customWidth="1"/>
    <col min="31" max="16384" width="9.109375" style="89" hidden="1"/>
  </cols>
  <sheetData>
    <row r="1" spans="1:30" x14ac:dyDescent="0.25">
      <c r="A1" s="74" t="s">
        <v>633</v>
      </c>
      <c r="B1" s="75" t="s">
        <v>4</v>
      </c>
      <c r="C1" s="130"/>
      <c r="D1" s="135"/>
      <c r="E1" s="135"/>
      <c r="F1" s="83" t="s">
        <v>5</v>
      </c>
      <c r="G1" s="130"/>
      <c r="H1" s="130"/>
      <c r="I1" s="130"/>
      <c r="J1" s="130"/>
      <c r="K1" s="130"/>
      <c r="L1" s="130"/>
      <c r="M1" s="130"/>
      <c r="N1" s="130"/>
      <c r="O1" s="130"/>
      <c r="P1" s="130"/>
      <c r="Q1" s="130"/>
      <c r="R1" s="130"/>
      <c r="S1" s="130"/>
      <c r="T1" s="130"/>
      <c r="U1" s="130"/>
      <c r="V1" s="130"/>
      <c r="W1" s="130"/>
      <c r="X1" s="130"/>
      <c r="Y1" s="130"/>
      <c r="Z1" s="130"/>
      <c r="AA1" s="130"/>
      <c r="AB1" s="130"/>
      <c r="AC1" s="130"/>
      <c r="AD1" s="130"/>
    </row>
    <row r="2" spans="1:30" ht="15.6" thickBot="1" x14ac:dyDescent="0.3">
      <c r="A2" s="130"/>
      <c r="B2" s="76" t="s">
        <v>6</v>
      </c>
      <c r="C2" s="131"/>
      <c r="D2" s="134"/>
      <c r="E2" s="134"/>
      <c r="F2" s="134"/>
      <c r="G2" s="130"/>
      <c r="H2" s="130"/>
      <c r="I2" s="130"/>
      <c r="J2" s="130"/>
      <c r="K2" s="130"/>
      <c r="L2" s="130"/>
      <c r="M2" s="130"/>
      <c r="N2" s="130"/>
      <c r="O2" s="130"/>
      <c r="P2" s="130"/>
      <c r="Q2" s="130"/>
      <c r="R2" s="130"/>
      <c r="S2" s="130"/>
      <c r="T2" s="130"/>
      <c r="U2" s="130"/>
      <c r="V2" s="130"/>
      <c r="W2" s="130"/>
      <c r="X2" s="130"/>
      <c r="Y2" s="130"/>
      <c r="Z2" s="130"/>
      <c r="AA2" s="130"/>
      <c r="AB2" s="130"/>
      <c r="AC2" s="130"/>
      <c r="AD2" s="130"/>
    </row>
    <row r="3" spans="1:30" x14ac:dyDescent="0.25">
      <c r="A3" s="3"/>
      <c r="B3" s="3"/>
      <c r="C3" s="3"/>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row>
    <row r="4" spans="1:30" s="75" customFormat="1" x14ac:dyDescent="0.25">
      <c r="A4" s="130"/>
      <c r="B4" s="77" t="s">
        <v>634</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row>
    <row r="5" spans="1:30" ht="17.399999999999999" x14ac:dyDescent="0.25">
      <c r="A5" s="130"/>
      <c r="B5" s="90" t="str">
        <f>'1. Information'!B5</f>
        <v>Annual Mental Health Services Act (MHSA) Revenue and Expenditure Report</v>
      </c>
      <c r="C5" s="265"/>
      <c r="D5" s="265"/>
      <c r="E5" s="265"/>
      <c r="F5" s="265"/>
      <c r="G5" s="265"/>
      <c r="H5" s="130"/>
      <c r="I5" s="130"/>
      <c r="J5" s="130"/>
      <c r="K5" s="130"/>
      <c r="L5" s="130"/>
      <c r="M5" s="130"/>
      <c r="N5" s="130"/>
      <c r="O5" s="130"/>
      <c r="P5" s="130"/>
      <c r="Q5" s="130"/>
      <c r="R5" s="130"/>
      <c r="S5" s="130"/>
      <c r="T5" s="130"/>
      <c r="U5" s="130"/>
      <c r="V5" s="130"/>
      <c r="W5" s="130"/>
      <c r="X5" s="130"/>
      <c r="Y5" s="130"/>
      <c r="Z5" s="130"/>
      <c r="AA5" s="130"/>
      <c r="AB5" s="130"/>
      <c r="AC5" s="130"/>
      <c r="AD5" s="130"/>
    </row>
    <row r="6" spans="1:30" ht="17.399999999999999" x14ac:dyDescent="0.25">
      <c r="A6" s="130"/>
      <c r="B6" s="90" t="str">
        <f>'1. Information'!B6</f>
        <v>Fiscal Year: FY 2022-23</v>
      </c>
      <c r="C6" s="265"/>
      <c r="D6" s="265"/>
      <c r="E6" s="265"/>
      <c r="F6" s="265"/>
      <c r="G6" s="265"/>
      <c r="H6" s="130"/>
      <c r="I6" s="130"/>
      <c r="J6" s="130"/>
      <c r="K6" s="130"/>
      <c r="L6" s="130"/>
      <c r="M6" s="130"/>
      <c r="N6" s="130"/>
      <c r="O6" s="130"/>
      <c r="P6" s="130"/>
      <c r="Q6" s="130"/>
      <c r="R6" s="130"/>
      <c r="S6" s="130"/>
      <c r="T6" s="130"/>
      <c r="U6" s="130"/>
      <c r="V6" s="130"/>
      <c r="W6" s="130"/>
      <c r="X6" s="130"/>
      <c r="Y6" s="130"/>
      <c r="Z6" s="130"/>
      <c r="AA6" s="130"/>
      <c r="AB6" s="130"/>
      <c r="AC6" s="130"/>
      <c r="AD6" s="130"/>
    </row>
    <row r="7" spans="1:30" ht="17.399999999999999" x14ac:dyDescent="0.25">
      <c r="A7" s="130"/>
      <c r="B7" s="90" t="s">
        <v>635</v>
      </c>
      <c r="C7" s="265"/>
      <c r="D7" s="265"/>
      <c r="E7" s="265"/>
      <c r="F7" s="265"/>
      <c r="G7" s="265"/>
      <c r="H7" s="130"/>
      <c r="I7" s="130"/>
      <c r="J7" s="130"/>
      <c r="K7" s="130"/>
      <c r="L7" s="130"/>
      <c r="M7" s="130"/>
      <c r="N7" s="130"/>
      <c r="O7" s="130"/>
      <c r="P7" s="130"/>
      <c r="Q7" s="130"/>
      <c r="R7" s="130"/>
      <c r="S7" s="130"/>
      <c r="T7" s="130"/>
      <c r="U7" s="130"/>
      <c r="V7" s="130"/>
      <c r="W7" s="130"/>
      <c r="X7" s="130"/>
      <c r="Y7" s="130"/>
      <c r="Z7" s="130"/>
      <c r="AA7" s="130"/>
      <c r="AB7" s="130"/>
      <c r="AC7" s="130"/>
      <c r="AD7" s="130"/>
    </row>
    <row r="8" spans="1:30" ht="17.399999999999999" x14ac:dyDescent="0.25">
      <c r="A8" s="130"/>
      <c r="B8" s="380"/>
      <c r="C8" s="265"/>
      <c r="D8" s="265"/>
      <c r="E8" s="265"/>
      <c r="F8" s="265"/>
      <c r="G8" s="265"/>
      <c r="H8" s="130"/>
      <c r="I8" s="130"/>
      <c r="J8" s="130"/>
      <c r="K8" s="130"/>
      <c r="L8" s="130"/>
      <c r="M8" s="130"/>
      <c r="N8" s="130"/>
      <c r="O8" s="130"/>
      <c r="P8" s="130"/>
      <c r="Q8" s="130"/>
      <c r="R8" s="130"/>
      <c r="S8" s="130"/>
      <c r="T8" s="130"/>
      <c r="U8" s="130"/>
      <c r="V8" s="130"/>
      <c r="W8" s="130"/>
      <c r="X8" s="130"/>
      <c r="Y8" s="130"/>
      <c r="Z8" s="130"/>
      <c r="AA8" s="130"/>
      <c r="AB8" s="130"/>
      <c r="AC8" s="130"/>
      <c r="AD8" s="130"/>
    </row>
    <row r="9" spans="1:30" ht="15.6" x14ac:dyDescent="0.3">
      <c r="A9" s="130"/>
      <c r="B9" s="156" t="s">
        <v>12</v>
      </c>
      <c r="C9" s="138" t="str">
        <f>IF(ISBLANK('1. Information'!D11),"",'1. Information'!D11)</f>
        <v>Mariposa</v>
      </c>
      <c r="D9" s="130"/>
      <c r="E9" s="130"/>
      <c r="F9" s="179" t="s">
        <v>10</v>
      </c>
      <c r="G9" s="343">
        <f>IF(ISBLANK('1. Information'!D9),"",'1. Information'!D9)</f>
        <v>45307</v>
      </c>
      <c r="H9" s="130"/>
      <c r="I9" s="266"/>
      <c r="J9" s="130"/>
      <c r="K9" s="130"/>
      <c r="L9" s="130"/>
      <c r="M9" s="130"/>
      <c r="N9" s="130"/>
      <c r="O9" s="130"/>
      <c r="P9" s="130"/>
      <c r="Q9" s="130"/>
      <c r="R9" s="130"/>
      <c r="S9" s="130"/>
      <c r="T9" s="130"/>
      <c r="U9" s="130"/>
      <c r="V9" s="130"/>
      <c r="W9" s="130"/>
      <c r="X9" s="130"/>
      <c r="Y9" s="130"/>
      <c r="Z9" s="130"/>
      <c r="AA9" s="130"/>
      <c r="AB9" s="130"/>
      <c r="AC9" s="130"/>
      <c r="AD9" s="130"/>
    </row>
    <row r="10" spans="1:30" ht="17.399999999999999" x14ac:dyDescent="0.25">
      <c r="A10" s="130"/>
      <c r="B10" s="380"/>
      <c r="C10" s="380"/>
      <c r="D10" s="265"/>
      <c r="E10" s="265"/>
      <c r="F10" s="265"/>
      <c r="G10" s="265"/>
      <c r="H10" s="265"/>
      <c r="I10" s="130"/>
      <c r="J10" s="130"/>
      <c r="K10" s="130"/>
      <c r="L10" s="130"/>
      <c r="M10" s="130"/>
      <c r="N10" s="130"/>
      <c r="O10" s="130"/>
      <c r="P10" s="130"/>
      <c r="Q10" s="130"/>
      <c r="R10" s="130"/>
      <c r="S10" s="130"/>
      <c r="T10" s="130"/>
      <c r="U10" s="130"/>
      <c r="V10" s="130"/>
      <c r="W10" s="130"/>
      <c r="X10" s="130"/>
      <c r="Y10" s="130"/>
      <c r="Z10" s="130"/>
      <c r="AA10" s="130"/>
      <c r="AB10" s="130"/>
      <c r="AC10" s="130"/>
      <c r="AD10" s="130"/>
    </row>
    <row r="11" spans="1:30" ht="17.399999999999999" x14ac:dyDescent="0.25">
      <c r="A11" s="130"/>
      <c r="B11" s="380"/>
      <c r="C11" s="140" t="s">
        <v>40</v>
      </c>
      <c r="D11" s="140" t="s">
        <v>41</v>
      </c>
      <c r="E11" s="140" t="s">
        <v>42</v>
      </c>
      <c r="F11" s="265"/>
      <c r="G11" s="265"/>
      <c r="H11" s="265"/>
      <c r="I11" s="130"/>
      <c r="J11" s="130"/>
      <c r="K11" s="130"/>
      <c r="L11" s="130"/>
      <c r="M11" s="130"/>
      <c r="N11" s="130"/>
      <c r="O11" s="130"/>
      <c r="P11" s="130"/>
      <c r="Q11" s="130"/>
      <c r="R11" s="130"/>
      <c r="S11" s="130"/>
      <c r="T11" s="130"/>
      <c r="U11" s="130"/>
      <c r="V11" s="130"/>
      <c r="W11" s="130"/>
      <c r="X11" s="130"/>
      <c r="Y11" s="130"/>
      <c r="Z11" s="130"/>
      <c r="AA11" s="130"/>
      <c r="AB11" s="130"/>
      <c r="AC11" s="130"/>
      <c r="AD11" s="130"/>
    </row>
    <row r="12" spans="1:30" ht="15.6" x14ac:dyDescent="0.3">
      <c r="A12" s="130"/>
      <c r="B12" s="147" t="s">
        <v>182</v>
      </c>
      <c r="C12" s="301" t="s">
        <v>603</v>
      </c>
      <c r="D12" s="301" t="s">
        <v>636</v>
      </c>
      <c r="E12" s="301" t="s">
        <v>637</v>
      </c>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row>
    <row r="13" spans="1:30" ht="409.6" x14ac:dyDescent="0.25">
      <c r="A13" s="130"/>
      <c r="B13" s="200">
        <v>1</v>
      </c>
      <c r="C13" s="71" t="s">
        <v>47</v>
      </c>
      <c r="D13" s="71" t="s">
        <v>799</v>
      </c>
      <c r="E13" s="47" t="s">
        <v>800</v>
      </c>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row>
    <row r="14" spans="1:30" ht="30" x14ac:dyDescent="0.25">
      <c r="A14" s="130"/>
      <c r="B14" s="200">
        <v>2</v>
      </c>
      <c r="C14" s="71" t="s">
        <v>47</v>
      </c>
      <c r="D14" s="71" t="s">
        <v>799</v>
      </c>
      <c r="E14" s="47" t="s">
        <v>801</v>
      </c>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row>
    <row r="15" spans="1:30" x14ac:dyDescent="0.25">
      <c r="A15" s="130"/>
      <c r="B15" s="231">
        <v>3</v>
      </c>
      <c r="C15" s="381"/>
      <c r="D15" s="381"/>
      <c r="E15" s="382"/>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row>
    <row r="16" spans="1:30" x14ac:dyDescent="0.25">
      <c r="A16" s="130"/>
      <c r="B16" s="231">
        <v>4</v>
      </c>
      <c r="C16" s="381"/>
      <c r="D16" s="381"/>
      <c r="E16" s="382"/>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row>
    <row r="17" spans="1:30" x14ac:dyDescent="0.25">
      <c r="A17" s="133"/>
      <c r="B17" s="231">
        <v>5</v>
      </c>
      <c r="C17" s="381"/>
      <c r="D17" s="381"/>
      <c r="E17" s="382"/>
      <c r="F17" s="130"/>
      <c r="G17" s="130"/>
      <c r="H17" s="130"/>
      <c r="I17" s="130"/>
      <c r="J17" s="130"/>
      <c r="K17" s="130"/>
      <c r="L17" s="130"/>
      <c r="M17" s="130"/>
      <c r="N17" s="130"/>
      <c r="O17" s="133"/>
      <c r="P17" s="133"/>
      <c r="Q17" s="133"/>
      <c r="R17" s="133"/>
      <c r="S17" s="133"/>
      <c r="T17" s="133"/>
      <c r="U17" s="133"/>
      <c r="V17" s="133"/>
      <c r="W17" s="133"/>
      <c r="X17" s="133"/>
      <c r="Y17" s="133"/>
      <c r="Z17" s="133"/>
      <c r="AA17" s="133"/>
      <c r="AB17" s="133"/>
      <c r="AC17" s="133"/>
      <c r="AD17" s="133"/>
    </row>
    <row r="18" spans="1:30" x14ac:dyDescent="0.25">
      <c r="A18" s="133"/>
      <c r="B18" s="231">
        <v>6</v>
      </c>
      <c r="C18" s="381"/>
      <c r="D18" s="381"/>
      <c r="E18" s="382"/>
      <c r="F18" s="130"/>
      <c r="G18" s="130"/>
      <c r="H18" s="130"/>
      <c r="I18" s="130"/>
      <c r="J18" s="130"/>
      <c r="K18" s="130"/>
      <c r="L18" s="130"/>
      <c r="M18" s="130"/>
      <c r="N18" s="130"/>
      <c r="O18" s="133"/>
      <c r="P18" s="133"/>
      <c r="Q18" s="133"/>
      <c r="R18" s="133"/>
      <c r="S18" s="133"/>
      <c r="T18" s="133"/>
      <c r="U18" s="133"/>
      <c r="V18" s="133"/>
      <c r="W18" s="133"/>
      <c r="X18" s="133"/>
      <c r="Y18" s="133"/>
      <c r="Z18" s="133"/>
      <c r="AA18" s="133"/>
      <c r="AB18" s="133"/>
      <c r="AC18" s="133"/>
      <c r="AD18" s="133"/>
    </row>
    <row r="19" spans="1:30" x14ac:dyDescent="0.25">
      <c r="A19" s="133"/>
      <c r="B19" s="231">
        <v>7</v>
      </c>
      <c r="C19" s="381"/>
      <c r="D19" s="381"/>
      <c r="E19" s="382"/>
      <c r="F19" s="130"/>
      <c r="G19" s="130"/>
      <c r="H19" s="130"/>
      <c r="I19" s="130"/>
      <c r="J19" s="130"/>
      <c r="K19" s="130"/>
      <c r="L19" s="130"/>
      <c r="M19" s="130"/>
      <c r="N19" s="130"/>
      <c r="O19" s="133"/>
      <c r="P19" s="133"/>
      <c r="Q19" s="133"/>
      <c r="R19" s="133"/>
      <c r="S19" s="133"/>
      <c r="T19" s="133"/>
      <c r="U19" s="133"/>
      <c r="V19" s="133"/>
      <c r="W19" s="133"/>
      <c r="X19" s="133"/>
      <c r="Y19" s="133"/>
      <c r="Z19" s="133"/>
      <c r="AA19" s="133"/>
      <c r="AB19" s="133"/>
      <c r="AC19" s="133"/>
      <c r="AD19" s="133"/>
    </row>
    <row r="20" spans="1:30" x14ac:dyDescent="0.25">
      <c r="A20" s="133"/>
      <c r="B20" s="231">
        <v>8</v>
      </c>
      <c r="C20" s="381"/>
      <c r="D20" s="381"/>
      <c r="E20" s="382"/>
      <c r="F20" s="130"/>
      <c r="G20" s="130"/>
      <c r="H20" s="130"/>
      <c r="I20" s="130"/>
      <c r="J20" s="130"/>
      <c r="K20" s="130"/>
      <c r="L20" s="130"/>
      <c r="M20" s="130"/>
      <c r="N20" s="130"/>
      <c r="O20" s="133"/>
      <c r="P20" s="133"/>
      <c r="Q20" s="133"/>
      <c r="R20" s="133"/>
      <c r="S20" s="133"/>
      <c r="T20" s="133"/>
      <c r="U20" s="133"/>
      <c r="V20" s="133"/>
      <c r="W20" s="133"/>
      <c r="X20" s="133"/>
      <c r="Y20" s="133"/>
      <c r="Z20" s="133"/>
      <c r="AA20" s="133"/>
      <c r="AB20" s="133"/>
      <c r="AC20" s="133"/>
      <c r="AD20" s="133"/>
    </row>
    <row r="21" spans="1:30" x14ac:dyDescent="0.25">
      <c r="A21" s="133"/>
      <c r="B21" s="231">
        <v>9</v>
      </c>
      <c r="C21" s="381"/>
      <c r="D21" s="381"/>
      <c r="E21" s="382"/>
      <c r="F21" s="130"/>
      <c r="G21" s="130"/>
      <c r="H21" s="130"/>
      <c r="I21" s="130"/>
      <c r="J21" s="130"/>
      <c r="K21" s="130"/>
      <c r="L21" s="130"/>
      <c r="M21" s="130"/>
      <c r="N21" s="130"/>
      <c r="O21" s="133"/>
      <c r="P21" s="133"/>
      <c r="Q21" s="133"/>
      <c r="R21" s="133"/>
      <c r="S21" s="133"/>
      <c r="T21" s="133"/>
      <c r="U21" s="133"/>
      <c r="V21" s="133"/>
      <c r="W21" s="133"/>
      <c r="X21" s="133"/>
      <c r="Y21" s="133"/>
      <c r="Z21" s="133"/>
      <c r="AA21" s="133"/>
      <c r="AB21" s="133"/>
      <c r="AC21" s="133"/>
      <c r="AD21" s="133"/>
    </row>
    <row r="22" spans="1:30" x14ac:dyDescent="0.25">
      <c r="A22" s="133"/>
      <c r="B22" s="231">
        <v>10</v>
      </c>
      <c r="C22" s="381"/>
      <c r="D22" s="381"/>
      <c r="E22" s="382"/>
      <c r="F22" s="130"/>
      <c r="G22" s="130"/>
      <c r="H22" s="130"/>
      <c r="I22" s="130"/>
      <c r="J22" s="130"/>
      <c r="K22" s="130"/>
      <c r="L22" s="130"/>
      <c r="M22" s="130"/>
      <c r="N22" s="130"/>
      <c r="O22" s="133"/>
      <c r="P22" s="133"/>
      <c r="Q22" s="133"/>
      <c r="R22" s="133"/>
      <c r="S22" s="133"/>
      <c r="T22" s="133"/>
      <c r="U22" s="133"/>
      <c r="V22" s="133"/>
      <c r="W22" s="133"/>
      <c r="X22" s="133"/>
      <c r="Y22" s="133"/>
      <c r="Z22" s="133"/>
      <c r="AA22" s="133"/>
      <c r="AB22" s="133"/>
      <c r="AC22" s="133"/>
      <c r="AD22" s="133"/>
    </row>
    <row r="23" spans="1:30" x14ac:dyDescent="0.25">
      <c r="A23" s="133"/>
      <c r="B23" s="231">
        <v>11</v>
      </c>
      <c r="C23" s="381"/>
      <c r="D23" s="381"/>
      <c r="E23" s="382"/>
      <c r="F23" s="130"/>
      <c r="G23" s="130"/>
      <c r="H23" s="130"/>
      <c r="I23" s="130"/>
      <c r="J23" s="130"/>
      <c r="K23" s="130"/>
      <c r="L23" s="130"/>
      <c r="M23" s="130"/>
      <c r="N23" s="130"/>
      <c r="O23" s="133"/>
      <c r="P23" s="133"/>
      <c r="Q23" s="133"/>
      <c r="R23" s="133"/>
      <c r="S23" s="133"/>
      <c r="T23" s="133"/>
      <c r="U23" s="133"/>
      <c r="V23" s="133"/>
      <c r="W23" s="133"/>
      <c r="X23" s="133"/>
      <c r="Y23" s="133"/>
      <c r="Z23" s="133"/>
      <c r="AA23" s="133"/>
      <c r="AB23" s="133"/>
      <c r="AC23" s="133"/>
      <c r="AD23" s="133"/>
    </row>
    <row r="24" spans="1:30" x14ac:dyDescent="0.25">
      <c r="A24" s="133"/>
      <c r="B24" s="231">
        <v>12</v>
      </c>
      <c r="C24" s="381"/>
      <c r="D24" s="381"/>
      <c r="E24" s="382"/>
      <c r="F24" s="130"/>
      <c r="G24" s="130"/>
      <c r="H24" s="130"/>
      <c r="I24" s="130"/>
      <c r="J24" s="130"/>
      <c r="K24" s="130"/>
      <c r="L24" s="130"/>
      <c r="M24" s="130"/>
      <c r="N24" s="130"/>
      <c r="O24" s="133"/>
      <c r="P24" s="133"/>
      <c r="Q24" s="133"/>
      <c r="R24" s="133"/>
      <c r="S24" s="133"/>
      <c r="T24" s="133"/>
      <c r="U24" s="133"/>
      <c r="V24" s="133"/>
      <c r="W24" s="133"/>
      <c r="X24" s="133"/>
      <c r="Y24" s="133"/>
      <c r="Z24" s="133"/>
      <c r="AA24" s="133"/>
      <c r="AB24" s="133"/>
      <c r="AC24" s="133"/>
      <c r="AD24" s="133"/>
    </row>
    <row r="25" spans="1:30" x14ac:dyDescent="0.25">
      <c r="A25" s="133"/>
      <c r="B25" s="231">
        <v>13</v>
      </c>
      <c r="C25" s="381"/>
      <c r="D25" s="381"/>
      <c r="E25" s="382"/>
      <c r="F25" s="130"/>
      <c r="G25" s="130"/>
      <c r="H25" s="130"/>
      <c r="I25" s="130"/>
      <c r="J25" s="130"/>
      <c r="K25" s="130"/>
      <c r="L25" s="130"/>
      <c r="M25" s="130"/>
      <c r="N25" s="130"/>
      <c r="O25" s="133"/>
      <c r="P25" s="133"/>
      <c r="Q25" s="133"/>
      <c r="R25" s="133"/>
      <c r="S25" s="133"/>
      <c r="T25" s="133"/>
      <c r="U25" s="133"/>
      <c r="V25" s="133"/>
      <c r="W25" s="133"/>
      <c r="X25" s="133"/>
      <c r="Y25" s="133"/>
      <c r="Z25" s="133"/>
      <c r="AA25" s="133"/>
      <c r="AB25" s="133"/>
      <c r="AC25" s="133"/>
      <c r="AD25" s="133"/>
    </row>
    <row r="26" spans="1:30" x14ac:dyDescent="0.25">
      <c r="A26" s="133"/>
      <c r="B26" s="231">
        <v>14</v>
      </c>
      <c r="C26" s="381"/>
      <c r="D26" s="381"/>
      <c r="E26" s="382"/>
      <c r="F26" s="130"/>
      <c r="G26" s="130"/>
      <c r="H26" s="130"/>
      <c r="I26" s="130"/>
      <c r="J26" s="130"/>
      <c r="K26" s="130"/>
      <c r="L26" s="130"/>
      <c r="M26" s="130"/>
      <c r="N26" s="130"/>
      <c r="O26" s="133"/>
      <c r="P26" s="133"/>
      <c r="Q26" s="133"/>
      <c r="R26" s="133"/>
      <c r="S26" s="133"/>
      <c r="T26" s="133"/>
      <c r="U26" s="133"/>
      <c r="V26" s="133"/>
      <c r="W26" s="133"/>
      <c r="X26" s="133"/>
      <c r="Y26" s="133"/>
      <c r="Z26" s="133"/>
      <c r="AA26" s="133"/>
      <c r="AB26" s="133"/>
      <c r="AC26" s="133"/>
      <c r="AD26" s="133"/>
    </row>
    <row r="27" spans="1:30" x14ac:dyDescent="0.25">
      <c r="A27" s="133"/>
      <c r="B27" s="231">
        <v>15</v>
      </c>
      <c r="C27" s="381"/>
      <c r="D27" s="381"/>
      <c r="E27" s="382"/>
      <c r="F27" s="130"/>
      <c r="G27" s="130"/>
      <c r="H27" s="130"/>
      <c r="I27" s="130"/>
      <c r="J27" s="130"/>
      <c r="K27" s="130"/>
      <c r="L27" s="130"/>
      <c r="M27" s="130"/>
      <c r="N27" s="130"/>
      <c r="O27" s="133"/>
      <c r="P27" s="133"/>
      <c r="Q27" s="133"/>
      <c r="R27" s="133"/>
      <c r="S27" s="133"/>
      <c r="T27" s="133"/>
      <c r="U27" s="133"/>
      <c r="V27" s="133"/>
      <c r="W27" s="133"/>
      <c r="X27" s="133"/>
      <c r="Y27" s="133"/>
      <c r="Z27" s="133"/>
      <c r="AA27" s="133"/>
      <c r="AB27" s="133"/>
      <c r="AC27" s="133"/>
      <c r="AD27" s="133"/>
    </row>
    <row r="28" spans="1:30" x14ac:dyDescent="0.25">
      <c r="A28" s="133"/>
      <c r="B28" s="231">
        <v>16</v>
      </c>
      <c r="C28" s="381"/>
      <c r="D28" s="381"/>
      <c r="E28" s="382"/>
      <c r="F28" s="130"/>
      <c r="G28" s="130"/>
      <c r="H28" s="130"/>
      <c r="I28" s="130"/>
      <c r="J28" s="130"/>
      <c r="K28" s="130"/>
      <c r="L28" s="130"/>
      <c r="M28" s="130"/>
      <c r="N28" s="130"/>
      <c r="O28" s="133"/>
      <c r="P28" s="133"/>
      <c r="Q28" s="133"/>
      <c r="R28" s="133"/>
      <c r="S28" s="133"/>
      <c r="T28" s="133"/>
      <c r="U28" s="133"/>
      <c r="V28" s="133"/>
      <c r="W28" s="133"/>
      <c r="X28" s="133"/>
      <c r="Y28" s="133"/>
      <c r="Z28" s="133"/>
      <c r="AA28" s="133"/>
      <c r="AB28" s="133"/>
      <c r="AC28" s="133"/>
      <c r="AD28" s="133"/>
    </row>
    <row r="29" spans="1:30" x14ac:dyDescent="0.25">
      <c r="A29" s="133"/>
      <c r="B29" s="231">
        <v>17</v>
      </c>
      <c r="C29" s="381"/>
      <c r="D29" s="381"/>
      <c r="E29" s="382"/>
      <c r="F29" s="130"/>
      <c r="G29" s="130"/>
      <c r="H29" s="130"/>
      <c r="I29" s="130"/>
      <c r="J29" s="130"/>
      <c r="K29" s="130"/>
      <c r="L29" s="130"/>
      <c r="M29" s="130"/>
      <c r="N29" s="130"/>
      <c r="O29" s="133"/>
      <c r="P29" s="133"/>
      <c r="Q29" s="133"/>
      <c r="R29" s="133"/>
      <c r="S29" s="133"/>
      <c r="T29" s="133"/>
      <c r="U29" s="133"/>
      <c r="V29" s="133"/>
      <c r="W29" s="133"/>
      <c r="X29" s="133"/>
      <c r="Y29" s="133"/>
      <c r="Z29" s="133"/>
      <c r="AA29" s="133"/>
      <c r="AB29" s="133"/>
      <c r="AC29" s="133"/>
      <c r="AD29" s="133"/>
    </row>
    <row r="30" spans="1:30" x14ac:dyDescent="0.25">
      <c r="A30" s="133"/>
      <c r="B30" s="231">
        <v>18</v>
      </c>
      <c r="C30" s="381"/>
      <c r="D30" s="381"/>
      <c r="E30" s="382"/>
      <c r="F30" s="130"/>
      <c r="G30" s="130"/>
      <c r="H30" s="130"/>
      <c r="I30" s="130"/>
      <c r="J30" s="130"/>
      <c r="K30" s="130"/>
      <c r="L30" s="130"/>
      <c r="M30" s="130"/>
      <c r="N30" s="130"/>
      <c r="O30" s="133"/>
      <c r="P30" s="133"/>
      <c r="Q30" s="133"/>
      <c r="R30" s="133"/>
      <c r="S30" s="133"/>
      <c r="T30" s="133"/>
      <c r="U30" s="133"/>
      <c r="V30" s="133"/>
      <c r="W30" s="133"/>
      <c r="X30" s="133"/>
      <c r="Y30" s="133"/>
      <c r="Z30" s="133"/>
      <c r="AA30" s="133"/>
      <c r="AB30" s="133"/>
      <c r="AC30" s="133"/>
      <c r="AD30" s="133"/>
    </row>
    <row r="31" spans="1:30" x14ac:dyDescent="0.25">
      <c r="A31" s="133"/>
      <c r="B31" s="231">
        <v>19</v>
      </c>
      <c r="C31" s="381"/>
      <c r="D31" s="381"/>
      <c r="E31" s="382"/>
      <c r="F31" s="130"/>
      <c r="G31" s="130"/>
      <c r="H31" s="130"/>
      <c r="I31" s="130"/>
      <c r="J31" s="130"/>
      <c r="K31" s="130"/>
      <c r="L31" s="130"/>
      <c r="M31" s="130"/>
      <c r="N31" s="130"/>
      <c r="O31" s="133"/>
      <c r="P31" s="133"/>
      <c r="Q31" s="133"/>
      <c r="R31" s="133"/>
      <c r="S31" s="133"/>
      <c r="T31" s="133"/>
      <c r="U31" s="133"/>
      <c r="V31" s="133"/>
      <c r="W31" s="133"/>
      <c r="X31" s="133"/>
      <c r="Y31" s="133"/>
      <c r="Z31" s="133"/>
      <c r="AA31" s="133"/>
      <c r="AB31" s="133"/>
      <c r="AC31" s="133"/>
      <c r="AD31" s="133"/>
    </row>
    <row r="32" spans="1:30" x14ac:dyDescent="0.25">
      <c r="A32" s="133"/>
      <c r="B32" s="231">
        <v>20</v>
      </c>
      <c r="C32" s="381"/>
      <c r="D32" s="381"/>
      <c r="E32" s="382"/>
      <c r="F32" s="130"/>
      <c r="G32" s="130"/>
      <c r="H32" s="130"/>
      <c r="I32" s="130"/>
      <c r="J32" s="130"/>
      <c r="K32" s="130"/>
      <c r="L32" s="130"/>
      <c r="M32" s="130"/>
      <c r="N32" s="130"/>
      <c r="O32" s="133"/>
      <c r="P32" s="133"/>
      <c r="Q32" s="133"/>
      <c r="R32" s="133"/>
      <c r="S32" s="133"/>
      <c r="T32" s="133"/>
      <c r="U32" s="133"/>
      <c r="V32" s="133"/>
      <c r="W32" s="133"/>
      <c r="X32" s="133"/>
      <c r="Y32" s="133"/>
      <c r="Z32" s="133"/>
      <c r="AA32" s="133"/>
      <c r="AB32" s="133"/>
      <c r="AC32" s="133"/>
      <c r="AD32" s="133"/>
    </row>
    <row r="33" spans="1:30" x14ac:dyDescent="0.25">
      <c r="A33" s="133"/>
      <c r="B33" s="231">
        <v>21</v>
      </c>
      <c r="C33" s="381"/>
      <c r="D33" s="381"/>
      <c r="E33" s="382"/>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row>
    <row r="34" spans="1:30" x14ac:dyDescent="0.25">
      <c r="A34" s="133"/>
      <c r="B34" s="231">
        <v>22</v>
      </c>
      <c r="C34" s="381"/>
      <c r="D34" s="381"/>
      <c r="E34" s="382"/>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row>
    <row r="35" spans="1:30" x14ac:dyDescent="0.25">
      <c r="A35" s="133"/>
      <c r="B35" s="231">
        <v>23</v>
      </c>
      <c r="C35" s="381"/>
      <c r="D35" s="381"/>
      <c r="E35" s="382"/>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row>
    <row r="36" spans="1:30" x14ac:dyDescent="0.25">
      <c r="A36" s="133"/>
      <c r="B36" s="231">
        <v>24</v>
      </c>
      <c r="C36" s="381"/>
      <c r="D36" s="381"/>
      <c r="E36" s="382"/>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row>
    <row r="37" spans="1:30" x14ac:dyDescent="0.25">
      <c r="A37" s="133"/>
      <c r="B37" s="231">
        <v>25</v>
      </c>
      <c r="C37" s="381"/>
      <c r="D37" s="381"/>
      <c r="E37" s="382"/>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row>
    <row r="38" spans="1:30" x14ac:dyDescent="0.25">
      <c r="A38" s="133"/>
      <c r="B38" s="231">
        <v>26</v>
      </c>
      <c r="C38" s="381"/>
      <c r="D38" s="381"/>
      <c r="E38" s="382"/>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row>
    <row r="39" spans="1:30" x14ac:dyDescent="0.25">
      <c r="A39" s="133"/>
      <c r="B39" s="231">
        <v>27</v>
      </c>
      <c r="C39" s="381"/>
      <c r="D39" s="381"/>
      <c r="E39" s="382"/>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row>
    <row r="40" spans="1:30" x14ac:dyDescent="0.25">
      <c r="A40" s="133"/>
      <c r="B40" s="231">
        <v>28</v>
      </c>
      <c r="C40" s="381"/>
      <c r="D40" s="381"/>
      <c r="E40" s="382"/>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row>
    <row r="41" spans="1:30" x14ac:dyDescent="0.25">
      <c r="A41" s="133"/>
      <c r="B41" s="231">
        <v>29</v>
      </c>
      <c r="C41" s="381"/>
      <c r="D41" s="381"/>
      <c r="E41" s="382"/>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row>
    <row r="42" spans="1:30" x14ac:dyDescent="0.25">
      <c r="A42" s="133"/>
      <c r="B42" s="231">
        <v>30</v>
      </c>
      <c r="C42" s="381"/>
      <c r="D42" s="381"/>
      <c r="E42" s="382"/>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row>
    <row r="43" spans="1:30" x14ac:dyDescent="0.25">
      <c r="A43" s="133"/>
      <c r="B43" s="231">
        <v>31</v>
      </c>
      <c r="C43" s="381"/>
      <c r="D43" s="381"/>
      <c r="E43" s="382"/>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row>
    <row r="44" spans="1:30" x14ac:dyDescent="0.25">
      <c r="A44" s="133"/>
      <c r="B44" s="231">
        <v>32</v>
      </c>
      <c r="C44" s="381"/>
      <c r="D44" s="381"/>
      <c r="E44" s="382"/>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row>
    <row r="45" spans="1:30" x14ac:dyDescent="0.25">
      <c r="A45" s="133"/>
      <c r="B45" s="231">
        <v>33</v>
      </c>
      <c r="C45" s="381"/>
      <c r="D45" s="381"/>
      <c r="E45" s="382"/>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row>
    <row r="46" spans="1:30" x14ac:dyDescent="0.25">
      <c r="A46" s="133"/>
      <c r="B46" s="231">
        <v>34</v>
      </c>
      <c r="C46" s="381"/>
      <c r="D46" s="381"/>
      <c r="E46" s="382"/>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row>
    <row r="47" spans="1:30" x14ac:dyDescent="0.25">
      <c r="A47" s="133"/>
      <c r="B47" s="231">
        <v>35</v>
      </c>
      <c r="C47" s="381"/>
      <c r="D47" s="381"/>
      <c r="E47" s="382"/>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row>
    <row r="48" spans="1:30" x14ac:dyDescent="0.25">
      <c r="A48" s="133"/>
      <c r="B48" s="231">
        <v>36</v>
      </c>
      <c r="C48" s="381"/>
      <c r="D48" s="381"/>
      <c r="E48" s="382"/>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row>
    <row r="49" spans="1:30" x14ac:dyDescent="0.25">
      <c r="A49" s="133"/>
      <c r="B49" s="231">
        <v>37</v>
      </c>
      <c r="C49" s="381"/>
      <c r="D49" s="381"/>
      <c r="E49" s="382"/>
      <c r="F49" s="130"/>
      <c r="G49" s="130"/>
      <c r="H49" s="130"/>
      <c r="I49" s="130"/>
      <c r="J49" s="130"/>
      <c r="K49" s="130"/>
      <c r="L49" s="130"/>
      <c r="M49" s="130"/>
      <c r="N49" s="130"/>
      <c r="O49" s="130"/>
      <c r="P49" s="130"/>
      <c r="Q49" s="130"/>
      <c r="R49" s="130"/>
      <c r="S49" s="130"/>
      <c r="T49" s="133"/>
      <c r="U49" s="133"/>
      <c r="V49" s="133"/>
      <c r="W49" s="133"/>
      <c r="X49" s="133"/>
      <c r="Y49" s="133"/>
      <c r="Z49" s="133"/>
      <c r="AA49" s="133"/>
      <c r="AB49" s="133"/>
      <c r="AC49" s="133"/>
      <c r="AD49" s="133"/>
    </row>
    <row r="50" spans="1:30" x14ac:dyDescent="0.25">
      <c r="A50" s="133"/>
      <c r="B50" s="231">
        <v>38</v>
      </c>
      <c r="C50" s="381"/>
      <c r="D50" s="381"/>
      <c r="E50" s="382"/>
      <c r="F50" s="130"/>
      <c r="G50" s="130"/>
      <c r="H50" s="130"/>
      <c r="I50" s="130"/>
      <c r="J50" s="130"/>
      <c r="K50" s="130"/>
      <c r="L50" s="130"/>
      <c r="M50" s="130"/>
      <c r="N50" s="130"/>
      <c r="O50" s="130"/>
      <c r="P50" s="130"/>
      <c r="Q50" s="130"/>
      <c r="R50" s="130"/>
      <c r="S50" s="130"/>
      <c r="T50" s="133"/>
      <c r="U50" s="133"/>
      <c r="V50" s="133"/>
      <c r="W50" s="133"/>
      <c r="X50" s="133"/>
      <c r="Y50" s="133"/>
      <c r="Z50" s="133"/>
      <c r="AA50" s="133"/>
      <c r="AB50" s="133"/>
      <c r="AC50" s="133"/>
      <c r="AD50" s="133"/>
    </row>
    <row r="51" spans="1:30" x14ac:dyDescent="0.25">
      <c r="A51" s="133"/>
      <c r="B51" s="231">
        <v>39</v>
      </c>
      <c r="C51" s="381"/>
      <c r="D51" s="381"/>
      <c r="E51" s="382"/>
      <c r="F51" s="130"/>
      <c r="G51" s="130"/>
      <c r="H51" s="130"/>
      <c r="I51" s="130"/>
      <c r="J51" s="130"/>
      <c r="K51" s="130"/>
      <c r="L51" s="130"/>
      <c r="M51" s="130"/>
      <c r="N51" s="130"/>
      <c r="O51" s="130"/>
      <c r="P51" s="130"/>
      <c r="Q51" s="130"/>
      <c r="R51" s="130"/>
      <c r="S51" s="130"/>
      <c r="T51" s="133"/>
      <c r="U51" s="133"/>
      <c r="V51" s="133"/>
      <c r="W51" s="133"/>
      <c r="X51" s="133"/>
      <c r="Y51" s="133"/>
      <c r="Z51" s="133"/>
      <c r="AA51" s="133"/>
      <c r="AB51" s="133"/>
      <c r="AC51" s="133"/>
      <c r="AD51" s="133"/>
    </row>
    <row r="52" spans="1:30" x14ac:dyDescent="0.25">
      <c r="A52" s="133"/>
      <c r="B52" s="231">
        <v>40</v>
      </c>
      <c r="C52" s="381"/>
      <c r="D52" s="381"/>
      <c r="E52" s="382"/>
      <c r="F52" s="130"/>
      <c r="G52" s="130"/>
      <c r="H52" s="130"/>
      <c r="I52" s="130"/>
      <c r="J52" s="130"/>
      <c r="K52" s="130"/>
      <c r="L52" s="130"/>
      <c r="M52" s="130"/>
      <c r="N52" s="130"/>
      <c r="O52" s="130"/>
      <c r="P52" s="130"/>
      <c r="Q52" s="130"/>
      <c r="R52" s="130"/>
      <c r="S52" s="130"/>
      <c r="T52" s="133"/>
      <c r="U52" s="133"/>
      <c r="V52" s="133"/>
      <c r="W52" s="133"/>
      <c r="X52" s="133"/>
      <c r="Y52" s="133"/>
      <c r="Z52" s="133"/>
      <c r="AA52" s="133"/>
      <c r="AB52" s="133"/>
      <c r="AC52" s="133"/>
      <c r="AD52" s="133"/>
    </row>
    <row r="53" spans="1:30" hidden="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row>
    <row r="54" spans="1:30" hidden="1" x14ac:dyDescent="0.25">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row>
    <row r="55" spans="1:30" hidden="1" x14ac:dyDescent="0.25">
      <c r="A55" s="133"/>
      <c r="B55" s="130"/>
      <c r="C55" s="130"/>
      <c r="D55" s="130"/>
      <c r="E55" s="130"/>
      <c r="F55" s="130"/>
      <c r="G55" s="130"/>
      <c r="H55" s="130"/>
      <c r="I55" s="130"/>
      <c r="J55" s="130"/>
      <c r="K55" s="130"/>
      <c r="L55" s="130"/>
      <c r="M55" s="130"/>
      <c r="N55" s="130"/>
      <c r="O55" s="130"/>
      <c r="P55" s="130"/>
      <c r="Q55" s="130"/>
      <c r="R55" s="130"/>
      <c r="S55" s="130"/>
      <c r="T55" s="133"/>
      <c r="U55" s="133"/>
      <c r="V55" s="133"/>
      <c r="W55" s="133"/>
      <c r="X55" s="133"/>
      <c r="Y55" s="133"/>
      <c r="Z55" s="133"/>
      <c r="AA55" s="133"/>
      <c r="AB55" s="133"/>
      <c r="AC55" s="133"/>
      <c r="AD55" s="133"/>
    </row>
    <row r="56" spans="1:30" hidden="1" x14ac:dyDescent="0.25">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row>
    <row r="57" spans="1:30" hidden="1" x14ac:dyDescent="0.25">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row>
    <row r="58" spans="1:30" hidden="1" x14ac:dyDescent="0.25">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row>
    <row r="59" spans="1:30" hidden="1" x14ac:dyDescent="0.25">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row>
    <row r="60" spans="1:30" hidden="1" x14ac:dyDescent="0.2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row>
    <row r="61" spans="1:30" hidden="1" x14ac:dyDescent="0.25">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row>
    <row r="62" spans="1:30" hidden="1" x14ac:dyDescent="0.25">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row>
    <row r="63" spans="1:30" hidden="1" x14ac:dyDescent="0.25">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row>
    <row r="64" spans="1:30" hidden="1" x14ac:dyDescent="0.25">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row>
    <row r="65" spans="1:30" hidden="1" x14ac:dyDescent="0.25">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row>
    <row r="66" spans="1:30" hidden="1" x14ac:dyDescent="0.25">
      <c r="A66" s="133"/>
      <c r="B66" s="133"/>
      <c r="C66" s="133"/>
      <c r="D66" s="133"/>
      <c r="E66" s="133"/>
      <c r="F66" s="133"/>
      <c r="G66" s="133"/>
      <c r="H66" s="133"/>
      <c r="I66" s="133"/>
      <c r="J66" s="133"/>
      <c r="K66" s="133"/>
      <c r="L66" s="130"/>
      <c r="M66" s="130"/>
      <c r="N66" s="130"/>
      <c r="O66" s="130"/>
      <c r="P66" s="130"/>
      <c r="Q66" s="133"/>
      <c r="R66" s="133"/>
      <c r="S66" s="133"/>
      <c r="T66" s="133"/>
      <c r="U66" s="133"/>
      <c r="V66" s="133"/>
      <c r="W66" s="133"/>
      <c r="X66" s="133"/>
      <c r="Y66" s="133"/>
      <c r="Z66" s="133"/>
      <c r="AA66" s="133"/>
      <c r="AB66" s="133"/>
      <c r="AC66" s="133"/>
      <c r="AD66" s="133"/>
    </row>
    <row r="67" spans="1:30" hidden="1" x14ac:dyDescent="0.25">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row>
    <row r="68" spans="1:30" hidden="1" x14ac:dyDescent="0.25">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row>
    <row r="69" spans="1:30" hidden="1" x14ac:dyDescent="0.25">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row>
    <row r="70" spans="1:30" hidden="1" x14ac:dyDescent="0.25">
      <c r="A70" s="133"/>
      <c r="B70" s="133"/>
      <c r="C70" s="133"/>
      <c r="D70" s="133"/>
      <c r="E70" s="133"/>
      <c r="F70" s="133"/>
      <c r="G70" s="133"/>
      <c r="H70" s="133"/>
      <c r="I70" s="133"/>
      <c r="J70" s="133"/>
      <c r="K70" s="133"/>
      <c r="L70" s="130"/>
      <c r="M70" s="130"/>
      <c r="N70" s="130"/>
      <c r="O70" s="130"/>
      <c r="P70" s="130"/>
      <c r="Q70" s="133"/>
      <c r="R70" s="133"/>
      <c r="S70" s="133"/>
      <c r="T70" s="133"/>
      <c r="U70" s="133"/>
      <c r="V70" s="133"/>
      <c r="W70" s="133"/>
      <c r="X70" s="133"/>
      <c r="Y70" s="133"/>
      <c r="Z70" s="133"/>
      <c r="AA70" s="133"/>
      <c r="AB70" s="133"/>
      <c r="AC70" s="133"/>
      <c r="AD70" s="133"/>
    </row>
    <row r="71" spans="1:30" hidden="1" x14ac:dyDescent="0.25">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row>
    <row r="72" spans="1:30" hidden="1" x14ac:dyDescent="0.25">
      <c r="A72" s="133"/>
      <c r="B72" s="133"/>
      <c r="C72" s="133"/>
      <c r="D72" s="133"/>
      <c r="E72" s="133"/>
      <c r="F72" s="133"/>
      <c r="G72" s="133"/>
      <c r="H72" s="133"/>
      <c r="I72" s="133"/>
      <c r="J72" s="133"/>
      <c r="K72" s="133"/>
      <c r="L72" s="130"/>
      <c r="M72" s="130"/>
      <c r="N72" s="130"/>
      <c r="O72" s="130"/>
      <c r="P72" s="130"/>
      <c r="Q72" s="133"/>
      <c r="R72" s="133"/>
      <c r="S72" s="133"/>
      <c r="T72" s="133"/>
      <c r="U72" s="133"/>
      <c r="V72" s="133"/>
      <c r="W72" s="133"/>
      <c r="X72" s="133"/>
      <c r="Y72" s="133"/>
      <c r="Z72" s="133"/>
      <c r="AA72" s="133"/>
      <c r="AB72" s="133"/>
      <c r="AC72" s="133"/>
      <c r="AD72" s="133"/>
    </row>
    <row r="73" spans="1:30" hidden="1" x14ac:dyDescent="0.25">
      <c r="A73" s="133"/>
      <c r="B73" s="133"/>
      <c r="C73" s="133"/>
      <c r="D73" s="133"/>
      <c r="E73" s="133"/>
      <c r="F73" s="133"/>
      <c r="G73" s="133"/>
      <c r="H73" s="133"/>
      <c r="I73" s="133"/>
      <c r="J73" s="133"/>
      <c r="K73" s="133"/>
      <c r="L73" s="130"/>
      <c r="M73" s="130"/>
      <c r="N73" s="130"/>
      <c r="O73" s="130"/>
      <c r="P73" s="130"/>
      <c r="Q73" s="133"/>
      <c r="R73" s="133"/>
      <c r="S73" s="133"/>
      <c r="T73" s="133"/>
      <c r="U73" s="133"/>
      <c r="V73" s="133"/>
      <c r="W73" s="133"/>
      <c r="X73" s="133"/>
      <c r="Y73" s="133"/>
      <c r="Z73" s="133"/>
      <c r="AA73" s="133"/>
      <c r="AB73" s="133"/>
      <c r="AC73" s="133"/>
      <c r="AD73" s="133"/>
    </row>
  </sheetData>
  <sheetProtection algorithmName="SHA-512" hashValue="OdhEV8n9Z7yc1jiUTA7Ud5i6u1MqH63MmD/y7DfU513mgi/1j2/EmZ3TaF2RqCp/MGLCiNbEhhdbKmxHXi0W7Q==" saltValue="QKa2dIj09M/wnuooK2fJkg=="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 right="0" top="0" bottom="0" header="0" footer="0"/>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 right="0" top="0" bottom="0" header="0" footer="0"/>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 right="0" top="0" bottom="0" header="0" footer="0"/>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A10"/>
  <sheetViews>
    <sheetView tabSelected="1" workbookViewId="0"/>
  </sheetViews>
  <sheetFormatPr defaultColWidth="0" defaultRowHeight="14.4" zeroHeight="1" x14ac:dyDescent="0.3"/>
  <cols>
    <col min="1" max="1" width="128" style="80" customWidth="1"/>
    <col min="2" max="16384" width="9.109375" style="80" hidden="1"/>
  </cols>
  <sheetData>
    <row r="1" spans="1:1" ht="13.5" customHeight="1" x14ac:dyDescent="0.3">
      <c r="A1" s="79" t="s">
        <v>78</v>
      </c>
    </row>
    <row r="2" spans="1:1" ht="15.6" x14ac:dyDescent="0.3">
      <c r="A2" s="81" t="s">
        <v>79</v>
      </c>
    </row>
    <row r="3" spans="1:1" ht="15.6" x14ac:dyDescent="0.3">
      <c r="A3" s="81" t="s">
        <v>80</v>
      </c>
    </row>
    <row r="4" spans="1:1" ht="15.6" x14ac:dyDescent="0.3">
      <c r="A4" s="81" t="s">
        <v>638</v>
      </c>
    </row>
    <row r="5" spans="1:1" ht="15.6" x14ac:dyDescent="0.3">
      <c r="A5" s="81" t="s">
        <v>639</v>
      </c>
    </row>
    <row r="6" spans="1:1" ht="15.6" x14ac:dyDescent="0.3">
      <c r="A6" s="81" t="s">
        <v>640</v>
      </c>
    </row>
    <row r="7" spans="1:1" ht="15.6" hidden="1" x14ac:dyDescent="0.3">
      <c r="A7" s="81"/>
    </row>
    <row r="8" spans="1:1" ht="15.6" hidden="1" x14ac:dyDescent="0.3">
      <c r="A8" s="81"/>
    </row>
    <row r="9" spans="1:1" ht="15.6" hidden="1" x14ac:dyDescent="0.3">
      <c r="A9" s="81"/>
    </row>
    <row r="10" spans="1:1" ht="15.6" hidden="1" x14ac:dyDescent="0.3">
      <c r="A10" s="82"/>
    </row>
  </sheetData>
  <sheetProtection algorithmName="SHA-512" hashValue="qvBdl2OFfq9OfPfA2MRfydqtJtKN+nj5RqdnwzBD1UDF6yKC2zJTjPCMKz9RCYbDM98++DVY7EoNXjyg+r2SRg==" saltValue="07zwU1dLeXU6iqolrX+ijw=="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I64"/>
  <sheetViews>
    <sheetView zoomScaleNormal="100" workbookViewId="0">
      <selection activeCell="I10" sqref="I10"/>
    </sheetView>
  </sheetViews>
  <sheetFormatPr defaultColWidth="9.109375" defaultRowHeight="15" x14ac:dyDescent="0.25"/>
  <cols>
    <col min="1" max="1" width="14.88671875" style="48" bestFit="1" customWidth="1"/>
    <col min="2" max="3" width="22.109375" style="48" bestFit="1" customWidth="1"/>
    <col min="4" max="4" width="20.109375" style="48" bestFit="1" customWidth="1"/>
    <col min="5" max="5" width="18.88671875" style="48" bestFit="1" customWidth="1"/>
    <col min="6" max="6" width="3.88671875" style="48" customWidth="1"/>
    <col min="7" max="7" width="34.6640625" style="48" customWidth="1"/>
    <col min="8" max="8" width="17.6640625" style="48" customWidth="1"/>
    <col min="9" max="9" width="12" style="48" customWidth="1"/>
    <col min="10" max="16384" width="9.109375" style="48"/>
  </cols>
  <sheetData>
    <row r="1" spans="1:9" ht="15.6" x14ac:dyDescent="0.3">
      <c r="A1" s="1" t="s">
        <v>641</v>
      </c>
    </row>
    <row r="2" spans="1:9" ht="15.6" x14ac:dyDescent="0.3">
      <c r="A2" s="1" t="s">
        <v>642</v>
      </c>
    </row>
    <row r="3" spans="1:9" ht="15.6" x14ac:dyDescent="0.3">
      <c r="A3" s="1"/>
      <c r="C3" s="61" t="s">
        <v>643</v>
      </c>
      <c r="D3" s="61" t="s">
        <v>644</v>
      </c>
      <c r="E3" s="61" t="s">
        <v>645</v>
      </c>
      <c r="F3" s="61"/>
      <c r="G3" s="63" t="s">
        <v>646</v>
      </c>
      <c r="H3" s="64" t="str">
        <f>'1. Information'!D11</f>
        <v>Mariposa</v>
      </c>
    </row>
    <row r="4" spans="1:9" ht="15.6" x14ac:dyDescent="0.3">
      <c r="A4" s="4" t="s">
        <v>647</v>
      </c>
      <c r="B4" s="4" t="s">
        <v>52</v>
      </c>
      <c r="C4" s="4" t="s">
        <v>47</v>
      </c>
      <c r="D4" s="4" t="s">
        <v>48</v>
      </c>
      <c r="E4" s="4" t="s">
        <v>49</v>
      </c>
      <c r="F4" s="4"/>
      <c r="H4" s="4"/>
    </row>
    <row r="5" spans="1:9" ht="15.6" x14ac:dyDescent="0.3">
      <c r="A5" s="48" t="s">
        <v>648</v>
      </c>
      <c r="B5" s="62">
        <v>70551654.329999998</v>
      </c>
      <c r="C5" s="62">
        <f>B5*0.76</f>
        <v>53619257.290799998</v>
      </c>
      <c r="D5" s="62">
        <f>B5*0.19</f>
        <v>13404814.322699999</v>
      </c>
      <c r="E5" s="62">
        <f>B5*0.05</f>
        <v>3527582.7165000001</v>
      </c>
      <c r="F5" s="62"/>
      <c r="G5" s="4" t="s">
        <v>649</v>
      </c>
      <c r="H5" s="4" t="s">
        <v>650</v>
      </c>
      <c r="I5" s="1" t="s">
        <v>651</v>
      </c>
    </row>
    <row r="6" spans="1:9" x14ac:dyDescent="0.25">
      <c r="A6" s="48" t="s">
        <v>652</v>
      </c>
      <c r="B6" s="62">
        <v>1499512.8499999999</v>
      </c>
      <c r="C6" s="62">
        <f t="shared" ref="C6:C63" si="0">B6*0.76</f>
        <v>1139629.7659999998</v>
      </c>
      <c r="D6" s="62">
        <f t="shared" ref="D6:D63" si="1">B6*0.19</f>
        <v>284907.44149999996</v>
      </c>
      <c r="E6" s="62">
        <f t="shared" ref="E6:E63" si="2">B6*0.05</f>
        <v>74975.642500000002</v>
      </c>
      <c r="F6" s="62"/>
      <c r="G6" s="66" t="s">
        <v>653</v>
      </c>
      <c r="H6" s="65" t="str">
        <f>IF(SUM('2. Component Summary'!D27:H27)='2. Component Summary'!I27,"OK","ERROR")</f>
        <v>OK</v>
      </c>
      <c r="I6" s="48" t="s">
        <v>654</v>
      </c>
    </row>
    <row r="7" spans="1:9" x14ac:dyDescent="0.25">
      <c r="A7" s="48" t="s">
        <v>655</v>
      </c>
      <c r="B7" s="62">
        <v>2931915.6899999995</v>
      </c>
      <c r="C7" s="62">
        <f t="shared" si="0"/>
        <v>2228255.9243999994</v>
      </c>
      <c r="D7" s="62">
        <f t="shared" si="1"/>
        <v>557063.98109999986</v>
      </c>
      <c r="E7" s="62">
        <f t="shared" si="2"/>
        <v>146595.78449999998</v>
      </c>
      <c r="F7" s="62"/>
      <c r="G7" s="66" t="s">
        <v>656</v>
      </c>
      <c r="H7" s="65" t="str">
        <f>IF('2. Component Summary'!D40*0.05&gt;VLOOKUP(H3,SCO_Distribution,2,FALSE),"ERROR","OK")</f>
        <v>OK</v>
      </c>
      <c r="I7" s="49" t="s">
        <v>657</v>
      </c>
    </row>
    <row r="8" spans="1:9" x14ac:dyDescent="0.25">
      <c r="A8" s="48" t="s">
        <v>658</v>
      </c>
      <c r="B8" s="62">
        <v>5994545.0099999988</v>
      </c>
      <c r="C8" s="62">
        <f t="shared" si="0"/>
        <v>4555854.2075999994</v>
      </c>
      <c r="D8" s="62">
        <f t="shared" si="1"/>
        <v>1138963.5518999998</v>
      </c>
      <c r="E8" s="62">
        <f t="shared" si="2"/>
        <v>299727.25049999997</v>
      </c>
      <c r="F8" s="62"/>
      <c r="G8" s="66" t="s">
        <v>659</v>
      </c>
      <c r="H8" s="65" t="str">
        <f>IF(ISBLANK('2. Component Summary'!D46),"ERROR","OK")</f>
        <v>ERROR</v>
      </c>
      <c r="I8" s="49" t="s">
        <v>660</v>
      </c>
    </row>
    <row r="9" spans="1:9" x14ac:dyDescent="0.25">
      <c r="A9" s="48" t="s">
        <v>661</v>
      </c>
      <c r="B9" s="62">
        <v>11405471.799999999</v>
      </c>
      <c r="C9" s="62">
        <f t="shared" si="0"/>
        <v>8668158.568</v>
      </c>
      <c r="D9" s="62">
        <f t="shared" si="1"/>
        <v>2167039.642</v>
      </c>
      <c r="E9" s="62">
        <f t="shared" si="2"/>
        <v>570273.59</v>
      </c>
      <c r="F9" s="62"/>
      <c r="G9" s="66" t="s">
        <v>662</v>
      </c>
      <c r="H9" s="65" t="str">
        <f>IF(ISBLANK('2. Component Summary'!I14),"ERROR","OK")</f>
        <v>OK</v>
      </c>
      <c r="I9" s="48" t="s">
        <v>663</v>
      </c>
    </row>
    <row r="10" spans="1:9" x14ac:dyDescent="0.25">
      <c r="A10" s="48" t="s">
        <v>664</v>
      </c>
      <c r="B10" s="62">
        <v>3208867.31</v>
      </c>
      <c r="C10" s="62">
        <f t="shared" si="0"/>
        <v>2438739.1556000002</v>
      </c>
      <c r="D10" s="62">
        <f t="shared" si="1"/>
        <v>609684.78890000004</v>
      </c>
      <c r="E10" s="62">
        <f t="shared" si="2"/>
        <v>160443.36550000001</v>
      </c>
      <c r="F10" s="62"/>
      <c r="G10" s="66" t="s">
        <v>665</v>
      </c>
      <c r="H10" s="65" t="str">
        <f>IF(ISBLANK('2. Component Summary'!F19),"ERROR","OK")</f>
        <v>OK</v>
      </c>
      <c r="I10" s="48" t="s">
        <v>666</v>
      </c>
    </row>
    <row r="11" spans="1:9" x14ac:dyDescent="0.25">
      <c r="A11" s="48" t="s">
        <v>667</v>
      </c>
      <c r="B11" s="62">
        <v>2568596.2199999997</v>
      </c>
      <c r="C11" s="62">
        <f t="shared" si="0"/>
        <v>1952133.1271999998</v>
      </c>
      <c r="D11" s="62">
        <f t="shared" si="1"/>
        <v>488033.28179999994</v>
      </c>
      <c r="E11" s="62">
        <f t="shared" si="2"/>
        <v>128429.81099999999</v>
      </c>
      <c r="F11" s="62"/>
    </row>
    <row r="12" spans="1:9" x14ac:dyDescent="0.25">
      <c r="A12" s="48" t="s">
        <v>668</v>
      </c>
      <c r="B12" s="62">
        <v>45360350.140000008</v>
      </c>
      <c r="C12" s="62">
        <f t="shared" si="0"/>
        <v>34473866.106400006</v>
      </c>
      <c r="D12" s="62">
        <f t="shared" si="1"/>
        <v>8618466.5266000014</v>
      </c>
      <c r="E12" s="62">
        <f t="shared" si="2"/>
        <v>2268017.5070000007</v>
      </c>
      <c r="F12" s="62"/>
    </row>
    <row r="13" spans="1:9" x14ac:dyDescent="0.25">
      <c r="A13" s="48" t="s">
        <v>669</v>
      </c>
      <c r="B13" s="62">
        <v>2728833.71</v>
      </c>
      <c r="C13" s="62">
        <f t="shared" si="0"/>
        <v>2073913.6196000001</v>
      </c>
      <c r="D13" s="62">
        <f t="shared" si="1"/>
        <v>518478.40490000002</v>
      </c>
      <c r="E13" s="62">
        <f t="shared" si="2"/>
        <v>136441.68549999999</v>
      </c>
      <c r="F13" s="62"/>
    </row>
    <row r="14" spans="1:9" x14ac:dyDescent="0.25">
      <c r="A14" s="48" t="s">
        <v>670</v>
      </c>
      <c r="B14" s="62">
        <v>7928641.3099999987</v>
      </c>
      <c r="C14" s="62">
        <f t="shared" si="0"/>
        <v>6025767.3955999995</v>
      </c>
      <c r="D14" s="62">
        <f t="shared" si="1"/>
        <v>1506441.8488999999</v>
      </c>
      <c r="E14" s="62">
        <f t="shared" si="2"/>
        <v>396432.06549999997</v>
      </c>
      <c r="F14" s="62"/>
    </row>
    <row r="15" spans="1:9" x14ac:dyDescent="0.25">
      <c r="A15" s="48" t="s">
        <v>671</v>
      </c>
      <c r="B15" s="62">
        <v>49459289.239999995</v>
      </c>
      <c r="C15" s="62">
        <f t="shared" si="0"/>
        <v>37589059.822399996</v>
      </c>
      <c r="D15" s="62">
        <f t="shared" si="1"/>
        <v>9397264.9555999991</v>
      </c>
      <c r="E15" s="62">
        <f t="shared" si="2"/>
        <v>2472964.4619999998</v>
      </c>
      <c r="F15" s="62"/>
    </row>
    <row r="16" spans="1:9" x14ac:dyDescent="0.25">
      <c r="A16" s="48" t="s">
        <v>672</v>
      </c>
      <c r="B16" s="62">
        <v>2777161.3</v>
      </c>
      <c r="C16" s="62">
        <f t="shared" si="0"/>
        <v>2110642.588</v>
      </c>
      <c r="D16" s="62">
        <f t="shared" si="1"/>
        <v>527660.647</v>
      </c>
      <c r="E16" s="62">
        <f t="shared" si="2"/>
        <v>138858.065</v>
      </c>
      <c r="F16" s="62"/>
    </row>
    <row r="17" spans="1:6" x14ac:dyDescent="0.25">
      <c r="A17" s="48" t="s">
        <v>673</v>
      </c>
      <c r="B17" s="62">
        <v>7058805.6600000011</v>
      </c>
      <c r="C17" s="62">
        <f t="shared" si="0"/>
        <v>5364692.3016000008</v>
      </c>
      <c r="D17" s="62">
        <f t="shared" si="1"/>
        <v>1341173.0754000002</v>
      </c>
      <c r="E17" s="62">
        <f t="shared" si="2"/>
        <v>352940.28300000005</v>
      </c>
      <c r="F17" s="62"/>
    </row>
    <row r="18" spans="1:6" x14ac:dyDescent="0.25">
      <c r="A18" s="48" t="s">
        <v>674</v>
      </c>
      <c r="B18" s="62">
        <v>9759832.0800000001</v>
      </c>
      <c r="C18" s="62">
        <f t="shared" si="0"/>
        <v>7417472.3808000004</v>
      </c>
      <c r="D18" s="62">
        <f t="shared" si="1"/>
        <v>1854368.0952000001</v>
      </c>
      <c r="E18" s="62">
        <f t="shared" si="2"/>
        <v>487991.60400000005</v>
      </c>
      <c r="F18" s="62"/>
    </row>
    <row r="19" spans="1:6" x14ac:dyDescent="0.25">
      <c r="A19" s="48" t="s">
        <v>675</v>
      </c>
      <c r="B19" s="62">
        <v>1843374.33</v>
      </c>
      <c r="C19" s="62">
        <f t="shared" si="0"/>
        <v>1400964.4908</v>
      </c>
      <c r="D19" s="62">
        <f t="shared" si="1"/>
        <v>350241.12270000001</v>
      </c>
      <c r="E19" s="62">
        <f t="shared" si="2"/>
        <v>92168.71650000001</v>
      </c>
      <c r="F19" s="62"/>
    </row>
    <row r="20" spans="1:6" x14ac:dyDescent="0.25">
      <c r="A20" s="48" t="s">
        <v>676</v>
      </c>
      <c r="B20" s="62">
        <v>42775932.490000002</v>
      </c>
      <c r="C20" s="62">
        <f t="shared" si="0"/>
        <v>32509708.692400001</v>
      </c>
      <c r="D20" s="62">
        <f t="shared" si="1"/>
        <v>8127427.1731000002</v>
      </c>
      <c r="E20" s="62">
        <f t="shared" si="2"/>
        <v>2138796.6245000004</v>
      </c>
      <c r="F20" s="62"/>
    </row>
    <row r="21" spans="1:6" x14ac:dyDescent="0.25">
      <c r="A21" s="48" t="s">
        <v>677</v>
      </c>
      <c r="B21" s="62">
        <v>8142509.4199999999</v>
      </c>
      <c r="C21" s="62">
        <f t="shared" si="0"/>
        <v>6188307.1591999996</v>
      </c>
      <c r="D21" s="62">
        <f t="shared" si="1"/>
        <v>1547076.7897999999</v>
      </c>
      <c r="E21" s="62">
        <f t="shared" si="2"/>
        <v>407125.47100000002</v>
      </c>
      <c r="F21" s="62"/>
    </row>
    <row r="22" spans="1:6" x14ac:dyDescent="0.25">
      <c r="A22" s="48" t="s">
        <v>678</v>
      </c>
      <c r="B22" s="62">
        <v>3954947.83</v>
      </c>
      <c r="C22" s="62">
        <f t="shared" si="0"/>
        <v>3005760.3508000001</v>
      </c>
      <c r="D22" s="62">
        <f t="shared" si="1"/>
        <v>751440.08770000003</v>
      </c>
      <c r="E22" s="62">
        <f t="shared" si="2"/>
        <v>197747.39150000003</v>
      </c>
      <c r="F22" s="62"/>
    </row>
    <row r="23" spans="1:6" x14ac:dyDescent="0.25">
      <c r="A23" s="48" t="s">
        <v>679</v>
      </c>
      <c r="B23" s="62">
        <v>2718985.63</v>
      </c>
      <c r="C23" s="62">
        <f t="shared" si="0"/>
        <v>2066429.0788</v>
      </c>
      <c r="D23" s="62">
        <f t="shared" si="1"/>
        <v>516607.2697</v>
      </c>
      <c r="E23" s="62">
        <f t="shared" si="2"/>
        <v>135949.28150000001</v>
      </c>
      <c r="F23" s="62"/>
    </row>
    <row r="24" spans="1:6" x14ac:dyDescent="0.25">
      <c r="A24" s="48" t="s">
        <v>680</v>
      </c>
      <c r="B24" s="62">
        <v>562799427.95000005</v>
      </c>
      <c r="C24" s="62">
        <f t="shared" si="0"/>
        <v>427727565.24200004</v>
      </c>
      <c r="D24" s="62">
        <f t="shared" si="1"/>
        <v>106931891.31050001</v>
      </c>
      <c r="E24" s="62">
        <f t="shared" si="2"/>
        <v>28139971.397500005</v>
      </c>
      <c r="F24" s="62"/>
    </row>
    <row r="25" spans="1:6" x14ac:dyDescent="0.25">
      <c r="A25" s="48" t="s">
        <v>681</v>
      </c>
      <c r="B25" s="62">
        <v>8618217.0300000012</v>
      </c>
      <c r="C25" s="62">
        <f t="shared" si="0"/>
        <v>6549844.9428000012</v>
      </c>
      <c r="D25" s="62">
        <f t="shared" si="1"/>
        <v>1637461.2357000003</v>
      </c>
      <c r="E25" s="62">
        <f t="shared" si="2"/>
        <v>430910.85150000011</v>
      </c>
      <c r="F25" s="62"/>
    </row>
    <row r="26" spans="1:6" x14ac:dyDescent="0.25">
      <c r="A26" s="48" t="s">
        <v>682</v>
      </c>
      <c r="B26" s="62">
        <v>11207287.699999999</v>
      </c>
      <c r="C26" s="62">
        <f t="shared" si="0"/>
        <v>8517538.6519999988</v>
      </c>
      <c r="D26" s="62">
        <f t="shared" si="1"/>
        <v>2129384.6629999997</v>
      </c>
      <c r="E26" s="62">
        <f t="shared" si="2"/>
        <v>560364.38500000001</v>
      </c>
      <c r="F26" s="62"/>
    </row>
    <row r="27" spans="1:6" x14ac:dyDescent="0.25">
      <c r="A27" s="48" t="s">
        <v>13</v>
      </c>
      <c r="B27" s="62">
        <v>1848530.92</v>
      </c>
      <c r="C27" s="62">
        <f t="shared" si="0"/>
        <v>1404883.4992</v>
      </c>
      <c r="D27" s="62">
        <f t="shared" si="1"/>
        <v>351220.87479999999</v>
      </c>
      <c r="E27" s="62">
        <f t="shared" si="2"/>
        <v>92426.546000000002</v>
      </c>
      <c r="F27" s="62"/>
    </row>
    <row r="28" spans="1:6" x14ac:dyDescent="0.25">
      <c r="A28" s="48" t="s">
        <v>683</v>
      </c>
      <c r="B28" s="62">
        <v>4823051.5200000005</v>
      </c>
      <c r="C28" s="62">
        <f t="shared" si="0"/>
        <v>3665519.1552000004</v>
      </c>
      <c r="D28" s="62">
        <f t="shared" si="1"/>
        <v>916379.7888000001</v>
      </c>
      <c r="E28" s="62">
        <f t="shared" si="2"/>
        <v>241152.57600000003</v>
      </c>
      <c r="F28" s="62"/>
    </row>
    <row r="29" spans="1:6" x14ac:dyDescent="0.25">
      <c r="A29" s="48" t="s">
        <v>684</v>
      </c>
      <c r="B29" s="62">
        <v>14640569.48</v>
      </c>
      <c r="C29" s="62">
        <f t="shared" si="0"/>
        <v>11126832.8048</v>
      </c>
      <c r="D29" s="62">
        <f t="shared" si="1"/>
        <v>2781708.2012</v>
      </c>
      <c r="E29" s="62">
        <f t="shared" si="2"/>
        <v>732028.47400000005</v>
      </c>
      <c r="F29" s="62"/>
    </row>
    <row r="30" spans="1:6" x14ac:dyDescent="0.25">
      <c r="A30" s="48" t="s">
        <v>685</v>
      </c>
      <c r="B30" s="62">
        <v>1685960.2599999998</v>
      </c>
      <c r="C30" s="62">
        <f t="shared" si="0"/>
        <v>1281329.7975999999</v>
      </c>
      <c r="D30" s="62">
        <f t="shared" si="1"/>
        <v>320332.44939999998</v>
      </c>
      <c r="E30" s="62">
        <f t="shared" si="2"/>
        <v>84298.012999999992</v>
      </c>
      <c r="F30" s="62"/>
    </row>
    <row r="31" spans="1:6" x14ac:dyDescent="0.25">
      <c r="A31" s="48" t="s">
        <v>686</v>
      </c>
      <c r="B31" s="62">
        <v>1795078.7</v>
      </c>
      <c r="C31" s="62">
        <f t="shared" si="0"/>
        <v>1364259.8119999999</v>
      </c>
      <c r="D31" s="62">
        <f t="shared" si="1"/>
        <v>341064.95299999998</v>
      </c>
      <c r="E31" s="62">
        <f t="shared" si="2"/>
        <v>89753.934999999998</v>
      </c>
      <c r="F31" s="62"/>
    </row>
    <row r="32" spans="1:6" x14ac:dyDescent="0.25">
      <c r="A32" s="48" t="s">
        <v>687</v>
      </c>
      <c r="B32" s="62">
        <v>23244033.949999992</v>
      </c>
      <c r="C32" s="62">
        <f t="shared" si="0"/>
        <v>17665465.801999994</v>
      </c>
      <c r="D32" s="62">
        <f t="shared" si="1"/>
        <v>4416366.4504999984</v>
      </c>
      <c r="E32" s="62">
        <f t="shared" si="2"/>
        <v>1162201.6974999995</v>
      </c>
      <c r="F32" s="62"/>
    </row>
    <row r="33" spans="1:6" x14ac:dyDescent="0.25">
      <c r="A33" s="48" t="s">
        <v>688</v>
      </c>
      <c r="B33" s="62">
        <v>6536717.3899999997</v>
      </c>
      <c r="C33" s="62">
        <f t="shared" si="0"/>
        <v>4967905.2164000003</v>
      </c>
      <c r="D33" s="62">
        <f t="shared" si="1"/>
        <v>1241976.3041000001</v>
      </c>
      <c r="E33" s="62">
        <f t="shared" si="2"/>
        <v>326835.86950000003</v>
      </c>
      <c r="F33" s="62"/>
    </row>
    <row r="34" spans="1:6" x14ac:dyDescent="0.25">
      <c r="A34" s="48" t="s">
        <v>689</v>
      </c>
      <c r="B34" s="62">
        <v>5205259.92</v>
      </c>
      <c r="C34" s="62">
        <f t="shared" si="0"/>
        <v>3955997.5392</v>
      </c>
      <c r="D34" s="62">
        <f t="shared" si="1"/>
        <v>988999.3848</v>
      </c>
      <c r="E34" s="62">
        <f t="shared" si="2"/>
        <v>260262.99600000001</v>
      </c>
      <c r="F34" s="62"/>
    </row>
    <row r="35" spans="1:6" x14ac:dyDescent="0.25">
      <c r="A35" s="48" t="s">
        <v>690</v>
      </c>
      <c r="B35" s="62">
        <v>161768522.68000001</v>
      </c>
      <c r="C35" s="62">
        <f t="shared" si="0"/>
        <v>122944077.2368</v>
      </c>
      <c r="D35" s="62">
        <f t="shared" si="1"/>
        <v>30736019.3092</v>
      </c>
      <c r="E35" s="62">
        <f t="shared" si="2"/>
        <v>8088426.1340000005</v>
      </c>
      <c r="F35" s="62"/>
    </row>
    <row r="36" spans="1:6" x14ac:dyDescent="0.25">
      <c r="A36" s="48" t="s">
        <v>691</v>
      </c>
      <c r="B36" s="62">
        <v>13984445.129999997</v>
      </c>
      <c r="C36" s="62">
        <f t="shared" si="0"/>
        <v>10628178.298799997</v>
      </c>
      <c r="D36" s="62">
        <f t="shared" si="1"/>
        <v>2657044.5746999993</v>
      </c>
      <c r="E36" s="62">
        <f t="shared" si="2"/>
        <v>699222.2564999999</v>
      </c>
      <c r="F36" s="62"/>
    </row>
    <row r="37" spans="1:6" x14ac:dyDescent="0.25">
      <c r="A37" s="48" t="s">
        <v>692</v>
      </c>
      <c r="B37" s="62">
        <v>2467653.1999999997</v>
      </c>
      <c r="C37" s="62">
        <f t="shared" si="0"/>
        <v>1875416.4319999998</v>
      </c>
      <c r="D37" s="62">
        <f t="shared" si="1"/>
        <v>468854.10799999995</v>
      </c>
      <c r="E37" s="62">
        <f t="shared" si="2"/>
        <v>123382.65999999999</v>
      </c>
      <c r="F37" s="62"/>
    </row>
    <row r="38" spans="1:6" x14ac:dyDescent="0.25">
      <c r="A38" s="48" t="s">
        <v>693</v>
      </c>
      <c r="B38" s="62">
        <v>107758676.78999998</v>
      </c>
      <c r="C38" s="62">
        <f t="shared" si="0"/>
        <v>81896594.360399976</v>
      </c>
      <c r="D38" s="62">
        <f t="shared" si="1"/>
        <v>20474148.590099994</v>
      </c>
      <c r="E38" s="62">
        <f t="shared" si="2"/>
        <v>5387933.8394999988</v>
      </c>
      <c r="F38" s="62"/>
    </row>
    <row r="39" spans="1:6" x14ac:dyDescent="0.25">
      <c r="A39" s="48" t="s">
        <v>694</v>
      </c>
      <c r="B39" s="62">
        <v>64816236.610000007</v>
      </c>
      <c r="C39" s="62">
        <f t="shared" si="0"/>
        <v>49260339.823600009</v>
      </c>
      <c r="D39" s="62">
        <f t="shared" si="1"/>
        <v>12315084.955900002</v>
      </c>
      <c r="E39" s="62">
        <f t="shared" si="2"/>
        <v>3240811.8305000006</v>
      </c>
      <c r="F39" s="62"/>
    </row>
    <row r="40" spans="1:6" x14ac:dyDescent="0.25">
      <c r="A40" s="48" t="s">
        <v>695</v>
      </c>
      <c r="B40" s="62">
        <v>3734424.29</v>
      </c>
      <c r="C40" s="62">
        <f t="shared" si="0"/>
        <v>2838162.4604000002</v>
      </c>
      <c r="D40" s="62">
        <f t="shared" si="1"/>
        <v>709540.61510000005</v>
      </c>
      <c r="E40" s="62">
        <f t="shared" si="2"/>
        <v>186721.2145</v>
      </c>
      <c r="F40" s="62"/>
    </row>
    <row r="41" spans="1:6" x14ac:dyDescent="0.25">
      <c r="A41" s="48" t="s">
        <v>696</v>
      </c>
      <c r="B41" s="62">
        <v>105985451.15000001</v>
      </c>
      <c r="C41" s="62">
        <f t="shared" si="0"/>
        <v>80548942.874000013</v>
      </c>
      <c r="D41" s="62">
        <f t="shared" si="1"/>
        <v>20137235.718500003</v>
      </c>
      <c r="E41" s="62">
        <f t="shared" si="2"/>
        <v>5299272.557500001</v>
      </c>
      <c r="F41" s="62"/>
    </row>
    <row r="42" spans="1:6" x14ac:dyDescent="0.25">
      <c r="A42" s="48" t="s">
        <v>697</v>
      </c>
      <c r="B42" s="62">
        <v>162263869.34999999</v>
      </c>
      <c r="C42" s="62">
        <f t="shared" si="0"/>
        <v>123320540.706</v>
      </c>
      <c r="D42" s="62">
        <f t="shared" si="1"/>
        <v>30830135.1765</v>
      </c>
      <c r="E42" s="62">
        <f t="shared" si="2"/>
        <v>8113193.4675000003</v>
      </c>
      <c r="F42" s="62"/>
    </row>
    <row r="43" spans="1:6" x14ac:dyDescent="0.25">
      <c r="A43" s="48" t="s">
        <v>698</v>
      </c>
      <c r="B43" s="62">
        <v>36784240.540000007</v>
      </c>
      <c r="C43" s="62">
        <f t="shared" si="0"/>
        <v>27956022.810400005</v>
      </c>
      <c r="D43" s="62">
        <f t="shared" si="1"/>
        <v>6989005.7026000014</v>
      </c>
      <c r="E43" s="62">
        <f t="shared" si="2"/>
        <v>1839212.0270000005</v>
      </c>
      <c r="F43" s="62"/>
    </row>
    <row r="44" spans="1:6" x14ac:dyDescent="0.25">
      <c r="A44" s="48" t="s">
        <v>699</v>
      </c>
      <c r="B44" s="62">
        <v>34063364.469999999</v>
      </c>
      <c r="C44" s="62">
        <f t="shared" si="0"/>
        <v>25888156.997200001</v>
      </c>
      <c r="D44" s="62">
        <f t="shared" si="1"/>
        <v>6472039.2493000003</v>
      </c>
      <c r="E44" s="62">
        <f t="shared" si="2"/>
        <v>1703168.2235000001</v>
      </c>
      <c r="F44" s="62"/>
    </row>
    <row r="45" spans="1:6" x14ac:dyDescent="0.25">
      <c r="A45" s="48" t="s">
        <v>700</v>
      </c>
      <c r="B45" s="62">
        <v>13341171.349999998</v>
      </c>
      <c r="C45" s="62">
        <f t="shared" si="0"/>
        <v>10139290.225999998</v>
      </c>
      <c r="D45" s="62">
        <f t="shared" si="1"/>
        <v>2534822.5564999995</v>
      </c>
      <c r="E45" s="62">
        <f t="shared" si="2"/>
        <v>667058.56749999989</v>
      </c>
      <c r="F45" s="62"/>
    </row>
    <row r="46" spans="1:6" x14ac:dyDescent="0.25">
      <c r="A46" s="48" t="s">
        <v>701</v>
      </c>
      <c r="B46" s="62">
        <v>32446715.590000004</v>
      </c>
      <c r="C46" s="62">
        <f t="shared" si="0"/>
        <v>24659503.848400004</v>
      </c>
      <c r="D46" s="62">
        <f t="shared" si="1"/>
        <v>6164875.9621000011</v>
      </c>
      <c r="E46" s="62">
        <f t="shared" si="2"/>
        <v>1622335.7795000002</v>
      </c>
      <c r="F46" s="62"/>
    </row>
    <row r="47" spans="1:6" x14ac:dyDescent="0.25">
      <c r="A47" s="48" t="s">
        <v>702</v>
      </c>
      <c r="B47" s="62">
        <v>22984920.520000003</v>
      </c>
      <c r="C47" s="62">
        <f t="shared" si="0"/>
        <v>17468539.595200002</v>
      </c>
      <c r="D47" s="62">
        <f t="shared" si="1"/>
        <v>4367134.8988000005</v>
      </c>
      <c r="E47" s="62">
        <f t="shared" si="2"/>
        <v>1149246.0260000003</v>
      </c>
      <c r="F47" s="62"/>
    </row>
    <row r="48" spans="1:6" x14ac:dyDescent="0.25">
      <c r="A48" s="48" t="s">
        <v>703</v>
      </c>
      <c r="B48" s="62">
        <v>89754925.079999998</v>
      </c>
      <c r="C48" s="62">
        <f t="shared" si="0"/>
        <v>68213743.060800001</v>
      </c>
      <c r="D48" s="62">
        <f t="shared" si="1"/>
        <v>17053435.7652</v>
      </c>
      <c r="E48" s="62">
        <f t="shared" si="2"/>
        <v>4487746.2539999997</v>
      </c>
      <c r="F48" s="62"/>
    </row>
    <row r="49" spans="1:6" x14ac:dyDescent="0.25">
      <c r="A49" s="48" t="s">
        <v>704</v>
      </c>
      <c r="B49" s="62">
        <v>14340650.48</v>
      </c>
      <c r="C49" s="62">
        <f t="shared" si="0"/>
        <v>10898894.364800001</v>
      </c>
      <c r="D49" s="62">
        <f t="shared" si="1"/>
        <v>2724723.5912000001</v>
      </c>
      <c r="E49" s="62">
        <f t="shared" si="2"/>
        <v>717032.52400000009</v>
      </c>
      <c r="F49" s="62"/>
    </row>
    <row r="50" spans="1:6" x14ac:dyDescent="0.25">
      <c r="A50" s="48" t="s">
        <v>705</v>
      </c>
      <c r="B50" s="62">
        <v>9451466.3299999982</v>
      </c>
      <c r="C50" s="62">
        <f t="shared" si="0"/>
        <v>7183114.4107999988</v>
      </c>
      <c r="D50" s="62">
        <f t="shared" si="1"/>
        <v>1795778.6026999997</v>
      </c>
      <c r="E50" s="62">
        <f t="shared" si="2"/>
        <v>472573.31649999996</v>
      </c>
      <c r="F50" s="62"/>
    </row>
    <row r="51" spans="1:6" x14ac:dyDescent="0.25">
      <c r="A51" s="48" t="s">
        <v>706</v>
      </c>
      <c r="B51" s="62">
        <v>1543875.5100000002</v>
      </c>
      <c r="C51" s="62">
        <f t="shared" si="0"/>
        <v>1173345.3876000002</v>
      </c>
      <c r="D51" s="62">
        <f t="shared" si="1"/>
        <v>293336.34690000006</v>
      </c>
      <c r="E51" s="62">
        <f t="shared" si="2"/>
        <v>77193.775500000018</v>
      </c>
      <c r="F51" s="62"/>
    </row>
    <row r="52" spans="1:6" x14ac:dyDescent="0.25">
      <c r="A52" s="48" t="s">
        <v>707</v>
      </c>
      <c r="B52" s="62">
        <v>3180379.8300000005</v>
      </c>
      <c r="C52" s="62">
        <f t="shared" si="0"/>
        <v>2417088.6708000004</v>
      </c>
      <c r="D52" s="62">
        <f t="shared" si="1"/>
        <v>604272.16770000011</v>
      </c>
      <c r="E52" s="62">
        <f t="shared" si="2"/>
        <v>159018.99150000003</v>
      </c>
      <c r="F52" s="62"/>
    </row>
    <row r="53" spans="1:6" x14ac:dyDescent="0.25">
      <c r="A53" s="48" t="s">
        <v>708</v>
      </c>
      <c r="B53" s="62">
        <v>19695352.549999997</v>
      </c>
      <c r="C53" s="62">
        <f t="shared" si="0"/>
        <v>14968467.937999997</v>
      </c>
      <c r="D53" s="62">
        <f t="shared" si="1"/>
        <v>3742116.9844999993</v>
      </c>
      <c r="E53" s="62">
        <f t="shared" si="2"/>
        <v>984767.62749999994</v>
      </c>
      <c r="F53" s="62"/>
    </row>
    <row r="54" spans="1:6" x14ac:dyDescent="0.25">
      <c r="A54" s="48" t="s">
        <v>709</v>
      </c>
      <c r="B54" s="62">
        <v>22448346.500000004</v>
      </c>
      <c r="C54" s="62">
        <f t="shared" si="0"/>
        <v>17060743.340000004</v>
      </c>
      <c r="D54" s="62">
        <f t="shared" si="1"/>
        <v>4265185.8350000009</v>
      </c>
      <c r="E54" s="62">
        <f t="shared" si="2"/>
        <v>1122417.3250000002</v>
      </c>
      <c r="F54" s="62"/>
    </row>
    <row r="55" spans="1:6" x14ac:dyDescent="0.25">
      <c r="A55" s="48" t="s">
        <v>710</v>
      </c>
      <c r="B55" s="62">
        <v>25846252.59</v>
      </c>
      <c r="C55" s="62">
        <f t="shared" si="0"/>
        <v>19643151.968400002</v>
      </c>
      <c r="D55" s="62">
        <f t="shared" si="1"/>
        <v>4910787.9921000004</v>
      </c>
      <c r="E55" s="62">
        <f t="shared" si="2"/>
        <v>1292312.6295</v>
      </c>
      <c r="F55" s="62"/>
    </row>
    <row r="56" spans="1:6" x14ac:dyDescent="0.25">
      <c r="A56" s="48" t="s">
        <v>711</v>
      </c>
      <c r="B56" s="62">
        <v>8720457.4700000007</v>
      </c>
      <c r="C56" s="62">
        <f t="shared" si="0"/>
        <v>6627547.6772000007</v>
      </c>
      <c r="D56" s="62">
        <f t="shared" si="1"/>
        <v>1656886.9193000002</v>
      </c>
      <c r="E56" s="62">
        <f t="shared" si="2"/>
        <v>436022.87350000005</v>
      </c>
      <c r="F56" s="62"/>
    </row>
    <row r="57" spans="1:6" x14ac:dyDescent="0.25">
      <c r="A57" s="48" t="s">
        <v>712</v>
      </c>
      <c r="B57" s="62">
        <v>3817793.55</v>
      </c>
      <c r="C57" s="62">
        <f t="shared" si="0"/>
        <v>2901523.0979999998</v>
      </c>
      <c r="D57" s="62">
        <f t="shared" si="1"/>
        <v>725380.77449999994</v>
      </c>
      <c r="E57" s="62">
        <f t="shared" si="2"/>
        <v>190889.67749999999</v>
      </c>
      <c r="F57" s="62"/>
    </row>
    <row r="58" spans="1:6" x14ac:dyDescent="0.25">
      <c r="A58" s="48" t="s">
        <v>713</v>
      </c>
      <c r="B58" s="62">
        <v>11170390.67</v>
      </c>
      <c r="C58" s="62">
        <f t="shared" si="0"/>
        <v>8489496.9091999996</v>
      </c>
      <c r="D58" s="62">
        <f t="shared" si="1"/>
        <v>2122374.2272999999</v>
      </c>
      <c r="E58" s="62">
        <f t="shared" si="2"/>
        <v>558519.53350000002</v>
      </c>
      <c r="F58" s="62"/>
    </row>
    <row r="59" spans="1:6" x14ac:dyDescent="0.25">
      <c r="A59" s="48" t="s">
        <v>714</v>
      </c>
      <c r="B59" s="62">
        <v>1780320.58</v>
      </c>
      <c r="C59" s="62">
        <f t="shared" si="0"/>
        <v>1353043.6408000002</v>
      </c>
      <c r="D59" s="62">
        <f t="shared" si="1"/>
        <v>338260.91020000004</v>
      </c>
      <c r="E59" s="62">
        <f t="shared" si="2"/>
        <v>89016.02900000001</v>
      </c>
      <c r="F59" s="62"/>
    </row>
    <row r="60" spans="1:6" x14ac:dyDescent="0.25">
      <c r="A60" s="48" t="s">
        <v>715</v>
      </c>
      <c r="B60" s="62">
        <v>24328481.469999995</v>
      </c>
      <c r="C60" s="62">
        <f t="shared" si="0"/>
        <v>18489645.917199995</v>
      </c>
      <c r="D60" s="62">
        <f t="shared" si="1"/>
        <v>4622411.4792999988</v>
      </c>
      <c r="E60" s="62">
        <f t="shared" si="2"/>
        <v>1216424.0734999997</v>
      </c>
      <c r="F60" s="62"/>
    </row>
    <row r="61" spans="1:6" x14ac:dyDescent="0.25">
      <c r="A61" s="48" t="s">
        <v>716</v>
      </c>
      <c r="B61" s="62">
        <v>3531297.5500000003</v>
      </c>
      <c r="C61" s="62">
        <f t="shared" si="0"/>
        <v>2683786.1380000003</v>
      </c>
      <c r="D61" s="62">
        <f t="shared" si="1"/>
        <v>670946.53450000007</v>
      </c>
      <c r="E61" s="62">
        <f t="shared" si="2"/>
        <v>176564.87750000003</v>
      </c>
      <c r="F61" s="62"/>
    </row>
    <row r="62" spans="1:6" x14ac:dyDescent="0.25">
      <c r="A62" s="48" t="s">
        <v>717</v>
      </c>
      <c r="B62" s="62">
        <v>40893418.259999998</v>
      </c>
      <c r="C62" s="62">
        <f t="shared" si="0"/>
        <v>31078997.877599999</v>
      </c>
      <c r="D62" s="62">
        <f t="shared" si="1"/>
        <v>7769749.4693999998</v>
      </c>
      <c r="E62" s="62">
        <f t="shared" si="2"/>
        <v>2044670.9129999999</v>
      </c>
      <c r="F62" s="62"/>
    </row>
    <row r="63" spans="1:6" x14ac:dyDescent="0.25">
      <c r="A63" s="48" t="s">
        <v>718</v>
      </c>
      <c r="B63" s="62">
        <v>10880652.609999999</v>
      </c>
      <c r="C63" s="62">
        <f t="shared" si="0"/>
        <v>8269295.9835999999</v>
      </c>
      <c r="D63" s="62">
        <f t="shared" si="1"/>
        <v>2067323.9959</v>
      </c>
      <c r="E63" s="62">
        <f t="shared" si="2"/>
        <v>544032.63049999997</v>
      </c>
      <c r="F63" s="62"/>
    </row>
    <row r="64" spans="1:6" x14ac:dyDescent="0.25">
      <c r="A64" s="48" t="s">
        <v>163</v>
      </c>
      <c r="B64" s="62">
        <f>SUM(B5:B63)</f>
        <v>1978857113.8699994</v>
      </c>
      <c r="C64" s="62">
        <f t="shared" ref="C64:E64" si="3">SUM(C5:C63)</f>
        <v>1503931406.5412004</v>
      </c>
      <c r="D64" s="62">
        <f t="shared" si="3"/>
        <v>375982851.6353001</v>
      </c>
      <c r="E64" s="62">
        <f t="shared" si="3"/>
        <v>98942855.693499953</v>
      </c>
      <c r="F64" s="62"/>
    </row>
  </sheetData>
  <sheetProtection formatColumns="0" formatRows="0"/>
  <customSheetViews>
    <customSheetView guid="{D8D3A042-2CA2-4641-BB44-BC182917D730}" state="hidden">
      <selection activeCell="I10" sqref="I10"/>
      <pageMargins left="0" right="0" top="0" bottom="0" header="0" footer="0"/>
    </customSheetView>
    <customSheetView guid="{7E50CCF5-45D0-4F7B-8896-9BA64DCA8A01}" state="hidden">
      <selection activeCell="I10" sqref="I10"/>
      <pageMargins left="0" right="0" top="0" bottom="0" header="0" footer="0"/>
    </customSheetView>
    <customSheetView guid="{E7E6A24F-BA49-4C7A-9CED-3AB8F60308A1}" state="hidden">
      <selection activeCell="I10" sqref="I10"/>
      <pageMargins left="0" right="0" top="0" bottom="0" header="0" footer="0"/>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5" bestFit="1" customWidth="1"/>
    <col min="2" max="2" width="5.44140625" style="5" customWidth="1"/>
    <col min="3" max="3" width="18.88671875" style="5" bestFit="1" customWidth="1"/>
    <col min="4" max="4" width="17.88671875" style="5" customWidth="1"/>
    <col min="5" max="5" width="18" style="5" customWidth="1"/>
    <col min="6" max="6" width="36.88671875" style="5" bestFit="1" customWidth="1"/>
    <col min="7" max="7" width="27.109375" style="5" customWidth="1"/>
    <col min="8" max="8" width="31.5546875" style="5" bestFit="1" customWidth="1"/>
    <col min="9" max="9" width="25.33203125" style="5" customWidth="1"/>
    <col min="10" max="10" width="24.109375" style="5" customWidth="1"/>
    <col min="11" max="11" width="26" style="5" bestFit="1" customWidth="1"/>
    <col min="12" max="12" width="24.33203125" style="5" bestFit="1" customWidth="1"/>
    <col min="13" max="13" width="35.88671875" style="5" customWidth="1"/>
    <col min="14" max="14" width="23.109375" style="5" bestFit="1" customWidth="1"/>
    <col min="15" max="15" width="11.6640625" style="5" customWidth="1"/>
    <col min="16" max="16" width="9.109375" style="5" customWidth="1"/>
    <col min="17" max="16384" width="9.109375" style="5"/>
  </cols>
  <sheetData>
    <row r="1" spans="1:15" ht="31.8" thickBot="1" x14ac:dyDescent="0.35">
      <c r="A1" s="119" t="s">
        <v>719</v>
      </c>
      <c r="B1" s="120"/>
      <c r="C1" s="6" t="s">
        <v>720</v>
      </c>
      <c r="D1" s="7" t="s">
        <v>721</v>
      </c>
      <c r="E1" s="7" t="s">
        <v>722</v>
      </c>
      <c r="F1" s="7" t="s">
        <v>723</v>
      </c>
      <c r="G1" s="7" t="s">
        <v>724</v>
      </c>
      <c r="H1" s="7" t="s">
        <v>725</v>
      </c>
      <c r="I1" s="7" t="s">
        <v>726</v>
      </c>
      <c r="J1" s="7" t="s">
        <v>727</v>
      </c>
      <c r="K1" s="55" t="s">
        <v>728</v>
      </c>
      <c r="L1" s="55" t="s">
        <v>729</v>
      </c>
      <c r="M1" s="7" t="s">
        <v>730</v>
      </c>
      <c r="N1" s="6" t="s">
        <v>731</v>
      </c>
      <c r="O1" s="8"/>
    </row>
    <row r="2" spans="1:15" x14ac:dyDescent="0.25">
      <c r="A2" s="103" t="s">
        <v>648</v>
      </c>
      <c r="B2" s="102">
        <v>1</v>
      </c>
      <c r="C2" s="102" t="s">
        <v>732</v>
      </c>
      <c r="D2" s="48" t="s">
        <v>188</v>
      </c>
      <c r="E2" s="48" t="s">
        <v>733</v>
      </c>
      <c r="F2" s="48" t="s">
        <v>734</v>
      </c>
      <c r="G2" s="48" t="s">
        <v>735</v>
      </c>
      <c r="H2" s="48" t="s">
        <v>481</v>
      </c>
      <c r="I2" s="48" t="s">
        <v>736</v>
      </c>
      <c r="J2" s="48" t="s">
        <v>47</v>
      </c>
      <c r="K2" s="48" t="s">
        <v>737</v>
      </c>
      <c r="L2" s="48" t="s">
        <v>738</v>
      </c>
      <c r="M2" s="48" t="s">
        <v>739</v>
      </c>
      <c r="N2" s="48" t="s">
        <v>740</v>
      </c>
      <c r="O2" s="104"/>
    </row>
    <row r="3" spans="1:15" x14ac:dyDescent="0.25">
      <c r="A3" s="103" t="s">
        <v>652</v>
      </c>
      <c r="B3" s="102">
        <v>2</v>
      </c>
      <c r="C3" s="102" t="s">
        <v>741</v>
      </c>
      <c r="D3" s="48" t="s">
        <v>191</v>
      </c>
      <c r="E3" s="48" t="s">
        <v>742</v>
      </c>
      <c r="F3" s="48" t="s">
        <v>743</v>
      </c>
      <c r="G3" s="48" t="s">
        <v>369</v>
      </c>
      <c r="H3" s="48" t="s">
        <v>482</v>
      </c>
      <c r="I3" s="48" t="s">
        <v>744</v>
      </c>
      <c r="J3" s="48" t="s">
        <v>48</v>
      </c>
      <c r="K3" s="48" t="s">
        <v>745</v>
      </c>
      <c r="L3" s="48" t="s">
        <v>746</v>
      </c>
      <c r="M3" s="48" t="s">
        <v>747</v>
      </c>
      <c r="N3" s="48" t="s">
        <v>748</v>
      </c>
      <c r="O3" s="104"/>
    </row>
    <row r="4" spans="1:15" x14ac:dyDescent="0.25">
      <c r="A4" s="103" t="s">
        <v>655</v>
      </c>
      <c r="B4" s="102">
        <v>3</v>
      </c>
      <c r="C4" s="102"/>
      <c r="D4" s="48"/>
      <c r="E4" s="48"/>
      <c r="F4" s="48" t="s">
        <v>749</v>
      </c>
      <c r="G4" s="48" t="s">
        <v>370</v>
      </c>
      <c r="H4" s="48" t="s">
        <v>750</v>
      </c>
      <c r="I4" s="48"/>
      <c r="J4" s="48" t="s">
        <v>49</v>
      </c>
      <c r="K4" s="48"/>
      <c r="L4" s="48" t="s">
        <v>751</v>
      </c>
      <c r="M4" s="48" t="s">
        <v>752</v>
      </c>
      <c r="N4" s="48" t="s">
        <v>753</v>
      </c>
      <c r="O4" s="104"/>
    </row>
    <row r="5" spans="1:15" x14ac:dyDescent="0.25">
      <c r="A5" s="103" t="s">
        <v>754</v>
      </c>
      <c r="B5" s="102">
        <v>65</v>
      </c>
      <c r="C5" s="102"/>
      <c r="D5" s="48"/>
      <c r="E5" s="48"/>
      <c r="F5" s="48" t="s">
        <v>755</v>
      </c>
      <c r="G5" s="48"/>
      <c r="H5" s="48" t="s">
        <v>484</v>
      </c>
      <c r="I5" s="48"/>
      <c r="J5" s="48" t="s">
        <v>50</v>
      </c>
      <c r="K5" s="48"/>
      <c r="L5" s="48" t="s">
        <v>756</v>
      </c>
      <c r="M5" s="48" t="s">
        <v>757</v>
      </c>
      <c r="N5" s="48"/>
      <c r="O5" s="104"/>
    </row>
    <row r="6" spans="1:15" x14ac:dyDescent="0.25">
      <c r="A6" s="103" t="s">
        <v>661</v>
      </c>
      <c r="B6" s="102">
        <v>4</v>
      </c>
      <c r="C6" s="102"/>
      <c r="D6" s="48"/>
      <c r="E6" s="48"/>
      <c r="F6" s="48" t="s">
        <v>758</v>
      </c>
      <c r="G6" s="48"/>
      <c r="H6" s="48" t="s">
        <v>485</v>
      </c>
      <c r="I6" s="48"/>
      <c r="J6" s="48" t="s">
        <v>51</v>
      </c>
      <c r="K6" s="48"/>
      <c r="L6" s="48" t="s">
        <v>759</v>
      </c>
      <c r="M6" s="48" t="s">
        <v>760</v>
      </c>
      <c r="N6" s="48"/>
      <c r="O6" s="104"/>
    </row>
    <row r="7" spans="1:15" x14ac:dyDescent="0.25">
      <c r="A7" s="103" t="s">
        <v>664</v>
      </c>
      <c r="B7" s="102">
        <v>5</v>
      </c>
      <c r="C7" s="102"/>
      <c r="D7" s="48"/>
      <c r="E7" s="48"/>
      <c r="F7" s="48" t="s">
        <v>761</v>
      </c>
      <c r="G7" s="48"/>
      <c r="H7" s="48"/>
      <c r="I7" s="48"/>
      <c r="J7" s="48" t="s">
        <v>762</v>
      </c>
      <c r="K7" s="48"/>
      <c r="L7" s="48" t="s">
        <v>763</v>
      </c>
      <c r="M7" s="48" t="s">
        <v>69</v>
      </c>
      <c r="N7" s="48"/>
      <c r="O7" s="104"/>
    </row>
    <row r="8" spans="1:15" x14ac:dyDescent="0.25">
      <c r="A8" s="103" t="s">
        <v>667</v>
      </c>
      <c r="B8" s="102">
        <v>6</v>
      </c>
      <c r="C8" s="102"/>
      <c r="D8" s="48"/>
      <c r="E8" s="48"/>
      <c r="F8" s="48" t="s">
        <v>764</v>
      </c>
      <c r="G8" s="48"/>
      <c r="H8" s="48"/>
      <c r="I8" s="48"/>
      <c r="J8" s="48" t="s">
        <v>765</v>
      </c>
      <c r="K8" s="48"/>
      <c r="L8" s="48" t="s">
        <v>737</v>
      </c>
      <c r="M8" s="48"/>
      <c r="N8" s="48"/>
      <c r="O8" s="104"/>
    </row>
    <row r="9" spans="1:15" x14ac:dyDescent="0.25">
      <c r="A9" s="103" t="s">
        <v>668</v>
      </c>
      <c r="B9" s="102">
        <v>7</v>
      </c>
      <c r="C9" s="102"/>
      <c r="D9" s="48"/>
      <c r="E9" s="48"/>
      <c r="F9" s="48" t="s">
        <v>766</v>
      </c>
      <c r="G9" s="48"/>
      <c r="H9" s="48"/>
      <c r="I9" s="48"/>
      <c r="J9" s="48" t="s">
        <v>767</v>
      </c>
      <c r="K9" s="48"/>
      <c r="L9" s="48" t="s">
        <v>745</v>
      </c>
      <c r="M9" s="48"/>
      <c r="N9" s="48"/>
      <c r="O9" s="104"/>
    </row>
    <row r="10" spans="1:15" x14ac:dyDescent="0.25">
      <c r="A10" s="103" t="s">
        <v>669</v>
      </c>
      <c r="B10" s="102">
        <v>8</v>
      </c>
      <c r="C10" s="102"/>
      <c r="D10" s="48"/>
      <c r="E10" s="48"/>
      <c r="F10" s="48"/>
      <c r="G10" s="48"/>
      <c r="H10" s="48"/>
      <c r="I10" s="48"/>
      <c r="J10" s="48" t="s">
        <v>608</v>
      </c>
      <c r="K10" s="48"/>
      <c r="L10" s="48"/>
      <c r="M10" s="48"/>
      <c r="N10" s="48"/>
      <c r="O10" s="104"/>
    </row>
    <row r="11" spans="1:15" x14ac:dyDescent="0.25">
      <c r="A11" s="103" t="s">
        <v>670</v>
      </c>
      <c r="B11" s="102">
        <v>9</v>
      </c>
      <c r="C11" s="102"/>
      <c r="D11" s="48"/>
      <c r="E11" s="48"/>
      <c r="F11" s="48"/>
      <c r="G11" s="48"/>
      <c r="H11" s="48"/>
      <c r="I11" s="48"/>
      <c r="J11" s="48"/>
      <c r="K11" s="48"/>
      <c r="L11" s="48"/>
      <c r="M11" s="48"/>
      <c r="N11" s="48"/>
      <c r="O11" s="104"/>
    </row>
    <row r="12" spans="1:15" x14ac:dyDescent="0.25">
      <c r="A12" s="103" t="s">
        <v>671</v>
      </c>
      <c r="B12" s="102">
        <v>10</v>
      </c>
      <c r="C12" s="102"/>
      <c r="D12" s="48"/>
      <c r="E12" s="48"/>
      <c r="F12" s="48"/>
      <c r="G12" s="48"/>
      <c r="H12" s="48"/>
      <c r="I12" s="48"/>
      <c r="J12" s="48"/>
      <c r="K12" s="48"/>
      <c r="L12" s="48"/>
      <c r="M12" s="48"/>
      <c r="N12" s="48"/>
      <c r="O12" s="104"/>
    </row>
    <row r="13" spans="1:15" x14ac:dyDescent="0.25">
      <c r="A13" s="103" t="s">
        <v>672</v>
      </c>
      <c r="B13" s="102">
        <v>11</v>
      </c>
      <c r="C13" s="102"/>
      <c r="D13" s="48"/>
      <c r="E13" s="48"/>
      <c r="F13" s="48"/>
      <c r="G13" s="48"/>
      <c r="H13" s="48"/>
      <c r="I13" s="48"/>
      <c r="J13" s="48"/>
      <c r="K13" s="48"/>
      <c r="L13" s="48"/>
      <c r="M13" s="48"/>
      <c r="N13" s="48"/>
      <c r="O13" s="104"/>
    </row>
    <row r="14" spans="1:15" x14ac:dyDescent="0.25">
      <c r="A14" s="103" t="s">
        <v>673</v>
      </c>
      <c r="B14" s="102">
        <v>12</v>
      </c>
      <c r="C14" s="102"/>
      <c r="D14" s="48"/>
      <c r="E14" s="48"/>
      <c r="F14" s="48"/>
      <c r="G14" s="48"/>
      <c r="H14" s="48"/>
      <c r="I14" s="48"/>
      <c r="J14" s="48"/>
      <c r="K14" s="48"/>
      <c r="L14" s="48"/>
      <c r="M14" s="48"/>
      <c r="N14" s="48"/>
      <c r="O14" s="104"/>
    </row>
    <row r="15" spans="1:15" x14ac:dyDescent="0.25">
      <c r="A15" s="103" t="s">
        <v>674</v>
      </c>
      <c r="B15" s="102">
        <v>13</v>
      </c>
      <c r="C15" s="102"/>
      <c r="D15" s="48"/>
      <c r="E15" s="48"/>
      <c r="F15" s="48"/>
      <c r="G15" s="48"/>
      <c r="H15" s="48"/>
      <c r="I15" s="48"/>
      <c r="J15" s="48"/>
      <c r="K15" s="48"/>
      <c r="L15" s="48"/>
      <c r="M15" s="48"/>
      <c r="N15" s="48"/>
      <c r="O15" s="104"/>
    </row>
    <row r="16" spans="1:15" x14ac:dyDescent="0.25">
      <c r="A16" s="103" t="s">
        <v>675</v>
      </c>
      <c r="B16" s="102">
        <v>14</v>
      </c>
      <c r="C16" s="102"/>
      <c r="D16" s="48"/>
      <c r="E16" s="48"/>
      <c r="F16" s="48"/>
      <c r="G16" s="48"/>
      <c r="H16" s="48"/>
      <c r="I16" s="48"/>
      <c r="J16" s="48"/>
      <c r="K16" s="48"/>
      <c r="L16" s="48"/>
      <c r="M16" s="48"/>
      <c r="N16" s="48"/>
      <c r="O16" s="104"/>
    </row>
    <row r="17" spans="1:16" x14ac:dyDescent="0.25">
      <c r="A17" s="103" t="s">
        <v>676</v>
      </c>
      <c r="B17" s="102">
        <v>15</v>
      </c>
      <c r="C17" s="102"/>
      <c r="D17" s="48"/>
      <c r="E17" s="48"/>
      <c r="F17" s="48"/>
      <c r="G17" s="48"/>
      <c r="H17" s="48"/>
      <c r="I17" s="48"/>
      <c r="J17" s="48"/>
      <c r="K17" s="48"/>
      <c r="L17" s="48"/>
      <c r="M17" s="48"/>
      <c r="N17" s="48"/>
      <c r="O17" s="104"/>
      <c r="P17" s="48"/>
    </row>
    <row r="18" spans="1:16" x14ac:dyDescent="0.25">
      <c r="A18" s="103" t="s">
        <v>677</v>
      </c>
      <c r="B18" s="102">
        <v>16</v>
      </c>
      <c r="C18" s="102"/>
      <c r="D18" s="48"/>
      <c r="E18" s="48"/>
      <c r="F18" s="48"/>
      <c r="G18" s="48"/>
      <c r="H18" s="48"/>
      <c r="I18" s="48"/>
      <c r="J18" s="48"/>
      <c r="K18" s="48"/>
      <c r="L18" s="48"/>
      <c r="M18" s="48"/>
      <c r="N18" s="48"/>
      <c r="O18" s="104"/>
      <c r="P18" s="48"/>
    </row>
    <row r="19" spans="1:16" x14ac:dyDescent="0.25">
      <c r="A19" s="103" t="s">
        <v>678</v>
      </c>
      <c r="B19" s="102">
        <v>17</v>
      </c>
      <c r="C19" s="102"/>
      <c r="D19" s="48"/>
      <c r="E19" s="48"/>
      <c r="F19" s="48"/>
      <c r="G19" s="48"/>
      <c r="H19" s="56"/>
      <c r="I19" s="48"/>
      <c r="J19" s="48"/>
      <c r="K19" s="48"/>
      <c r="L19" s="48"/>
      <c r="M19" s="48"/>
      <c r="N19" s="48"/>
      <c r="O19" s="104"/>
      <c r="P19" s="48"/>
    </row>
    <row r="20" spans="1:16" x14ac:dyDescent="0.25">
      <c r="A20" s="103" t="s">
        <v>679</v>
      </c>
      <c r="B20" s="102">
        <v>18</v>
      </c>
      <c r="C20" s="102"/>
      <c r="D20" s="48"/>
      <c r="E20" s="48"/>
      <c r="F20" s="48"/>
      <c r="G20" s="48"/>
      <c r="H20" s="48"/>
      <c r="I20" s="48"/>
      <c r="J20" s="48"/>
      <c r="K20" s="48"/>
      <c r="L20" s="48"/>
      <c r="M20" s="48"/>
      <c r="N20" s="48"/>
      <c r="O20" s="104"/>
      <c r="P20" s="48"/>
    </row>
    <row r="21" spans="1:16" x14ac:dyDescent="0.25">
      <c r="A21" s="103" t="s">
        <v>680</v>
      </c>
      <c r="B21" s="102">
        <v>19</v>
      </c>
      <c r="C21" s="102"/>
      <c r="D21" s="48"/>
      <c r="E21" s="48"/>
      <c r="F21" s="48"/>
      <c r="G21" s="48"/>
      <c r="H21" s="48"/>
      <c r="I21" s="48"/>
      <c r="J21" s="48"/>
      <c r="K21" s="48"/>
      <c r="L21" s="48"/>
      <c r="M21" s="48"/>
      <c r="N21" s="48"/>
      <c r="O21" s="104"/>
      <c r="P21" s="48"/>
    </row>
    <row r="22" spans="1:16" x14ac:dyDescent="0.25">
      <c r="A22" s="103" t="s">
        <v>681</v>
      </c>
      <c r="B22" s="102">
        <v>20</v>
      </c>
      <c r="C22" s="102"/>
      <c r="D22" s="48"/>
      <c r="E22" s="48"/>
      <c r="F22" s="48"/>
      <c r="G22" s="48"/>
      <c r="H22" s="48"/>
      <c r="I22" s="48"/>
      <c r="J22" s="48"/>
      <c r="K22" s="48"/>
      <c r="L22" s="48"/>
      <c r="M22" s="48"/>
      <c r="N22" s="48"/>
      <c r="O22" s="104"/>
      <c r="P22" s="48"/>
    </row>
    <row r="23" spans="1:16" x14ac:dyDescent="0.25">
      <c r="A23" s="103" t="s">
        <v>682</v>
      </c>
      <c r="B23" s="102">
        <v>21</v>
      </c>
      <c r="C23" s="102"/>
      <c r="D23" s="48"/>
      <c r="E23" s="48"/>
      <c r="F23" s="48"/>
      <c r="G23" s="48"/>
      <c r="H23" s="48"/>
      <c r="I23" s="48"/>
      <c r="J23" s="48"/>
      <c r="K23" s="48"/>
      <c r="L23" s="48"/>
      <c r="M23" s="48"/>
      <c r="N23" s="48"/>
      <c r="O23" s="104"/>
      <c r="P23" s="48"/>
    </row>
    <row r="24" spans="1:16" x14ac:dyDescent="0.25">
      <c r="A24" s="103" t="s">
        <v>13</v>
      </c>
      <c r="B24" s="102">
        <v>22</v>
      </c>
      <c r="C24" s="102"/>
      <c r="D24" s="48"/>
      <c r="E24" s="48"/>
      <c r="F24" s="48"/>
      <c r="G24" s="48"/>
      <c r="H24" s="48"/>
      <c r="I24" s="48"/>
      <c r="J24" s="48"/>
      <c r="K24" s="48"/>
      <c r="L24" s="48"/>
      <c r="M24" s="48"/>
      <c r="N24" s="48"/>
      <c r="O24" s="104"/>
      <c r="P24" s="48"/>
    </row>
    <row r="25" spans="1:16" x14ac:dyDescent="0.25">
      <c r="A25" s="103" t="s">
        <v>683</v>
      </c>
      <c r="B25" s="102">
        <v>23</v>
      </c>
      <c r="C25" s="102"/>
      <c r="D25" s="48"/>
      <c r="E25" s="48"/>
      <c r="F25" s="48"/>
      <c r="G25" s="48"/>
      <c r="H25" s="48"/>
      <c r="I25" s="48"/>
      <c r="J25" s="48"/>
      <c r="K25" s="48"/>
      <c r="L25" s="48"/>
      <c r="M25" s="48"/>
      <c r="N25" s="48"/>
      <c r="O25" s="104"/>
      <c r="P25" s="48"/>
    </row>
    <row r="26" spans="1:16" x14ac:dyDescent="0.25">
      <c r="A26" s="103" t="s">
        <v>684</v>
      </c>
      <c r="B26" s="102">
        <v>24</v>
      </c>
      <c r="C26" s="102"/>
      <c r="D26" s="48"/>
      <c r="E26" s="48"/>
      <c r="F26" s="48"/>
      <c r="G26" s="48"/>
      <c r="H26" s="48"/>
      <c r="I26" s="48"/>
      <c r="J26" s="48"/>
      <c r="K26" s="48"/>
      <c r="L26" s="48"/>
      <c r="M26" s="48"/>
      <c r="N26" s="48"/>
      <c r="O26" s="104"/>
      <c r="P26" s="48"/>
    </row>
    <row r="27" spans="1:16" x14ac:dyDescent="0.25">
      <c r="A27" s="103" t="s">
        <v>685</v>
      </c>
      <c r="B27" s="102">
        <v>25</v>
      </c>
      <c r="C27" s="102"/>
      <c r="D27" s="48"/>
      <c r="E27" s="48"/>
      <c r="F27" s="48"/>
      <c r="G27" s="48"/>
      <c r="H27" s="48"/>
      <c r="I27" s="48"/>
      <c r="J27" s="48"/>
      <c r="K27" s="48"/>
      <c r="L27" s="48"/>
      <c r="M27" s="48"/>
      <c r="N27" s="48"/>
      <c r="O27" s="104"/>
      <c r="P27" s="48"/>
    </row>
    <row r="28" spans="1:16" x14ac:dyDescent="0.25">
      <c r="A28" s="103" t="s">
        <v>686</v>
      </c>
      <c r="B28" s="102">
        <v>26</v>
      </c>
      <c r="C28" s="102"/>
      <c r="D28" s="48"/>
      <c r="E28" s="48"/>
      <c r="F28" s="48"/>
      <c r="G28" s="48"/>
      <c r="H28" s="48"/>
      <c r="I28" s="48"/>
      <c r="J28" s="48"/>
      <c r="K28" s="48"/>
      <c r="L28" s="48"/>
      <c r="M28" s="48"/>
      <c r="N28" s="48"/>
      <c r="O28" s="104"/>
      <c r="P28" s="48"/>
    </row>
    <row r="29" spans="1:16" x14ac:dyDescent="0.25">
      <c r="A29" s="103" t="s">
        <v>687</v>
      </c>
      <c r="B29" s="102">
        <v>27</v>
      </c>
      <c r="C29" s="102"/>
      <c r="D29" s="48"/>
      <c r="E29" s="48"/>
      <c r="F29" s="48"/>
      <c r="G29" s="48"/>
      <c r="H29" s="48"/>
      <c r="I29" s="48"/>
      <c r="J29" s="48"/>
      <c r="K29" s="48"/>
      <c r="L29" s="48"/>
      <c r="M29" s="48"/>
      <c r="N29" s="48"/>
      <c r="O29" s="104"/>
      <c r="P29" s="48"/>
    </row>
    <row r="30" spans="1:16" x14ac:dyDescent="0.25">
      <c r="A30" s="103" t="s">
        <v>688</v>
      </c>
      <c r="B30" s="102">
        <v>28</v>
      </c>
      <c r="C30" s="102"/>
      <c r="D30" s="48"/>
      <c r="E30" s="48"/>
      <c r="F30" s="48"/>
      <c r="G30" s="48"/>
      <c r="H30" s="48"/>
      <c r="I30" s="48"/>
      <c r="J30" s="48"/>
      <c r="K30" s="48"/>
      <c r="L30" s="48"/>
      <c r="M30" s="48"/>
      <c r="N30" s="48"/>
      <c r="O30" s="104"/>
      <c r="P30" s="48"/>
    </row>
    <row r="31" spans="1:16" x14ac:dyDescent="0.25">
      <c r="A31" s="103" t="s">
        <v>689</v>
      </c>
      <c r="B31" s="102">
        <v>29</v>
      </c>
      <c r="C31" s="102"/>
      <c r="D31" s="48"/>
      <c r="E31" s="48"/>
      <c r="F31" s="48"/>
      <c r="G31" s="48"/>
      <c r="H31" s="48"/>
      <c r="I31" s="48"/>
      <c r="J31" s="48"/>
      <c r="K31" s="48"/>
      <c r="L31" s="48"/>
      <c r="M31" s="48"/>
      <c r="N31" s="48"/>
      <c r="O31" s="104"/>
      <c r="P31" s="48"/>
    </row>
    <row r="32" spans="1:16" x14ac:dyDescent="0.25">
      <c r="A32" s="103" t="s">
        <v>690</v>
      </c>
      <c r="B32" s="102">
        <v>30</v>
      </c>
      <c r="C32" s="102"/>
      <c r="D32" s="48"/>
      <c r="E32" s="48"/>
      <c r="F32" s="48"/>
      <c r="G32" s="48"/>
      <c r="H32" s="48"/>
      <c r="I32" s="48"/>
      <c r="J32" s="48"/>
      <c r="K32" s="48"/>
      <c r="L32" s="48"/>
      <c r="M32" s="48"/>
      <c r="N32" s="48"/>
      <c r="O32" s="104"/>
      <c r="P32" s="48"/>
    </row>
    <row r="33" spans="1:15" x14ac:dyDescent="0.25">
      <c r="A33" s="103" t="s">
        <v>691</v>
      </c>
      <c r="B33" s="102">
        <v>31</v>
      </c>
      <c r="C33" s="102"/>
      <c r="D33" s="48"/>
      <c r="E33" s="48"/>
      <c r="F33" s="48"/>
      <c r="G33" s="48"/>
      <c r="H33" s="48"/>
      <c r="I33" s="48"/>
      <c r="J33" s="48"/>
      <c r="K33" s="48"/>
      <c r="L33" s="48"/>
      <c r="M33" s="48"/>
      <c r="N33" s="48"/>
      <c r="O33" s="104"/>
    </row>
    <row r="34" spans="1:15" x14ac:dyDescent="0.25">
      <c r="A34" s="103" t="s">
        <v>692</v>
      </c>
      <c r="B34" s="102">
        <v>32</v>
      </c>
      <c r="C34" s="102"/>
      <c r="D34" s="48"/>
      <c r="E34" s="48"/>
      <c r="F34" s="48"/>
      <c r="G34" s="48"/>
      <c r="H34" s="48"/>
      <c r="I34" s="48"/>
      <c r="J34" s="48"/>
      <c r="K34" s="48"/>
      <c r="L34" s="48"/>
      <c r="M34" s="48"/>
      <c r="N34" s="48"/>
      <c r="O34" s="104"/>
    </row>
    <row r="35" spans="1:15" x14ac:dyDescent="0.25">
      <c r="A35" s="103" t="s">
        <v>693</v>
      </c>
      <c r="B35" s="102">
        <v>33</v>
      </c>
      <c r="C35" s="102"/>
      <c r="D35" s="48"/>
      <c r="E35" s="48"/>
      <c r="F35" s="48"/>
      <c r="G35" s="48"/>
      <c r="H35" s="48"/>
      <c r="I35" s="48"/>
      <c r="J35" s="48"/>
      <c r="K35" s="48"/>
      <c r="L35" s="48"/>
      <c r="M35" s="48"/>
      <c r="N35" s="48"/>
      <c r="O35" s="104"/>
    </row>
    <row r="36" spans="1:15" x14ac:dyDescent="0.25">
      <c r="A36" s="103" t="s">
        <v>694</v>
      </c>
      <c r="B36" s="102">
        <v>34</v>
      </c>
      <c r="C36" s="102"/>
      <c r="D36" s="48"/>
      <c r="E36" s="48"/>
      <c r="F36" s="48"/>
      <c r="G36" s="48"/>
      <c r="H36" s="48"/>
      <c r="I36" s="48"/>
      <c r="J36" s="48"/>
      <c r="K36" s="48"/>
      <c r="L36" s="48"/>
      <c r="M36" s="48"/>
      <c r="N36" s="48"/>
      <c r="O36" s="104"/>
    </row>
    <row r="37" spans="1:15" x14ac:dyDescent="0.25">
      <c r="A37" s="103" t="s">
        <v>695</v>
      </c>
      <c r="B37" s="102">
        <v>35</v>
      </c>
      <c r="C37" s="102"/>
      <c r="D37" s="48"/>
      <c r="E37" s="48"/>
      <c r="F37" s="48"/>
      <c r="G37" s="48"/>
      <c r="H37" s="48"/>
      <c r="I37" s="48"/>
      <c r="J37" s="48"/>
      <c r="K37" s="48"/>
      <c r="L37" s="48"/>
      <c r="M37" s="48"/>
      <c r="N37" s="48"/>
      <c r="O37" s="104"/>
    </row>
    <row r="38" spans="1:15" x14ac:dyDescent="0.25">
      <c r="A38" s="103" t="s">
        <v>696</v>
      </c>
      <c r="B38" s="102">
        <v>36</v>
      </c>
      <c r="C38" s="102"/>
      <c r="D38" s="48"/>
      <c r="E38" s="48"/>
      <c r="F38" s="48"/>
      <c r="G38" s="48"/>
      <c r="H38" s="48"/>
      <c r="I38" s="48"/>
      <c r="J38" s="48"/>
      <c r="K38" s="48"/>
      <c r="L38" s="48"/>
      <c r="M38" s="48"/>
      <c r="N38" s="48"/>
      <c r="O38" s="104"/>
    </row>
    <row r="39" spans="1:15" x14ac:dyDescent="0.25">
      <c r="A39" s="103" t="s">
        <v>697</v>
      </c>
      <c r="B39" s="102">
        <v>37</v>
      </c>
      <c r="C39" s="102"/>
      <c r="D39" s="48"/>
      <c r="E39" s="48"/>
      <c r="F39" s="48"/>
      <c r="G39" s="48"/>
      <c r="H39" s="48"/>
      <c r="I39" s="48"/>
      <c r="J39" s="48"/>
      <c r="K39" s="48"/>
      <c r="L39" s="48"/>
      <c r="M39" s="48"/>
      <c r="N39" s="48"/>
      <c r="O39" s="104"/>
    </row>
    <row r="40" spans="1:15" x14ac:dyDescent="0.25">
      <c r="A40" s="103" t="s">
        <v>698</v>
      </c>
      <c r="B40" s="102">
        <v>38</v>
      </c>
      <c r="C40" s="102"/>
      <c r="D40" s="48"/>
      <c r="E40" s="48"/>
      <c r="F40" s="48"/>
      <c r="G40" s="48"/>
      <c r="H40" s="48"/>
      <c r="I40" s="48"/>
      <c r="J40" s="48"/>
      <c r="K40" s="48"/>
      <c r="L40" s="48"/>
      <c r="M40" s="48"/>
      <c r="N40" s="48"/>
      <c r="O40" s="104"/>
    </row>
    <row r="41" spans="1:15" x14ac:dyDescent="0.25">
      <c r="A41" s="103" t="s">
        <v>699</v>
      </c>
      <c r="B41" s="102">
        <v>39</v>
      </c>
      <c r="C41" s="102"/>
      <c r="D41" s="48"/>
      <c r="E41" s="48"/>
      <c r="F41" s="48"/>
      <c r="G41" s="48"/>
      <c r="H41" s="48"/>
      <c r="I41" s="48"/>
      <c r="J41" s="48"/>
      <c r="K41" s="48"/>
      <c r="L41" s="48"/>
      <c r="M41" s="48"/>
      <c r="N41" s="48"/>
      <c r="O41" s="104"/>
    </row>
    <row r="42" spans="1:15" x14ac:dyDescent="0.25">
      <c r="A42" s="103" t="s">
        <v>700</v>
      </c>
      <c r="B42" s="102">
        <v>40</v>
      </c>
      <c r="C42" s="102"/>
      <c r="D42" s="48"/>
      <c r="E42" s="48"/>
      <c r="F42" s="48"/>
      <c r="G42" s="48"/>
      <c r="H42" s="48"/>
      <c r="I42" s="48"/>
      <c r="J42" s="48"/>
      <c r="K42" s="48"/>
      <c r="L42" s="48"/>
      <c r="M42" s="48"/>
      <c r="N42" s="48"/>
      <c r="O42" s="104"/>
    </row>
    <row r="43" spans="1:15" x14ac:dyDescent="0.25">
      <c r="A43" s="103" t="s">
        <v>701</v>
      </c>
      <c r="B43" s="102">
        <v>41</v>
      </c>
      <c r="C43" s="102"/>
      <c r="D43" s="48"/>
      <c r="E43" s="48"/>
      <c r="F43" s="48"/>
      <c r="G43" s="48"/>
      <c r="H43" s="48"/>
      <c r="I43" s="48"/>
      <c r="J43" s="48"/>
      <c r="K43" s="48"/>
      <c r="L43" s="48"/>
      <c r="M43" s="48"/>
      <c r="N43" s="48"/>
      <c r="O43" s="104"/>
    </row>
    <row r="44" spans="1:15" x14ac:dyDescent="0.25">
      <c r="A44" s="103" t="s">
        <v>702</v>
      </c>
      <c r="B44" s="102">
        <v>42</v>
      </c>
      <c r="C44" s="102"/>
      <c r="D44" s="48"/>
      <c r="E44" s="48"/>
      <c r="F44" s="48"/>
      <c r="G44" s="48"/>
      <c r="H44" s="48"/>
      <c r="I44" s="48"/>
      <c r="J44" s="48"/>
      <c r="K44" s="48"/>
      <c r="L44" s="48"/>
      <c r="M44" s="48"/>
      <c r="N44" s="48"/>
      <c r="O44" s="104"/>
    </row>
    <row r="45" spans="1:15" x14ac:dyDescent="0.25">
      <c r="A45" s="103" t="s">
        <v>703</v>
      </c>
      <c r="B45" s="102">
        <v>43</v>
      </c>
      <c r="C45" s="102"/>
      <c r="D45" s="48"/>
      <c r="E45" s="48"/>
      <c r="F45" s="48"/>
      <c r="G45" s="48"/>
      <c r="H45" s="48"/>
      <c r="I45" s="48"/>
      <c r="J45" s="48"/>
      <c r="K45" s="48"/>
      <c r="L45" s="48"/>
      <c r="M45" s="48"/>
      <c r="N45" s="48"/>
      <c r="O45" s="104"/>
    </row>
    <row r="46" spans="1:15" x14ac:dyDescent="0.25">
      <c r="A46" s="103" t="s">
        <v>704</v>
      </c>
      <c r="B46" s="102">
        <v>44</v>
      </c>
      <c r="C46" s="102"/>
      <c r="D46" s="48"/>
      <c r="E46" s="48"/>
      <c r="F46" s="48"/>
      <c r="G46" s="48"/>
      <c r="H46" s="48"/>
      <c r="I46" s="48"/>
      <c r="J46" s="48"/>
      <c r="K46" s="48"/>
      <c r="L46" s="48"/>
      <c r="M46" s="48"/>
      <c r="N46" s="48"/>
      <c r="O46" s="104"/>
    </row>
    <row r="47" spans="1:15" x14ac:dyDescent="0.25">
      <c r="A47" s="103" t="s">
        <v>705</v>
      </c>
      <c r="B47" s="102">
        <v>45</v>
      </c>
      <c r="C47" s="102"/>
      <c r="D47" s="48"/>
      <c r="E47" s="48"/>
      <c r="F47" s="48"/>
      <c r="G47" s="48"/>
      <c r="H47" s="48"/>
      <c r="I47" s="48"/>
      <c r="J47" s="48"/>
      <c r="K47" s="48"/>
      <c r="L47" s="48"/>
      <c r="M47" s="48"/>
      <c r="N47" s="48"/>
      <c r="O47" s="104"/>
    </row>
    <row r="48" spans="1:15" x14ac:dyDescent="0.25">
      <c r="A48" s="103" t="s">
        <v>706</v>
      </c>
      <c r="B48" s="102">
        <v>46</v>
      </c>
      <c r="C48" s="102"/>
      <c r="D48" s="48"/>
      <c r="E48" s="48"/>
      <c r="F48" s="48"/>
      <c r="G48" s="48"/>
      <c r="H48" s="48"/>
      <c r="I48" s="48"/>
      <c r="J48" s="48"/>
      <c r="K48" s="48"/>
      <c r="L48" s="48"/>
      <c r="M48" s="48"/>
      <c r="N48" s="48"/>
      <c r="O48" s="104"/>
    </row>
    <row r="49" spans="1:15" x14ac:dyDescent="0.25">
      <c r="A49" s="103" t="s">
        <v>707</v>
      </c>
      <c r="B49" s="102">
        <v>47</v>
      </c>
      <c r="C49" s="102"/>
      <c r="D49" s="48"/>
      <c r="E49" s="48"/>
      <c r="F49" s="48"/>
      <c r="G49" s="48"/>
      <c r="H49" s="48"/>
      <c r="I49" s="48"/>
      <c r="J49" s="48"/>
      <c r="K49" s="48"/>
      <c r="L49" s="48"/>
      <c r="M49" s="48"/>
      <c r="N49" s="48"/>
      <c r="O49" s="104"/>
    </row>
    <row r="50" spans="1:15" x14ac:dyDescent="0.25">
      <c r="A50" s="103" t="s">
        <v>708</v>
      </c>
      <c r="B50" s="102">
        <v>48</v>
      </c>
      <c r="C50" s="102"/>
      <c r="D50" s="48"/>
      <c r="E50" s="48"/>
      <c r="F50" s="48"/>
      <c r="G50" s="48"/>
      <c r="H50" s="48"/>
      <c r="I50" s="48"/>
      <c r="J50" s="48"/>
      <c r="K50" s="48"/>
      <c r="L50" s="48"/>
      <c r="M50" s="48"/>
      <c r="N50" s="48"/>
      <c r="O50" s="104"/>
    </row>
    <row r="51" spans="1:15" x14ac:dyDescent="0.25">
      <c r="A51" s="103" t="s">
        <v>709</v>
      </c>
      <c r="B51" s="102">
        <v>49</v>
      </c>
      <c r="C51" s="102"/>
      <c r="D51" s="48"/>
      <c r="E51" s="48"/>
      <c r="F51" s="48"/>
      <c r="G51" s="48"/>
      <c r="H51" s="48"/>
      <c r="I51" s="48"/>
      <c r="J51" s="48"/>
      <c r="K51" s="48"/>
      <c r="L51" s="48"/>
      <c r="M51" s="48"/>
      <c r="N51" s="48"/>
      <c r="O51" s="104"/>
    </row>
    <row r="52" spans="1:15" x14ac:dyDescent="0.25">
      <c r="A52" s="103" t="s">
        <v>710</v>
      </c>
      <c r="B52" s="102">
        <v>50</v>
      </c>
      <c r="C52" s="102"/>
      <c r="D52" s="48"/>
      <c r="E52" s="48"/>
      <c r="F52" s="48"/>
      <c r="G52" s="48"/>
      <c r="H52" s="48"/>
      <c r="I52" s="48"/>
      <c r="J52" s="48"/>
      <c r="K52" s="48"/>
      <c r="L52" s="48"/>
      <c r="M52" s="48"/>
      <c r="N52" s="48"/>
      <c r="O52" s="104"/>
    </row>
    <row r="53" spans="1:15" x14ac:dyDescent="0.25">
      <c r="A53" s="103" t="s">
        <v>768</v>
      </c>
      <c r="B53" s="102">
        <v>63</v>
      </c>
      <c r="C53" s="102"/>
      <c r="D53" s="48"/>
      <c r="E53" s="48"/>
      <c r="F53" s="48"/>
      <c r="G53" s="48"/>
      <c r="H53" s="48"/>
      <c r="I53" s="48"/>
      <c r="J53" s="48"/>
      <c r="K53" s="48"/>
      <c r="L53" s="48"/>
      <c r="M53" s="48"/>
      <c r="N53" s="48"/>
      <c r="O53" s="104"/>
    </row>
    <row r="54" spans="1:15" x14ac:dyDescent="0.25">
      <c r="A54" s="103" t="s">
        <v>712</v>
      </c>
      <c r="B54" s="102">
        <v>52</v>
      </c>
      <c r="C54" s="102"/>
      <c r="D54" s="48"/>
      <c r="E54" s="48"/>
      <c r="F54" s="48"/>
      <c r="G54" s="48"/>
      <c r="H54" s="48"/>
      <c r="I54" s="48"/>
      <c r="J54" s="48"/>
      <c r="K54" s="48"/>
      <c r="L54" s="48"/>
      <c r="M54" s="48"/>
      <c r="N54" s="48"/>
      <c r="O54" s="104"/>
    </row>
    <row r="55" spans="1:15" x14ac:dyDescent="0.25">
      <c r="A55" s="103" t="s">
        <v>713</v>
      </c>
      <c r="B55" s="102">
        <v>66</v>
      </c>
      <c r="C55" s="102"/>
      <c r="D55" s="48"/>
      <c r="E55" s="48"/>
      <c r="F55" s="48"/>
      <c r="G55" s="48"/>
      <c r="H55" s="48"/>
      <c r="I55" s="48"/>
      <c r="J55" s="48"/>
      <c r="K55" s="48"/>
      <c r="L55" s="48"/>
      <c r="M55" s="48"/>
      <c r="N55" s="48"/>
      <c r="O55" s="104"/>
    </row>
    <row r="56" spans="1:15" x14ac:dyDescent="0.25">
      <c r="A56" s="103" t="s">
        <v>714</v>
      </c>
      <c r="B56" s="102">
        <v>53</v>
      </c>
      <c r="C56" s="102"/>
      <c r="D56" s="48"/>
      <c r="E56" s="48"/>
      <c r="F56" s="48"/>
      <c r="G56" s="48"/>
      <c r="H56" s="48"/>
      <c r="I56" s="48"/>
      <c r="J56" s="48"/>
      <c r="K56" s="48"/>
      <c r="L56" s="48"/>
      <c r="M56" s="48"/>
      <c r="N56" s="48"/>
      <c r="O56" s="104"/>
    </row>
    <row r="57" spans="1:15" x14ac:dyDescent="0.25">
      <c r="A57" s="103" t="s">
        <v>715</v>
      </c>
      <c r="B57" s="102">
        <v>54</v>
      </c>
      <c r="C57" s="102"/>
      <c r="D57" s="48"/>
      <c r="E57" s="48"/>
      <c r="F57" s="48"/>
      <c r="G57" s="48"/>
      <c r="H57" s="48"/>
      <c r="I57" s="48"/>
      <c r="J57" s="48"/>
      <c r="K57" s="48"/>
      <c r="L57" s="48"/>
      <c r="M57" s="48"/>
      <c r="N57" s="48"/>
      <c r="O57" s="104"/>
    </row>
    <row r="58" spans="1:15" x14ac:dyDescent="0.25">
      <c r="A58" s="103" t="s">
        <v>716</v>
      </c>
      <c r="B58" s="102">
        <v>55</v>
      </c>
      <c r="C58" s="102"/>
      <c r="D58" s="48"/>
      <c r="E58" s="48"/>
      <c r="F58" s="48"/>
      <c r="G58" s="48"/>
      <c r="H58" s="48"/>
      <c r="I58" s="48"/>
      <c r="J58" s="48"/>
      <c r="K58" s="48"/>
      <c r="L58" s="48"/>
      <c r="M58" s="48"/>
      <c r="N58" s="48"/>
      <c r="O58" s="104"/>
    </row>
    <row r="59" spans="1:15" x14ac:dyDescent="0.25">
      <c r="A59" s="103" t="s">
        <v>717</v>
      </c>
      <c r="B59" s="102">
        <v>56</v>
      </c>
      <c r="C59" s="102"/>
      <c r="D59" s="48"/>
      <c r="E59" s="48"/>
      <c r="F59" s="48"/>
      <c r="G59" s="48"/>
      <c r="H59" s="48"/>
      <c r="I59" s="48"/>
      <c r="J59" s="48"/>
      <c r="K59" s="48"/>
      <c r="L59" s="48"/>
      <c r="M59" s="48"/>
      <c r="N59" s="48"/>
      <c r="O59" s="104"/>
    </row>
    <row r="60" spans="1:15" ht="15.6" thickBot="1" x14ac:dyDescent="0.3">
      <c r="A60" s="105" t="s">
        <v>718</v>
      </c>
      <c r="B60" s="106">
        <v>57</v>
      </c>
      <c r="C60" s="106"/>
      <c r="D60" s="97"/>
      <c r="E60" s="97"/>
      <c r="F60" s="97"/>
      <c r="G60" s="97"/>
      <c r="H60" s="97"/>
      <c r="I60" s="97"/>
      <c r="J60" s="97"/>
      <c r="K60" s="97"/>
      <c r="L60" s="97"/>
      <c r="M60" s="97"/>
      <c r="N60" s="97"/>
      <c r="O60" s="107"/>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 right="0" top="0" bottom="0" header="0" footer="0"/>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 right="0" top="0" bottom="0" header="0" footer="0"/>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 right="0" top="0" bottom="0" header="0" footer="0"/>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9" customWidth="1"/>
    <col min="2" max="2" width="14.88671875" style="9" customWidth="1"/>
    <col min="3" max="3" width="16" style="9" customWidth="1"/>
    <col min="4" max="4" width="18.44140625" style="9" customWidth="1"/>
    <col min="5" max="5" width="55.44140625" style="9" customWidth="1"/>
    <col min="6" max="7" width="19.5546875" style="9" customWidth="1"/>
    <col min="8" max="16384" width="19.5546875" style="9"/>
  </cols>
  <sheetData>
    <row r="1" spans="1:7" x14ac:dyDescent="0.25">
      <c r="A1" s="108"/>
      <c r="B1" s="108"/>
      <c r="C1" s="108"/>
      <c r="D1" s="10" t="s">
        <v>769</v>
      </c>
      <c r="E1" s="108"/>
      <c r="F1" s="108"/>
      <c r="G1" s="108"/>
    </row>
    <row r="2" spans="1:7" ht="14.25" customHeight="1" x14ac:dyDescent="0.3">
      <c r="A2" s="122" t="s">
        <v>770</v>
      </c>
      <c r="B2" s="122"/>
      <c r="C2" s="122"/>
      <c r="D2" s="122"/>
      <c r="E2" s="122"/>
      <c r="F2" s="108"/>
      <c r="G2" s="108"/>
    </row>
    <row r="3" spans="1:7" ht="14.25" customHeight="1" x14ac:dyDescent="0.3">
      <c r="A3" s="122" t="s">
        <v>771</v>
      </c>
      <c r="B3" s="122"/>
      <c r="C3" s="122"/>
      <c r="D3" s="122"/>
      <c r="E3" s="122"/>
      <c r="F3" s="108"/>
      <c r="G3" s="108"/>
    </row>
    <row r="4" spans="1:7" ht="14.25" customHeight="1" thickBot="1" x14ac:dyDescent="0.35">
      <c r="A4" s="11"/>
      <c r="B4" s="12"/>
      <c r="C4" s="13"/>
      <c r="D4" s="14"/>
      <c r="E4" s="108"/>
      <c r="F4" s="108"/>
      <c r="G4" s="108"/>
    </row>
    <row r="5" spans="1:7" ht="14.25" customHeight="1" x14ac:dyDescent="0.3">
      <c r="A5" s="15" t="s">
        <v>772</v>
      </c>
      <c r="B5" s="121" t="s">
        <v>773</v>
      </c>
      <c r="C5" s="121"/>
      <c r="D5" s="16" t="s">
        <v>774</v>
      </c>
      <c r="E5" s="109"/>
      <c r="F5" s="108"/>
      <c r="G5" s="108"/>
    </row>
    <row r="6" spans="1:7" ht="14.25" customHeight="1" thickBot="1" x14ac:dyDescent="0.35">
      <c r="A6" s="17"/>
      <c r="B6" s="18">
        <v>42736</v>
      </c>
      <c r="C6" s="19">
        <v>43101</v>
      </c>
      <c r="D6" s="20" t="s">
        <v>775</v>
      </c>
      <c r="E6" s="21" t="s">
        <v>19</v>
      </c>
      <c r="F6" s="108"/>
      <c r="G6" s="108"/>
    </row>
    <row r="7" spans="1:7" ht="14.25" customHeight="1" x14ac:dyDescent="0.3">
      <c r="A7" s="22"/>
      <c r="B7" s="23"/>
      <c r="C7" s="23"/>
      <c r="D7" s="24"/>
      <c r="E7" s="110"/>
      <c r="F7" s="108"/>
      <c r="G7" s="108"/>
    </row>
    <row r="8" spans="1:7" ht="14.25" customHeight="1" x14ac:dyDescent="0.25">
      <c r="A8" s="25" t="s">
        <v>776</v>
      </c>
      <c r="B8" s="26">
        <v>39500973</v>
      </c>
      <c r="C8" s="26">
        <v>39809693</v>
      </c>
      <c r="D8" s="27">
        <v>0.8</v>
      </c>
      <c r="E8" s="111"/>
      <c r="F8" s="108"/>
      <c r="G8" s="108"/>
    </row>
    <row r="9" spans="1:7" ht="14.25" customHeight="1" x14ac:dyDescent="0.25">
      <c r="A9" s="112"/>
      <c r="B9" s="113"/>
      <c r="C9" s="113"/>
      <c r="D9" s="114"/>
      <c r="E9" s="110"/>
      <c r="F9" s="108"/>
      <c r="G9" s="108"/>
    </row>
    <row r="10" spans="1:7" ht="14.25" customHeight="1" x14ac:dyDescent="0.25">
      <c r="A10" s="28" t="s">
        <v>648</v>
      </c>
      <c r="B10" s="26">
        <v>1646405</v>
      </c>
      <c r="C10" s="26">
        <v>1660202</v>
      </c>
      <c r="D10" s="27">
        <v>0.8</v>
      </c>
      <c r="E10" s="111" t="str">
        <f>IF(B10&gt;=200000,"Yes", "No")</f>
        <v>Yes</v>
      </c>
      <c r="F10" s="108"/>
      <c r="G10" s="108"/>
    </row>
    <row r="11" spans="1:7" ht="14.25" customHeight="1" x14ac:dyDescent="0.25">
      <c r="A11" s="28" t="s">
        <v>652</v>
      </c>
      <c r="B11" s="26">
        <v>1156</v>
      </c>
      <c r="C11" s="26">
        <v>1154</v>
      </c>
      <c r="D11" s="27">
        <v>-0.2</v>
      </c>
      <c r="E11" s="111" t="str">
        <f t="shared" ref="E11:E71" si="0">IF(B11&gt;=200000,"Yes", "No")</f>
        <v>No</v>
      </c>
      <c r="F11" s="108"/>
      <c r="G11" s="108"/>
    </row>
    <row r="12" spans="1:7" ht="14.25" customHeight="1" x14ac:dyDescent="0.25">
      <c r="A12" s="28" t="s">
        <v>655</v>
      </c>
      <c r="B12" s="26">
        <v>38382</v>
      </c>
      <c r="C12" s="26">
        <v>38094</v>
      </c>
      <c r="D12" s="27">
        <v>-0.8</v>
      </c>
      <c r="E12" s="111" t="str">
        <f t="shared" si="0"/>
        <v>No</v>
      </c>
      <c r="F12" s="108"/>
      <c r="G12" s="108"/>
    </row>
    <row r="13" spans="1:7" ht="14.25" customHeight="1" x14ac:dyDescent="0.25">
      <c r="A13" s="28" t="s">
        <v>661</v>
      </c>
      <c r="B13" s="26">
        <v>226403</v>
      </c>
      <c r="C13" s="26">
        <v>227621</v>
      </c>
      <c r="D13" s="27">
        <v>0.5</v>
      </c>
      <c r="E13" s="111" t="str">
        <f t="shared" si="0"/>
        <v>Yes</v>
      </c>
      <c r="F13" s="108"/>
      <c r="G13" s="108"/>
    </row>
    <row r="14" spans="1:7" ht="14.25" customHeight="1" x14ac:dyDescent="0.25">
      <c r="A14" s="28" t="s">
        <v>664</v>
      </c>
      <c r="B14" s="26">
        <v>45175</v>
      </c>
      <c r="C14" s="26">
        <v>45157</v>
      </c>
      <c r="D14" s="27">
        <v>0</v>
      </c>
      <c r="E14" s="111" t="str">
        <f t="shared" si="0"/>
        <v>No</v>
      </c>
      <c r="F14" s="108"/>
      <c r="G14" s="108"/>
    </row>
    <row r="15" spans="1:7" ht="14.25" customHeight="1" x14ac:dyDescent="0.25">
      <c r="A15" s="28" t="s">
        <v>667</v>
      </c>
      <c r="B15" s="26">
        <v>22050</v>
      </c>
      <c r="C15" s="26">
        <v>22098</v>
      </c>
      <c r="D15" s="27">
        <v>0.2</v>
      </c>
      <c r="E15" s="111" t="str">
        <f t="shared" si="0"/>
        <v>No</v>
      </c>
      <c r="F15" s="108"/>
      <c r="G15" s="108"/>
    </row>
    <row r="16" spans="1:7" ht="14.25" customHeight="1" x14ac:dyDescent="0.25">
      <c r="A16" s="28" t="s">
        <v>668</v>
      </c>
      <c r="B16" s="26">
        <v>1139313</v>
      </c>
      <c r="C16" s="26">
        <v>1149363</v>
      </c>
      <c r="D16" s="27">
        <v>0.9</v>
      </c>
      <c r="E16" s="111" t="str">
        <f t="shared" si="0"/>
        <v>Yes</v>
      </c>
      <c r="F16" s="108"/>
      <c r="G16" s="108"/>
    </row>
    <row r="17" spans="1:5" ht="14.25" customHeight="1" x14ac:dyDescent="0.25">
      <c r="A17" s="28" t="s">
        <v>669</v>
      </c>
      <c r="B17" s="26">
        <v>27060</v>
      </c>
      <c r="C17" s="26">
        <v>27221</v>
      </c>
      <c r="D17" s="27">
        <v>0.6</v>
      </c>
      <c r="E17" s="111" t="str">
        <f t="shared" si="0"/>
        <v>No</v>
      </c>
    </row>
    <row r="18" spans="1:5" ht="14.25" customHeight="1" x14ac:dyDescent="0.25">
      <c r="A18" s="28" t="s">
        <v>670</v>
      </c>
      <c r="B18" s="26">
        <v>186223</v>
      </c>
      <c r="C18" s="26">
        <v>188399</v>
      </c>
      <c r="D18" s="27">
        <v>1.2</v>
      </c>
      <c r="E18" s="111" t="str">
        <f t="shared" si="0"/>
        <v>No</v>
      </c>
    </row>
    <row r="19" spans="1:5" ht="14.25" customHeight="1" x14ac:dyDescent="0.25">
      <c r="A19" s="28" t="s">
        <v>671</v>
      </c>
      <c r="B19" s="26">
        <v>995233</v>
      </c>
      <c r="C19" s="26">
        <v>1007229</v>
      </c>
      <c r="D19" s="27">
        <v>1.2</v>
      </c>
      <c r="E19" s="111" t="str">
        <f t="shared" si="0"/>
        <v>Yes</v>
      </c>
    </row>
    <row r="20" spans="1:5" ht="14.25" customHeight="1" x14ac:dyDescent="0.25">
      <c r="A20" s="28" t="s">
        <v>672</v>
      </c>
      <c r="B20" s="26">
        <v>28730</v>
      </c>
      <c r="C20" s="26">
        <v>28796</v>
      </c>
      <c r="D20" s="27">
        <v>0.2</v>
      </c>
      <c r="E20" s="111" t="str">
        <f t="shared" si="0"/>
        <v>No</v>
      </c>
    </row>
    <row r="21" spans="1:5" ht="14.25" customHeight="1" x14ac:dyDescent="0.25">
      <c r="A21" s="28" t="s">
        <v>673</v>
      </c>
      <c r="B21" s="26">
        <v>136430</v>
      </c>
      <c r="C21" s="26">
        <v>136002</v>
      </c>
      <c r="D21" s="27">
        <v>-0.3</v>
      </c>
      <c r="E21" s="111" t="str">
        <f t="shared" si="0"/>
        <v>No</v>
      </c>
    </row>
    <row r="22" spans="1:5" ht="14.25" customHeight="1" x14ac:dyDescent="0.25">
      <c r="A22" s="28" t="s">
        <v>674</v>
      </c>
      <c r="B22" s="26">
        <v>187921</v>
      </c>
      <c r="C22" s="26">
        <v>190624</v>
      </c>
      <c r="D22" s="27">
        <v>1.4</v>
      </c>
      <c r="E22" s="111" t="str">
        <f t="shared" si="0"/>
        <v>No</v>
      </c>
    </row>
    <row r="23" spans="1:5" ht="14.25" customHeight="1" x14ac:dyDescent="0.25">
      <c r="A23" s="28" t="s">
        <v>675</v>
      </c>
      <c r="B23" s="26">
        <v>18598</v>
      </c>
      <c r="C23" s="26">
        <v>18577</v>
      </c>
      <c r="D23" s="27">
        <v>-0.1</v>
      </c>
      <c r="E23" s="111" t="str">
        <f t="shared" si="0"/>
        <v>No</v>
      </c>
    </row>
    <row r="24" spans="1:5" ht="14.25" customHeight="1" x14ac:dyDescent="0.25">
      <c r="A24" s="28" t="s">
        <v>676</v>
      </c>
      <c r="B24" s="26">
        <v>896101</v>
      </c>
      <c r="C24" s="26">
        <v>905801</v>
      </c>
      <c r="D24" s="27">
        <v>1.1000000000000001</v>
      </c>
      <c r="E24" s="111" t="str">
        <f t="shared" si="0"/>
        <v>Yes</v>
      </c>
    </row>
    <row r="25" spans="1:5" ht="14.25" customHeight="1" x14ac:dyDescent="0.25">
      <c r="A25" s="28" t="s">
        <v>677</v>
      </c>
      <c r="B25" s="26">
        <v>149559</v>
      </c>
      <c r="C25" s="26">
        <v>151662</v>
      </c>
      <c r="D25" s="27">
        <v>1.4</v>
      </c>
      <c r="E25" s="111" t="str">
        <f t="shared" si="0"/>
        <v>No</v>
      </c>
    </row>
    <row r="26" spans="1:5" ht="14.25" customHeight="1" x14ac:dyDescent="0.25">
      <c r="A26" s="28" t="s">
        <v>678</v>
      </c>
      <c r="B26" s="26">
        <v>64740</v>
      </c>
      <c r="C26" s="26">
        <v>65081</v>
      </c>
      <c r="D26" s="27">
        <v>0.5</v>
      </c>
      <c r="E26" s="111" t="str">
        <f t="shared" si="0"/>
        <v>No</v>
      </c>
    </row>
    <row r="27" spans="1:5" ht="14.25" customHeight="1" x14ac:dyDescent="0.25">
      <c r="A27" s="28" t="s">
        <v>679</v>
      </c>
      <c r="B27" s="26">
        <v>30661</v>
      </c>
      <c r="C27" s="26">
        <v>30911</v>
      </c>
      <c r="D27" s="27">
        <v>0.8</v>
      </c>
      <c r="E27" s="111" t="str">
        <f t="shared" si="0"/>
        <v>No</v>
      </c>
    </row>
    <row r="28" spans="1:5" ht="14.25" customHeight="1" x14ac:dyDescent="0.25">
      <c r="A28" s="28" t="s">
        <v>680</v>
      </c>
      <c r="B28" s="26">
        <v>10231271</v>
      </c>
      <c r="C28" s="26">
        <v>10283729</v>
      </c>
      <c r="D28" s="27">
        <v>0.5</v>
      </c>
      <c r="E28" s="111" t="str">
        <f t="shared" si="0"/>
        <v>Yes</v>
      </c>
    </row>
    <row r="29" spans="1:5" ht="14.25" customHeight="1" x14ac:dyDescent="0.25">
      <c r="A29" s="28" t="s">
        <v>681</v>
      </c>
      <c r="B29" s="26">
        <v>156963</v>
      </c>
      <c r="C29" s="26">
        <v>158894</v>
      </c>
      <c r="D29" s="27">
        <v>1.2</v>
      </c>
      <c r="E29" s="111" t="str">
        <f t="shared" si="0"/>
        <v>No</v>
      </c>
    </row>
    <row r="30" spans="1:5" ht="14.25" customHeight="1" x14ac:dyDescent="0.25">
      <c r="A30" s="28" t="s">
        <v>682</v>
      </c>
      <c r="B30" s="26">
        <v>263262</v>
      </c>
      <c r="C30" s="26">
        <v>263886</v>
      </c>
      <c r="D30" s="27">
        <v>0.2</v>
      </c>
      <c r="E30" s="111" t="str">
        <f t="shared" si="0"/>
        <v>Yes</v>
      </c>
    </row>
    <row r="31" spans="1:5" ht="14.25" customHeight="1" x14ac:dyDescent="0.25">
      <c r="A31" s="28" t="s">
        <v>13</v>
      </c>
      <c r="B31" s="26">
        <v>18137</v>
      </c>
      <c r="C31" s="26">
        <v>18129</v>
      </c>
      <c r="D31" s="27">
        <v>0</v>
      </c>
      <c r="E31" s="111" t="str">
        <f t="shared" si="0"/>
        <v>No</v>
      </c>
    </row>
    <row r="32" spans="1:5" ht="14.25" customHeight="1" x14ac:dyDescent="0.25">
      <c r="A32" s="28" t="s">
        <v>683</v>
      </c>
      <c r="B32" s="26">
        <v>89092</v>
      </c>
      <c r="C32" s="26">
        <v>89299</v>
      </c>
      <c r="D32" s="27">
        <v>0.2</v>
      </c>
      <c r="E32" s="111" t="str">
        <f t="shared" si="0"/>
        <v>No</v>
      </c>
    </row>
    <row r="33" spans="1:5" ht="14.25" customHeight="1" x14ac:dyDescent="0.25">
      <c r="A33" s="28" t="s">
        <v>684</v>
      </c>
      <c r="B33" s="26">
        <v>275104</v>
      </c>
      <c r="C33" s="26">
        <v>279977</v>
      </c>
      <c r="D33" s="27">
        <v>1.8</v>
      </c>
      <c r="E33" s="111" t="str">
        <f t="shared" si="0"/>
        <v>Yes</v>
      </c>
    </row>
    <row r="34" spans="1:5" ht="14.25" customHeight="1" x14ac:dyDescent="0.25">
      <c r="A34" s="28" t="s">
        <v>685</v>
      </c>
      <c r="B34" s="26">
        <v>9562</v>
      </c>
      <c r="C34" s="26">
        <v>9612</v>
      </c>
      <c r="D34" s="27">
        <v>0.5</v>
      </c>
      <c r="E34" s="111" t="str">
        <f t="shared" si="0"/>
        <v>No</v>
      </c>
    </row>
    <row r="35" spans="1:5" ht="14.25" customHeight="1" x14ac:dyDescent="0.25">
      <c r="A35" s="28" t="s">
        <v>686</v>
      </c>
      <c r="B35" s="26">
        <v>13759</v>
      </c>
      <c r="C35" s="26">
        <v>13822</v>
      </c>
      <c r="D35" s="27">
        <v>0.5</v>
      </c>
      <c r="E35" s="111" t="str">
        <f t="shared" si="0"/>
        <v>No</v>
      </c>
    </row>
    <row r="36" spans="1:5" ht="14.25" customHeight="1" x14ac:dyDescent="0.25">
      <c r="A36" s="28" t="s">
        <v>687</v>
      </c>
      <c r="B36" s="26">
        <v>442149</v>
      </c>
      <c r="C36" s="26">
        <v>443281</v>
      </c>
      <c r="D36" s="27">
        <v>0.3</v>
      </c>
      <c r="E36" s="111" t="str">
        <f t="shared" si="0"/>
        <v>Yes</v>
      </c>
    </row>
    <row r="37" spans="1:5" ht="14.25" customHeight="1" x14ac:dyDescent="0.25">
      <c r="A37" s="28" t="s">
        <v>688</v>
      </c>
      <c r="B37" s="26">
        <v>141784</v>
      </c>
      <c r="C37" s="26">
        <v>141294</v>
      </c>
      <c r="D37" s="27">
        <v>-0.3</v>
      </c>
      <c r="E37" s="111" t="str">
        <f t="shared" si="0"/>
        <v>No</v>
      </c>
    </row>
    <row r="38" spans="1:5" ht="14.25" customHeight="1" x14ac:dyDescent="0.25">
      <c r="A38" s="28" t="s">
        <v>689</v>
      </c>
      <c r="B38" s="26">
        <v>98613</v>
      </c>
      <c r="C38" s="26">
        <v>99155</v>
      </c>
      <c r="D38" s="27">
        <v>0.5</v>
      </c>
      <c r="E38" s="111" t="str">
        <f t="shared" si="0"/>
        <v>No</v>
      </c>
    </row>
    <row r="39" spans="1:5" ht="14.25" customHeight="1" x14ac:dyDescent="0.25">
      <c r="A39" s="28" t="s">
        <v>690</v>
      </c>
      <c r="B39" s="26">
        <v>3198968</v>
      </c>
      <c r="C39" s="26">
        <v>3221103</v>
      </c>
      <c r="D39" s="27">
        <v>0.7</v>
      </c>
      <c r="E39" s="111" t="str">
        <f t="shared" si="0"/>
        <v>Yes</v>
      </c>
    </row>
    <row r="40" spans="1:5" ht="14.25" customHeight="1" x14ac:dyDescent="0.25">
      <c r="A40" s="28" t="s">
        <v>691</v>
      </c>
      <c r="B40" s="26">
        <v>383173</v>
      </c>
      <c r="C40" s="26">
        <v>389532</v>
      </c>
      <c r="D40" s="27">
        <v>1.7</v>
      </c>
      <c r="E40" s="111" t="str">
        <f t="shared" si="0"/>
        <v>Yes</v>
      </c>
    </row>
    <row r="41" spans="1:5" ht="14.25" customHeight="1" x14ac:dyDescent="0.25">
      <c r="A41" s="28" t="s">
        <v>692</v>
      </c>
      <c r="B41" s="26">
        <v>19818</v>
      </c>
      <c r="C41" s="26">
        <v>19773</v>
      </c>
      <c r="D41" s="27">
        <v>-0.2</v>
      </c>
      <c r="E41" s="111" t="str">
        <f t="shared" si="0"/>
        <v>No</v>
      </c>
    </row>
    <row r="42" spans="1:5" ht="14.25" customHeight="1" x14ac:dyDescent="0.25">
      <c r="A42" s="28" t="s">
        <v>693</v>
      </c>
      <c r="B42" s="26">
        <v>2382640</v>
      </c>
      <c r="C42" s="26">
        <v>2415955</v>
      </c>
      <c r="D42" s="27">
        <v>1.4</v>
      </c>
      <c r="E42" s="111" t="str">
        <f t="shared" si="0"/>
        <v>Yes</v>
      </c>
    </row>
    <row r="43" spans="1:5" ht="14.25" customHeight="1" x14ac:dyDescent="0.25">
      <c r="A43" s="28" t="s">
        <v>694</v>
      </c>
      <c r="B43" s="26">
        <v>1513415</v>
      </c>
      <c r="C43" s="26">
        <v>1529501</v>
      </c>
      <c r="D43" s="27">
        <v>1.1000000000000001</v>
      </c>
      <c r="E43" s="111" t="str">
        <f t="shared" si="0"/>
        <v>Yes</v>
      </c>
    </row>
    <row r="44" spans="1:5" ht="14.25" customHeight="1" x14ac:dyDescent="0.25">
      <c r="A44" s="28" t="s">
        <v>695</v>
      </c>
      <c r="B44" s="26">
        <v>56879</v>
      </c>
      <c r="C44" s="26">
        <v>57088</v>
      </c>
      <c r="D44" s="27">
        <v>0.4</v>
      </c>
      <c r="E44" s="111" t="str">
        <f t="shared" si="0"/>
        <v>No</v>
      </c>
    </row>
    <row r="45" spans="1:5" ht="14.25" customHeight="1" x14ac:dyDescent="0.25">
      <c r="A45" s="28" t="s">
        <v>696</v>
      </c>
      <c r="B45" s="26">
        <v>2155590</v>
      </c>
      <c r="C45" s="26">
        <v>2174938</v>
      </c>
      <c r="D45" s="27">
        <v>0.9</v>
      </c>
      <c r="E45" s="111" t="str">
        <f t="shared" si="0"/>
        <v>Yes</v>
      </c>
    </row>
    <row r="46" spans="1:5" ht="14.25" customHeight="1" x14ac:dyDescent="0.25">
      <c r="A46" s="28" t="s">
        <v>697</v>
      </c>
      <c r="B46" s="26">
        <v>3309509</v>
      </c>
      <c r="C46" s="26">
        <v>3337456</v>
      </c>
      <c r="D46" s="27">
        <v>0.8</v>
      </c>
      <c r="E46" s="111" t="str">
        <f t="shared" si="0"/>
        <v>Yes</v>
      </c>
    </row>
    <row r="47" spans="1:5" ht="14.25" customHeight="1" x14ac:dyDescent="0.25">
      <c r="A47" s="28" t="s">
        <v>698</v>
      </c>
      <c r="B47" s="26">
        <v>874008</v>
      </c>
      <c r="C47" s="26">
        <v>883963</v>
      </c>
      <c r="D47" s="27">
        <v>1.1000000000000001</v>
      </c>
      <c r="E47" s="111" t="str">
        <f t="shared" si="0"/>
        <v>Yes</v>
      </c>
    </row>
    <row r="48" spans="1:5" ht="14.25" customHeight="1" x14ac:dyDescent="0.25">
      <c r="A48" s="28" t="s">
        <v>699</v>
      </c>
      <c r="B48" s="26">
        <v>747263</v>
      </c>
      <c r="C48" s="26">
        <v>758744</v>
      </c>
      <c r="D48" s="27">
        <v>1.5</v>
      </c>
      <c r="E48" s="111" t="str">
        <f t="shared" si="0"/>
        <v>Yes</v>
      </c>
    </row>
    <row r="49" spans="1:5" ht="14.25" customHeight="1" x14ac:dyDescent="0.25">
      <c r="A49" s="28" t="s">
        <v>700</v>
      </c>
      <c r="B49" s="26">
        <v>279210</v>
      </c>
      <c r="C49" s="26">
        <v>280101</v>
      </c>
      <c r="D49" s="27">
        <v>0.3</v>
      </c>
      <c r="E49" s="111" t="str">
        <f t="shared" si="0"/>
        <v>Yes</v>
      </c>
    </row>
    <row r="50" spans="1:5" ht="14.25" customHeight="1" x14ac:dyDescent="0.25">
      <c r="A50" s="28" t="s">
        <v>701</v>
      </c>
      <c r="B50" s="26">
        <v>770256</v>
      </c>
      <c r="C50" s="26">
        <v>774155</v>
      </c>
      <c r="D50" s="27">
        <v>0.5</v>
      </c>
      <c r="E50" s="111" t="str">
        <f t="shared" si="0"/>
        <v>Yes</v>
      </c>
    </row>
    <row r="51" spans="1:5" ht="14.25" customHeight="1" x14ac:dyDescent="0.25">
      <c r="A51" s="28" t="s">
        <v>702</v>
      </c>
      <c r="B51" s="26">
        <v>450025</v>
      </c>
      <c r="C51" s="26">
        <v>453457</v>
      </c>
      <c r="D51" s="27">
        <v>0.8</v>
      </c>
      <c r="E51" s="111" t="str">
        <f t="shared" si="0"/>
        <v>Yes</v>
      </c>
    </row>
    <row r="52" spans="1:5" ht="14.25" customHeight="1" x14ac:dyDescent="0.25">
      <c r="A52" s="28" t="s">
        <v>703</v>
      </c>
      <c r="B52" s="26">
        <v>1937473</v>
      </c>
      <c r="C52" s="26">
        <v>1956598</v>
      </c>
      <c r="D52" s="27">
        <v>1</v>
      </c>
      <c r="E52" s="111" t="str">
        <f t="shared" si="0"/>
        <v>Yes</v>
      </c>
    </row>
    <row r="53" spans="1:5" ht="14.25" customHeight="1" x14ac:dyDescent="0.25">
      <c r="A53" s="28" t="s">
        <v>704</v>
      </c>
      <c r="B53" s="26">
        <v>276504</v>
      </c>
      <c r="C53" s="26">
        <v>276864</v>
      </c>
      <c r="D53" s="27">
        <v>0.1</v>
      </c>
      <c r="E53" s="111" t="str">
        <f t="shared" si="0"/>
        <v>Yes</v>
      </c>
    </row>
    <row r="54" spans="1:5" ht="14.25" customHeight="1" x14ac:dyDescent="0.25">
      <c r="A54" s="28" t="s">
        <v>705</v>
      </c>
      <c r="B54" s="26">
        <v>178148</v>
      </c>
      <c r="C54" s="26">
        <v>178271</v>
      </c>
      <c r="D54" s="27">
        <v>0.1</v>
      </c>
      <c r="E54" s="111" t="str">
        <f t="shared" si="0"/>
        <v>No</v>
      </c>
    </row>
    <row r="55" spans="1:5" ht="14.25" customHeight="1" x14ac:dyDescent="0.25">
      <c r="A55" s="28" t="s">
        <v>706</v>
      </c>
      <c r="B55" s="26">
        <v>3203</v>
      </c>
      <c r="C55" s="26">
        <v>3207</v>
      </c>
      <c r="D55" s="27">
        <v>0.1</v>
      </c>
      <c r="E55" s="111" t="str">
        <f t="shared" si="0"/>
        <v>No</v>
      </c>
    </row>
    <row r="56" spans="1:5" ht="14.25" customHeight="1" x14ac:dyDescent="0.25">
      <c r="A56" s="28" t="s">
        <v>707</v>
      </c>
      <c r="B56" s="26">
        <v>44655</v>
      </c>
      <c r="C56" s="26">
        <v>44612</v>
      </c>
      <c r="D56" s="27">
        <v>-0.1</v>
      </c>
      <c r="E56" s="111" t="str">
        <f t="shared" si="0"/>
        <v>No</v>
      </c>
    </row>
    <row r="57" spans="1:5" ht="14.25" customHeight="1" x14ac:dyDescent="0.25">
      <c r="A57" s="28" t="s">
        <v>708</v>
      </c>
      <c r="B57" s="26">
        <v>436640</v>
      </c>
      <c r="C57" s="26">
        <v>439793</v>
      </c>
      <c r="D57" s="27">
        <v>0.7</v>
      </c>
      <c r="E57" s="111" t="str">
        <f t="shared" si="0"/>
        <v>Yes</v>
      </c>
    </row>
    <row r="58" spans="1:5" ht="14.25" customHeight="1" x14ac:dyDescent="0.25">
      <c r="A58" s="28" t="s">
        <v>709</v>
      </c>
      <c r="B58" s="26">
        <v>504613</v>
      </c>
      <c r="C58" s="26">
        <v>503332</v>
      </c>
      <c r="D58" s="27">
        <v>-0.3</v>
      </c>
      <c r="E58" s="111" t="str">
        <f t="shared" si="0"/>
        <v>Yes</v>
      </c>
    </row>
    <row r="59" spans="1:5" ht="14.25" customHeight="1" x14ac:dyDescent="0.25">
      <c r="A59" s="28" t="s">
        <v>710</v>
      </c>
      <c r="B59" s="26">
        <v>549976</v>
      </c>
      <c r="C59" s="26">
        <v>555624</v>
      </c>
      <c r="D59" s="27">
        <v>1</v>
      </c>
      <c r="E59" s="111" t="str">
        <f t="shared" si="0"/>
        <v>Yes</v>
      </c>
    </row>
    <row r="60" spans="1:5" ht="14.25" customHeight="1" x14ac:dyDescent="0.25">
      <c r="A60" s="28" t="s">
        <v>711</v>
      </c>
      <c r="B60" s="26">
        <v>96919</v>
      </c>
      <c r="C60" s="26">
        <v>97238</v>
      </c>
      <c r="D60" s="27">
        <v>0.3</v>
      </c>
      <c r="E60" s="111" t="str">
        <f t="shared" si="0"/>
        <v>No</v>
      </c>
    </row>
    <row r="61" spans="1:5" ht="14.25" customHeight="1" x14ac:dyDescent="0.25">
      <c r="A61" s="28" t="s">
        <v>712</v>
      </c>
      <c r="B61" s="26">
        <v>63949</v>
      </c>
      <c r="C61" s="26">
        <v>64039</v>
      </c>
      <c r="D61" s="27">
        <v>0.1</v>
      </c>
      <c r="E61" s="111" t="str">
        <f t="shared" si="0"/>
        <v>No</v>
      </c>
    </row>
    <row r="62" spans="1:5" ht="14.25" customHeight="1" x14ac:dyDescent="0.25">
      <c r="A62" s="28" t="s">
        <v>714</v>
      </c>
      <c r="B62" s="26">
        <v>13634</v>
      </c>
      <c r="C62" s="26">
        <v>13635</v>
      </c>
      <c r="D62" s="27">
        <v>0</v>
      </c>
      <c r="E62" s="111" t="str">
        <f t="shared" si="0"/>
        <v>No</v>
      </c>
    </row>
    <row r="63" spans="1:5" ht="14.25" customHeight="1" x14ac:dyDescent="0.25">
      <c r="A63" s="28" t="s">
        <v>715</v>
      </c>
      <c r="B63" s="26">
        <v>470716</v>
      </c>
      <c r="C63" s="26">
        <v>475834</v>
      </c>
      <c r="D63" s="27">
        <v>1.1000000000000001</v>
      </c>
      <c r="E63" s="111" t="str">
        <f t="shared" si="0"/>
        <v>Yes</v>
      </c>
    </row>
    <row r="64" spans="1:5" ht="14.25" customHeight="1" x14ac:dyDescent="0.25">
      <c r="A64" s="28" t="s">
        <v>716</v>
      </c>
      <c r="B64" s="26">
        <v>54725</v>
      </c>
      <c r="C64" s="26">
        <v>54740</v>
      </c>
      <c r="D64" s="27">
        <v>0</v>
      </c>
      <c r="E64" s="111" t="str">
        <f t="shared" si="0"/>
        <v>No</v>
      </c>
    </row>
    <row r="65" spans="1:5" ht="14.25" customHeight="1" x14ac:dyDescent="0.25">
      <c r="A65" s="28" t="s">
        <v>717</v>
      </c>
      <c r="B65" s="26">
        <v>855910</v>
      </c>
      <c r="C65" s="26">
        <v>859073</v>
      </c>
      <c r="D65" s="27">
        <v>0.4</v>
      </c>
      <c r="E65" s="111" t="str">
        <f t="shared" si="0"/>
        <v>Yes</v>
      </c>
    </row>
    <row r="66" spans="1:5" ht="14.25" customHeight="1" x14ac:dyDescent="0.25">
      <c r="A66" s="28" t="s">
        <v>718</v>
      </c>
      <c r="B66" s="26">
        <v>218673</v>
      </c>
      <c r="C66" s="26">
        <v>221270</v>
      </c>
      <c r="D66" s="27">
        <v>1.2</v>
      </c>
      <c r="E66" s="111" t="str">
        <f t="shared" si="0"/>
        <v>Yes</v>
      </c>
    </row>
    <row r="67" spans="1:5" ht="14.25" customHeight="1" thickBot="1" x14ac:dyDescent="0.3">
      <c r="A67" s="29" t="s">
        <v>777</v>
      </c>
      <c r="B67" s="30">
        <v>74645</v>
      </c>
      <c r="C67" s="30">
        <v>74727</v>
      </c>
      <c r="D67" s="31">
        <v>0.1</v>
      </c>
      <c r="E67" s="115" t="str">
        <f t="shared" si="0"/>
        <v>No</v>
      </c>
    </row>
    <row r="68" spans="1:5" ht="14.25" customHeight="1" thickBot="1" x14ac:dyDescent="0.3">
      <c r="A68" s="28"/>
      <c r="B68" s="26"/>
      <c r="C68" s="26"/>
      <c r="D68" s="27"/>
      <c r="E68" s="116"/>
    </row>
    <row r="69" spans="1:5" x14ac:dyDescent="0.25">
      <c r="A69" s="32" t="s">
        <v>768</v>
      </c>
      <c r="B69" s="33">
        <f>B60+B67</f>
        <v>171564</v>
      </c>
      <c r="C69" s="33">
        <f>C60+C67</f>
        <v>171965</v>
      </c>
      <c r="D69" s="34"/>
      <c r="E69" s="35" t="str">
        <f t="shared" si="0"/>
        <v>No</v>
      </c>
    </row>
    <row r="70" spans="1:5" x14ac:dyDescent="0.25">
      <c r="A70" s="36" t="s">
        <v>754</v>
      </c>
      <c r="B70" s="37">
        <v>120700</v>
      </c>
      <c r="C70" s="37">
        <v>121874</v>
      </c>
      <c r="D70" s="108">
        <v>1</v>
      </c>
      <c r="E70" s="38" t="str">
        <f t="shared" si="0"/>
        <v>No</v>
      </c>
    </row>
    <row r="71" spans="1:5" ht="15.6" thickBot="1" x14ac:dyDescent="0.3">
      <c r="A71" s="39" t="s">
        <v>713</v>
      </c>
      <c r="B71" s="40">
        <f>B73+B74+B75</f>
        <v>224180</v>
      </c>
      <c r="C71" s="40">
        <f>C73+C74+C75</f>
        <v>225393</v>
      </c>
      <c r="D71" s="117"/>
      <c r="E71" s="41" t="str">
        <f t="shared" si="0"/>
        <v>Yes</v>
      </c>
    </row>
    <row r="72" spans="1:5" x14ac:dyDescent="0.25">
      <c r="A72" s="48"/>
      <c r="B72" s="118"/>
      <c r="C72" s="118"/>
      <c r="D72" s="108"/>
      <c r="E72" s="116"/>
    </row>
    <row r="73" spans="1:5" x14ac:dyDescent="0.25">
      <c r="A73" s="57" t="s">
        <v>778</v>
      </c>
      <c r="B73" s="42">
        <v>36293</v>
      </c>
      <c r="C73" s="42">
        <v>36446</v>
      </c>
      <c r="D73" s="108">
        <v>0.4</v>
      </c>
      <c r="E73" s="116"/>
    </row>
    <row r="74" spans="1:5" x14ac:dyDescent="0.25">
      <c r="A74" s="57" t="s">
        <v>779</v>
      </c>
      <c r="B74" s="42">
        <v>33169</v>
      </c>
      <c r="C74" s="42">
        <v>33260</v>
      </c>
      <c r="D74" s="108">
        <v>0.3</v>
      </c>
      <c r="E74" s="116"/>
    </row>
    <row r="75" spans="1:5" x14ac:dyDescent="0.25">
      <c r="A75" s="57" t="s">
        <v>780</v>
      </c>
      <c r="B75" s="42">
        <v>154718</v>
      </c>
      <c r="C75" s="42">
        <v>155687</v>
      </c>
      <c r="D75" s="108">
        <v>0.6</v>
      </c>
      <c r="E75" s="116"/>
    </row>
    <row r="76" spans="1:5" x14ac:dyDescent="0.25">
      <c r="A76" s="108"/>
      <c r="B76" s="118"/>
      <c r="C76" s="118"/>
      <c r="D76" s="108"/>
      <c r="E76" s="116"/>
    </row>
    <row r="77" spans="1:5" x14ac:dyDescent="0.25">
      <c r="A77" s="108"/>
      <c r="B77" s="118"/>
      <c r="C77" s="118"/>
      <c r="D77" s="108"/>
      <c r="E77" s="116"/>
    </row>
    <row r="78" spans="1:5" ht="15.6" x14ac:dyDescent="0.3">
      <c r="A78" s="43" t="s">
        <v>781</v>
      </c>
      <c r="B78" s="44"/>
      <c r="C78" s="44"/>
      <c r="D78" s="44"/>
      <c r="E78" s="44"/>
    </row>
    <row r="79" spans="1:5" ht="15.6" x14ac:dyDescent="0.3">
      <c r="A79" s="43" t="s">
        <v>782</v>
      </c>
      <c r="B79" s="44"/>
      <c r="C79" s="44"/>
      <c r="D79" s="44"/>
      <c r="E79" s="44"/>
    </row>
    <row r="80" spans="1:5" ht="15.6" x14ac:dyDescent="0.3">
      <c r="A80" s="43" t="s">
        <v>783</v>
      </c>
      <c r="B80" s="44"/>
      <c r="C80" s="44"/>
      <c r="D80" s="44"/>
      <c r="E80" s="44"/>
    </row>
    <row r="81" spans="1:5" ht="15.6" x14ac:dyDescent="0.3">
      <c r="A81" s="44"/>
      <c r="B81" s="44"/>
      <c r="C81" s="44"/>
      <c r="D81" s="44"/>
      <c r="E81" s="44"/>
    </row>
    <row r="82" spans="1:5" ht="15.6" x14ac:dyDescent="0.3">
      <c r="A82" s="45" t="s">
        <v>784</v>
      </c>
      <c r="B82" s="44"/>
      <c r="C82" s="44"/>
      <c r="D82" s="44"/>
      <c r="E82" s="44"/>
    </row>
    <row r="83" spans="1:5" ht="15.6" x14ac:dyDescent="0.3">
      <c r="A83" s="45" t="s">
        <v>785</v>
      </c>
      <c r="B83" s="44"/>
      <c r="C83" s="44"/>
      <c r="D83" s="44"/>
      <c r="E83" s="44"/>
    </row>
  </sheetData>
  <sheetProtection formatColumns="0" formatRows="0"/>
  <customSheetViews>
    <customSheetView guid="{D8D3A042-2CA2-4641-BB44-BC182917D730}" scale="80" showPageBreaks="1" printArea="1" state="hidden" topLeftCell="A49">
      <selection activeCell="C71" sqref="C71"/>
      <pageMargins left="0" right="0" top="0" bottom="0" header="0" footer="0"/>
      <printOptions headings="1" gridLines="1"/>
      <pageSetup paperSize="5" scale="43" orientation="landscape" r:id="rId1"/>
    </customSheetView>
    <customSheetView guid="{7E50CCF5-45D0-4F7B-8896-9BA64DCA8A01}" scale="80" state="hidden" topLeftCell="A49">
      <selection activeCell="C71" sqref="C71"/>
      <pageMargins left="0" right="0" top="0" bottom="0" header="0" footer="0"/>
      <printOptions headings="1" gridLines="1"/>
      <pageSetup paperSize="5" scale="43" orientation="landscape" r:id="rId2"/>
    </customSheetView>
    <customSheetView guid="{E7E6A24F-BA49-4C7A-9CED-3AB8F60308A1}" scale="80" showPageBreaks="1" printArea="1" state="hidden" topLeftCell="A49">
      <selection activeCell="C71" sqref="C71"/>
      <pageMargins left="0" right="0" top="0" bottom="0" header="0" footer="0"/>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15"/>
  <sheetViews>
    <sheetView workbookViewId="0">
      <selection activeCell="A13" sqref="A13"/>
    </sheetView>
  </sheetViews>
  <sheetFormatPr defaultColWidth="0" defaultRowHeight="14.4" zeroHeight="1" x14ac:dyDescent="0.3"/>
  <cols>
    <col min="1" max="1" width="128" style="80" customWidth="1"/>
    <col min="2" max="4" width="9.109375" style="80" hidden="1" customWidth="1"/>
    <col min="5" max="16384" width="9.109375" style="80" hidden="1"/>
  </cols>
  <sheetData>
    <row r="1" spans="1:1" ht="13.5" customHeight="1" x14ac:dyDescent="0.3">
      <c r="A1" s="79" t="s">
        <v>24</v>
      </c>
    </row>
    <row r="2" spans="1:1" ht="18" customHeight="1" x14ac:dyDescent="0.3">
      <c r="A2" s="81" t="s">
        <v>25</v>
      </c>
    </row>
    <row r="3" spans="1:1" ht="15.6" x14ac:dyDescent="0.3">
      <c r="A3" s="81" t="s">
        <v>26</v>
      </c>
    </row>
    <row r="4" spans="1:1" ht="30.6" x14ac:dyDescent="0.3">
      <c r="A4" s="81" t="s">
        <v>27</v>
      </c>
    </row>
    <row r="5" spans="1:1" ht="30.6" x14ac:dyDescent="0.3">
      <c r="A5" s="82" t="s">
        <v>28</v>
      </c>
    </row>
    <row r="6" spans="1:1" ht="30.6" x14ac:dyDescent="0.3">
      <c r="A6" s="82" t="s">
        <v>29</v>
      </c>
    </row>
    <row r="7" spans="1:1" ht="30.75" customHeight="1" x14ac:dyDescent="0.3">
      <c r="A7" s="82" t="s">
        <v>30</v>
      </c>
    </row>
    <row r="8" spans="1:1" ht="30.6" x14ac:dyDescent="0.3">
      <c r="A8" s="82" t="s">
        <v>31</v>
      </c>
    </row>
    <row r="9" spans="1:1" ht="45.6" x14ac:dyDescent="0.3">
      <c r="A9" s="82" t="s">
        <v>32</v>
      </c>
    </row>
    <row r="10" spans="1:1" ht="15.6" x14ac:dyDescent="0.3">
      <c r="A10" s="82" t="s">
        <v>33</v>
      </c>
    </row>
    <row r="11" spans="1:1" ht="15.6" x14ac:dyDescent="0.3">
      <c r="A11" s="82" t="s">
        <v>34</v>
      </c>
    </row>
    <row r="12" spans="1:1" ht="30.6" x14ac:dyDescent="0.3">
      <c r="A12" s="82" t="s">
        <v>35</v>
      </c>
    </row>
    <row r="13" spans="1:1" ht="30.6" x14ac:dyDescent="0.3">
      <c r="A13" s="82" t="s">
        <v>36</v>
      </c>
    </row>
    <row r="14" spans="1:1" ht="15.6" hidden="1" x14ac:dyDescent="0.3">
      <c r="A14" s="81"/>
    </row>
    <row r="15" spans="1:1" ht="15.6" hidden="1" x14ac:dyDescent="0.3">
      <c r="A15" s="81"/>
    </row>
  </sheetData>
  <sheetProtection algorithmName="SHA-512" hashValue="zR5d+89HS+caxDoqteUJfEEgvnwndyE04E/2uaPiQNS09weMEr1uYsWv6vXdOly6Xbd12ljkiCFKW0bdv1nf/A==" saltValue="H+d+/hRQYxa1w6C9zaPjwg==" spinCount="100000" sheet="1" objects="1" scenarios="1" selectLockedCells="1"/>
  <customSheetViews>
    <customSheetView guid="{D8D3A042-2CA2-4641-BB44-BC182917D730}">
      <selection activeCell="A19" sqref="A19"/>
      <pageMargins left="0" right="0" top="0" bottom="0" header="0" footer="0"/>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D13" sqref="D13"/>
    </sheetView>
  </sheetViews>
  <sheetFormatPr defaultColWidth="0" defaultRowHeight="15" zeroHeight="1" x14ac:dyDescent="0.25"/>
  <cols>
    <col min="1" max="1" width="5.33203125" style="75" customWidth="1"/>
    <col min="2" max="2" width="12.5546875" style="77" customWidth="1"/>
    <col min="3" max="3" width="65.44140625" style="77" customWidth="1"/>
    <col min="4" max="8" width="22.6640625" style="77" customWidth="1"/>
    <col min="9" max="9" width="24" style="77" bestFit="1" customWidth="1"/>
    <col min="10" max="10" width="18.33203125" style="75" hidden="1" customWidth="1"/>
    <col min="11" max="12" width="9.109375" style="75" hidden="1" customWidth="1"/>
    <col min="13" max="16384" width="9.109375" style="75" hidden="1"/>
  </cols>
  <sheetData>
    <row r="1" spans="1:12" s="89" customFormat="1" x14ac:dyDescent="0.25">
      <c r="A1" s="74" t="s">
        <v>37</v>
      </c>
      <c r="B1" s="75" t="s">
        <v>4</v>
      </c>
      <c r="C1" s="130"/>
      <c r="D1" s="130"/>
      <c r="E1" s="135"/>
      <c r="F1" s="130"/>
      <c r="G1" s="130"/>
      <c r="H1" s="130"/>
      <c r="I1" s="83" t="s">
        <v>5</v>
      </c>
      <c r="J1" s="133"/>
      <c r="K1" s="133"/>
      <c r="L1" s="133"/>
    </row>
    <row r="2" spans="1:12" s="89" customFormat="1" ht="15.6" thickBot="1" x14ac:dyDescent="0.3">
      <c r="A2" s="130"/>
      <c r="B2" s="76" t="s">
        <v>6</v>
      </c>
      <c r="C2" s="131"/>
      <c r="D2" s="131"/>
      <c r="E2" s="134"/>
      <c r="F2" s="131"/>
      <c r="G2" s="131"/>
      <c r="H2" s="131"/>
      <c r="I2" s="134"/>
      <c r="J2" s="133"/>
      <c r="K2" s="133"/>
      <c r="L2" s="133"/>
    </row>
    <row r="3" spans="1:12" s="89" customFormat="1" x14ac:dyDescent="0.25">
      <c r="A3" s="130"/>
      <c r="B3" s="130"/>
      <c r="C3" s="130"/>
      <c r="D3" s="130"/>
      <c r="E3" s="135"/>
      <c r="F3" s="130"/>
      <c r="G3" s="130"/>
      <c r="H3" s="130"/>
      <c r="I3" s="130"/>
      <c r="J3" s="133"/>
      <c r="K3" s="133"/>
      <c r="L3" s="133"/>
    </row>
    <row r="4" spans="1:12" x14ac:dyDescent="0.25">
      <c r="A4" s="130"/>
      <c r="B4" s="77" t="s">
        <v>38</v>
      </c>
      <c r="C4" s="130"/>
      <c r="D4" s="130"/>
      <c r="E4" s="130"/>
      <c r="F4" s="130"/>
      <c r="G4" s="130"/>
      <c r="H4" s="130"/>
      <c r="I4" s="130"/>
      <c r="J4" s="130"/>
      <c r="K4" s="130"/>
      <c r="L4" s="130"/>
    </row>
    <row r="5" spans="1:12" ht="15.6" x14ac:dyDescent="0.25">
      <c r="A5" s="130"/>
      <c r="B5" s="84" t="str">
        <f>'1. Information'!B5</f>
        <v>Annual Mental Health Services Act (MHSA) Revenue and Expenditure Report</v>
      </c>
      <c r="C5" s="164"/>
      <c r="D5" s="164"/>
      <c r="E5" s="164"/>
      <c r="F5" s="164"/>
      <c r="G5" s="164"/>
      <c r="H5" s="164"/>
      <c r="I5" s="164"/>
      <c r="J5" s="130"/>
      <c r="K5" s="130"/>
      <c r="L5" s="130"/>
    </row>
    <row r="6" spans="1:12" ht="15.6" x14ac:dyDescent="0.3">
      <c r="A6" s="130"/>
      <c r="B6" s="85" t="str">
        <f>'1. Information'!B6</f>
        <v>Fiscal Year: FY 2022-23</v>
      </c>
      <c r="C6" s="164"/>
      <c r="D6" s="132"/>
      <c r="E6" s="132"/>
      <c r="F6" s="132"/>
      <c r="G6" s="132"/>
      <c r="H6" s="132"/>
      <c r="I6" s="164"/>
      <c r="J6" s="130"/>
      <c r="K6" s="130"/>
      <c r="L6" s="130"/>
    </row>
    <row r="7" spans="1:12" ht="15.6" x14ac:dyDescent="0.3">
      <c r="A7" s="130"/>
      <c r="B7" s="85" t="s">
        <v>39</v>
      </c>
      <c r="C7" s="132"/>
      <c r="D7" s="132"/>
      <c r="E7" s="132"/>
      <c r="F7" s="132"/>
      <c r="G7" s="132"/>
      <c r="H7" s="132"/>
      <c r="I7" s="164"/>
      <c r="J7" s="130"/>
      <c r="K7" s="130"/>
      <c r="L7" s="130"/>
    </row>
    <row r="8" spans="1:12" ht="15.6" x14ac:dyDescent="0.25">
      <c r="A8" s="130"/>
      <c r="B8" s="164"/>
      <c r="C8" s="132"/>
      <c r="D8" s="132"/>
      <c r="E8" s="132"/>
      <c r="F8" s="132"/>
      <c r="G8" s="132"/>
      <c r="H8" s="132"/>
      <c r="I8" s="164"/>
      <c r="J8" s="130"/>
      <c r="K8" s="130"/>
      <c r="L8" s="130"/>
    </row>
    <row r="9" spans="1:12" ht="15.6" x14ac:dyDescent="0.3">
      <c r="A9" s="130"/>
      <c r="B9" s="137" t="s">
        <v>12</v>
      </c>
      <c r="C9" s="138" t="str">
        <f>IF(ISBLANK('1. Information'!D11),"",'1. Information'!D11)</f>
        <v>Mariposa</v>
      </c>
      <c r="D9" s="164"/>
      <c r="E9" s="164"/>
      <c r="F9" s="137" t="s">
        <v>10</v>
      </c>
      <c r="G9" s="139">
        <f>IF(ISBLANK('1. Information'!D9),"",'1. Information'!D9)</f>
        <v>45307</v>
      </c>
      <c r="H9" s="164"/>
      <c r="I9" s="164"/>
      <c r="J9" s="130"/>
      <c r="K9" s="130"/>
      <c r="L9" s="130"/>
    </row>
    <row r="10" spans="1:12" x14ac:dyDescent="0.25">
      <c r="A10" s="130"/>
      <c r="B10" s="164"/>
      <c r="C10" s="164"/>
      <c r="D10" s="164"/>
      <c r="E10" s="164"/>
      <c r="F10" s="164"/>
      <c r="G10" s="165"/>
      <c r="H10" s="164"/>
      <c r="I10" s="164"/>
      <c r="J10" s="130"/>
      <c r="K10" s="130"/>
      <c r="L10" s="130"/>
    </row>
    <row r="11" spans="1:12" x14ac:dyDescent="0.25">
      <c r="A11" s="130"/>
      <c r="B11" s="164"/>
      <c r="C11" s="164"/>
      <c r="D11" s="164"/>
      <c r="E11" s="164"/>
      <c r="F11" s="164"/>
      <c r="G11" s="165"/>
      <c r="H11" s="164"/>
      <c r="I11" s="164"/>
      <c r="J11" s="130"/>
      <c r="K11" s="130"/>
      <c r="L11" s="130"/>
    </row>
    <row r="12" spans="1:12" x14ac:dyDescent="0.25">
      <c r="A12" s="130"/>
      <c r="B12" s="164"/>
      <c r="C12" s="164"/>
      <c r="D12" s="140" t="s">
        <v>40</v>
      </c>
      <c r="E12" s="140" t="s">
        <v>41</v>
      </c>
      <c r="F12" s="140" t="s">
        <v>42</v>
      </c>
      <c r="G12" s="140" t="s">
        <v>43</v>
      </c>
      <c r="H12" s="140" t="s">
        <v>44</v>
      </c>
      <c r="I12" s="140" t="s">
        <v>45</v>
      </c>
      <c r="J12" s="130"/>
      <c r="K12" s="130"/>
      <c r="L12" s="130"/>
    </row>
    <row r="13" spans="1:12" ht="15.6" x14ac:dyDescent="0.3">
      <c r="A13" s="130"/>
      <c r="B13" s="141" t="s">
        <v>46</v>
      </c>
      <c r="C13" s="166"/>
      <c r="D13" s="142" t="s">
        <v>47</v>
      </c>
      <c r="E13" s="142" t="s">
        <v>48</v>
      </c>
      <c r="F13" s="142" t="s">
        <v>49</v>
      </c>
      <c r="G13" s="143" t="s">
        <v>50</v>
      </c>
      <c r="H13" s="143" t="s">
        <v>51</v>
      </c>
      <c r="I13" s="143" t="s">
        <v>52</v>
      </c>
      <c r="J13" s="130"/>
      <c r="K13" s="130"/>
      <c r="L13" s="130"/>
    </row>
    <row r="14" spans="1:12" x14ac:dyDescent="0.25">
      <c r="A14" s="130"/>
      <c r="B14" s="144">
        <v>1</v>
      </c>
      <c r="C14" s="145" t="s">
        <v>53</v>
      </c>
      <c r="D14" s="60">
        <v>-69820.59</v>
      </c>
      <c r="E14" s="60">
        <v>0</v>
      </c>
      <c r="F14" s="60">
        <v>2483.79</v>
      </c>
      <c r="G14" s="167"/>
      <c r="H14" s="167"/>
      <c r="I14" s="146">
        <f>SUM(D14:H14)</f>
        <v>-67336.800000000003</v>
      </c>
      <c r="J14" s="130"/>
      <c r="K14" s="130"/>
      <c r="L14" s="130"/>
    </row>
    <row r="15" spans="1:12" x14ac:dyDescent="0.25">
      <c r="A15" s="130"/>
      <c r="B15" s="147">
        <v>2</v>
      </c>
      <c r="C15" s="148" t="s">
        <v>54</v>
      </c>
      <c r="D15" s="168"/>
      <c r="E15" s="168"/>
      <c r="F15" s="168"/>
      <c r="G15" s="168"/>
      <c r="H15" s="168"/>
      <c r="I15" s="146">
        <f>SUM(D15:H15)</f>
        <v>0</v>
      </c>
      <c r="J15" s="130"/>
      <c r="K15" s="130"/>
      <c r="L15" s="130"/>
    </row>
    <row r="16" spans="1:12" x14ac:dyDescent="0.25">
      <c r="A16" s="130"/>
      <c r="B16" s="130"/>
      <c r="C16" s="130"/>
      <c r="D16" s="130"/>
      <c r="E16" s="130"/>
      <c r="F16" s="130"/>
      <c r="G16" s="130"/>
      <c r="H16" s="130"/>
      <c r="I16" s="130"/>
      <c r="J16" s="130"/>
      <c r="K16" s="130"/>
      <c r="L16" s="130"/>
    </row>
    <row r="17" spans="1:12" x14ac:dyDescent="0.25">
      <c r="A17" s="130"/>
      <c r="B17" s="130"/>
      <c r="C17" s="130"/>
      <c r="D17" s="140" t="s">
        <v>40</v>
      </c>
      <c r="E17" s="140" t="s">
        <v>41</v>
      </c>
      <c r="F17" s="140" t="s">
        <v>42</v>
      </c>
      <c r="G17" s="130"/>
      <c r="H17" s="130"/>
      <c r="I17" s="130"/>
      <c r="J17" s="130"/>
      <c r="K17" s="130"/>
      <c r="L17" s="130"/>
    </row>
    <row r="18" spans="1:12" ht="15.6" x14ac:dyDescent="0.3">
      <c r="A18" s="130"/>
      <c r="B18" s="141" t="s">
        <v>55</v>
      </c>
      <c r="C18" s="166"/>
      <c r="D18" s="142" t="s">
        <v>47</v>
      </c>
      <c r="E18" s="142" t="s">
        <v>48</v>
      </c>
      <c r="F18" s="143" t="s">
        <v>52</v>
      </c>
      <c r="G18" s="130"/>
      <c r="H18" s="130"/>
      <c r="I18" s="130"/>
      <c r="J18" s="130"/>
      <c r="K18" s="130"/>
      <c r="L18" s="130"/>
    </row>
    <row r="19" spans="1:12" x14ac:dyDescent="0.25">
      <c r="A19" s="130"/>
      <c r="B19" s="140">
        <v>3</v>
      </c>
      <c r="C19" s="145" t="s">
        <v>56</v>
      </c>
      <c r="D19" s="169"/>
      <c r="E19" s="170"/>
      <c r="F19" s="60">
        <v>0</v>
      </c>
      <c r="G19" s="130"/>
      <c r="H19" s="130"/>
      <c r="I19" s="130"/>
      <c r="J19" s="130"/>
      <c r="K19" s="130"/>
      <c r="L19" s="130"/>
    </row>
    <row r="20" spans="1:12" x14ac:dyDescent="0.25">
      <c r="A20" s="130"/>
      <c r="B20" s="144">
        <v>4</v>
      </c>
      <c r="C20" s="149" t="s">
        <v>57</v>
      </c>
      <c r="D20" s="167"/>
      <c r="E20" s="167"/>
      <c r="F20" s="150">
        <f>-D20-E20</f>
        <v>0</v>
      </c>
      <c r="G20" s="130"/>
      <c r="H20" s="130"/>
      <c r="I20" s="130"/>
      <c r="J20" s="130"/>
      <c r="K20" s="130"/>
      <c r="L20" s="130"/>
    </row>
    <row r="21" spans="1:12" x14ac:dyDescent="0.25">
      <c r="A21" s="130"/>
      <c r="B21" s="144">
        <v>5</v>
      </c>
      <c r="C21" s="149" t="s">
        <v>58</v>
      </c>
      <c r="D21" s="151">
        <f>'3. CSS'!F24</f>
        <v>0</v>
      </c>
      <c r="E21" s="171"/>
      <c r="F21" s="146">
        <f>SUM(D21:E21)</f>
        <v>0</v>
      </c>
      <c r="G21" s="130"/>
      <c r="H21" s="130"/>
      <c r="I21" s="130"/>
      <c r="J21" s="130"/>
      <c r="K21" s="130"/>
      <c r="L21" s="130"/>
    </row>
    <row r="22" spans="1:12" x14ac:dyDescent="0.25">
      <c r="A22" s="130"/>
      <c r="B22" s="144">
        <v>6</v>
      </c>
      <c r="C22" s="149" t="s">
        <v>59</v>
      </c>
      <c r="D22" s="172"/>
      <c r="E22" s="172"/>
      <c r="F22" s="146">
        <f>SUM('8. Adjustment (MHSA)'!F51:F80)</f>
        <v>0</v>
      </c>
      <c r="G22" s="130"/>
      <c r="H22" s="130"/>
      <c r="I22" s="130"/>
      <c r="J22" s="130"/>
      <c r="K22" s="130"/>
      <c r="L22" s="130"/>
    </row>
    <row r="23" spans="1:12" x14ac:dyDescent="0.25">
      <c r="A23" s="130"/>
      <c r="B23" s="140">
        <v>7</v>
      </c>
      <c r="C23" s="145" t="s">
        <v>60</v>
      </c>
      <c r="D23" s="172"/>
      <c r="E23" s="172"/>
      <c r="F23" s="153">
        <f>F19+F20+F21+F22</f>
        <v>0</v>
      </c>
      <c r="G23" s="130"/>
      <c r="H23" s="130"/>
      <c r="I23" s="130"/>
      <c r="J23" s="130"/>
      <c r="K23" s="130"/>
      <c r="L23" s="130"/>
    </row>
    <row r="24" spans="1:12" x14ac:dyDescent="0.25">
      <c r="A24" s="130"/>
      <c r="B24" s="130"/>
      <c r="C24" s="130"/>
      <c r="D24" s="130"/>
      <c r="E24" s="130"/>
      <c r="F24" s="130"/>
      <c r="G24" s="130"/>
      <c r="H24" s="130"/>
      <c r="I24" s="130"/>
      <c r="J24" s="130"/>
      <c r="K24" s="130"/>
      <c r="L24" s="130"/>
    </row>
    <row r="25" spans="1:12" x14ac:dyDescent="0.25">
      <c r="A25" s="130"/>
      <c r="B25" s="130"/>
      <c r="C25" s="130"/>
      <c r="D25" s="140" t="s">
        <v>40</v>
      </c>
      <c r="E25" s="140" t="s">
        <v>41</v>
      </c>
      <c r="F25" s="140" t="s">
        <v>42</v>
      </c>
      <c r="G25" s="140" t="s">
        <v>43</v>
      </c>
      <c r="H25" s="140" t="s">
        <v>44</v>
      </c>
      <c r="I25" s="140" t="s">
        <v>45</v>
      </c>
      <c r="J25" s="130"/>
      <c r="K25" s="130"/>
      <c r="L25" s="130"/>
    </row>
    <row r="26" spans="1:12" ht="15.6" x14ac:dyDescent="0.3">
      <c r="A26" s="130"/>
      <c r="B26" s="141" t="s">
        <v>61</v>
      </c>
      <c r="C26" s="173"/>
      <c r="D26" s="142" t="s">
        <v>47</v>
      </c>
      <c r="E26" s="142" t="s">
        <v>48</v>
      </c>
      <c r="F26" s="142" t="s">
        <v>50</v>
      </c>
      <c r="G26" s="142" t="s">
        <v>51</v>
      </c>
      <c r="H26" s="142" t="s">
        <v>62</v>
      </c>
      <c r="I26" s="142" t="s">
        <v>52</v>
      </c>
      <c r="J26" s="130"/>
      <c r="K26" s="130"/>
      <c r="L26" s="130"/>
    </row>
    <row r="27" spans="1:12" x14ac:dyDescent="0.25">
      <c r="A27" s="130"/>
      <c r="B27" s="144">
        <v>8</v>
      </c>
      <c r="C27" s="154" t="s">
        <v>63</v>
      </c>
      <c r="D27" s="146">
        <f>(E27+F27+G27+H27)*-1</f>
        <v>0</v>
      </c>
      <c r="E27" s="146">
        <f>'3. CSS'!F21</f>
        <v>0</v>
      </c>
      <c r="F27" s="146">
        <f>'3. CSS'!F22</f>
        <v>0</v>
      </c>
      <c r="G27" s="151">
        <f>'3. CSS'!F23</f>
        <v>0</v>
      </c>
      <c r="H27" s="151">
        <f>'3. CSS'!F24</f>
        <v>0</v>
      </c>
      <c r="I27" s="146">
        <f>SUM(D27:H27)</f>
        <v>0</v>
      </c>
      <c r="J27" s="75" t="str">
        <f>IF(SUM(D27:H27)=I27,"","ERROR")</f>
        <v/>
      </c>
      <c r="K27" s="130"/>
      <c r="L27" s="130"/>
    </row>
    <row r="28" spans="1:12" x14ac:dyDescent="0.25">
      <c r="A28" s="130"/>
      <c r="B28" s="130"/>
      <c r="C28" s="130"/>
      <c r="D28" s="130"/>
      <c r="E28" s="130"/>
      <c r="F28" s="130"/>
      <c r="G28" s="130"/>
      <c r="H28" s="130"/>
      <c r="I28" s="130"/>
      <c r="J28" s="130"/>
      <c r="K28" s="130"/>
      <c r="L28" s="130"/>
    </row>
    <row r="29" spans="1:12" x14ac:dyDescent="0.25">
      <c r="A29" s="130"/>
      <c r="B29" s="164"/>
      <c r="C29" s="164"/>
      <c r="D29" s="140" t="s">
        <v>40</v>
      </c>
      <c r="E29" s="140" t="s">
        <v>41</v>
      </c>
      <c r="F29" s="140" t="s">
        <v>42</v>
      </c>
      <c r="G29" s="140" t="s">
        <v>43</v>
      </c>
      <c r="H29" s="140" t="s">
        <v>44</v>
      </c>
      <c r="I29" s="140" t="s">
        <v>45</v>
      </c>
      <c r="J29" s="130"/>
      <c r="K29" s="130"/>
      <c r="L29" s="130"/>
    </row>
    <row r="30" spans="1:12" ht="15.6" x14ac:dyDescent="0.3">
      <c r="A30" s="130"/>
      <c r="B30" s="141" t="s">
        <v>64</v>
      </c>
      <c r="C30" s="173"/>
      <c r="D30" s="142" t="s">
        <v>47</v>
      </c>
      <c r="E30" s="142" t="s">
        <v>48</v>
      </c>
      <c r="F30" s="142" t="s">
        <v>49</v>
      </c>
      <c r="G30" s="142" t="s">
        <v>50</v>
      </c>
      <c r="H30" s="142" t="s">
        <v>51</v>
      </c>
      <c r="I30" s="142" t="s">
        <v>52</v>
      </c>
      <c r="J30" s="130"/>
      <c r="K30" s="130"/>
      <c r="L30" s="130"/>
    </row>
    <row r="31" spans="1:12" x14ac:dyDescent="0.25">
      <c r="A31" s="130"/>
      <c r="B31" s="140">
        <v>9</v>
      </c>
      <c r="C31" s="154" t="s">
        <v>65</v>
      </c>
      <c r="D31" s="151">
        <f>'3. CSS'!F27</f>
        <v>1999817.2829860123</v>
      </c>
      <c r="E31" s="151">
        <f>'4. PEI'!F22</f>
        <v>396710.29999999993</v>
      </c>
      <c r="F31" s="151">
        <f>'5. INN'!F23</f>
        <v>55260.119999999995</v>
      </c>
      <c r="G31" s="151">
        <f>'6. WET'!F21</f>
        <v>10000</v>
      </c>
      <c r="H31" s="151">
        <f>'7. CFTN'!F21</f>
        <v>0</v>
      </c>
      <c r="I31" s="151">
        <f t="shared" ref="I31:I35" si="0">SUM(D31:H31)</f>
        <v>2461787.7029860122</v>
      </c>
      <c r="J31" s="130"/>
      <c r="K31" s="130"/>
      <c r="L31" s="130"/>
    </row>
    <row r="32" spans="1:12" x14ac:dyDescent="0.25">
      <c r="A32" s="130"/>
      <c r="B32" s="140">
        <v>10</v>
      </c>
      <c r="C32" s="155" t="s">
        <v>66</v>
      </c>
      <c r="D32" s="153">
        <f>'3. CSS'!G27</f>
        <v>365244.45701398805</v>
      </c>
      <c r="E32" s="153">
        <f>'4. PEI'!G22</f>
        <v>0</v>
      </c>
      <c r="F32" s="153">
        <f>'5. INN'!G23</f>
        <v>0</v>
      </c>
      <c r="G32" s="153">
        <f>'6. WET'!G21</f>
        <v>0</v>
      </c>
      <c r="H32" s="153">
        <f>'7. CFTN'!G21</f>
        <v>0</v>
      </c>
      <c r="I32" s="151">
        <f t="shared" si="0"/>
        <v>365244.45701398805</v>
      </c>
      <c r="J32" s="130"/>
      <c r="K32" s="130"/>
      <c r="L32" s="130"/>
    </row>
    <row r="33" spans="1:12" x14ac:dyDescent="0.25">
      <c r="A33" s="130"/>
      <c r="B33" s="140">
        <v>11</v>
      </c>
      <c r="C33" s="155" t="s">
        <v>67</v>
      </c>
      <c r="D33" s="153">
        <f>'3. CSS'!H27</f>
        <v>0</v>
      </c>
      <c r="E33" s="153">
        <f>'4. PEI'!H22</f>
        <v>0</v>
      </c>
      <c r="F33" s="153">
        <f>'5. INN'!H23</f>
        <v>0</v>
      </c>
      <c r="G33" s="153">
        <f>'6. WET'!H21</f>
        <v>0</v>
      </c>
      <c r="H33" s="153">
        <f>'7. CFTN'!H21</f>
        <v>0</v>
      </c>
      <c r="I33" s="151">
        <f t="shared" si="0"/>
        <v>0</v>
      </c>
      <c r="J33" s="130"/>
      <c r="K33" s="130"/>
      <c r="L33" s="130"/>
    </row>
    <row r="34" spans="1:12" x14ac:dyDescent="0.25">
      <c r="A34" s="130"/>
      <c r="B34" s="140">
        <v>12</v>
      </c>
      <c r="C34" s="155" t="s">
        <v>68</v>
      </c>
      <c r="D34" s="153">
        <f>'3. CSS'!I27</f>
        <v>0</v>
      </c>
      <c r="E34" s="153">
        <f>'4. PEI'!I22</f>
        <v>0</v>
      </c>
      <c r="F34" s="153">
        <f>'5. INN'!I23</f>
        <v>0</v>
      </c>
      <c r="G34" s="153">
        <f>'6. WET'!I21</f>
        <v>0</v>
      </c>
      <c r="H34" s="153">
        <f>'7. CFTN'!I21</f>
        <v>0</v>
      </c>
      <c r="I34" s="151">
        <f t="shared" si="0"/>
        <v>0</v>
      </c>
      <c r="J34" s="130"/>
      <c r="K34" s="130"/>
      <c r="L34" s="130"/>
    </row>
    <row r="35" spans="1:12" x14ac:dyDescent="0.25">
      <c r="A35" s="130"/>
      <c r="B35" s="140">
        <v>13</v>
      </c>
      <c r="C35" s="155" t="s">
        <v>69</v>
      </c>
      <c r="D35" s="153">
        <f>'3. CSS'!J27</f>
        <v>0</v>
      </c>
      <c r="E35" s="153">
        <f>'4. PEI'!J22</f>
        <v>0</v>
      </c>
      <c r="F35" s="153">
        <f>'5. INN'!J23</f>
        <v>0</v>
      </c>
      <c r="G35" s="153">
        <f>'6. WET'!J21</f>
        <v>0</v>
      </c>
      <c r="H35" s="153">
        <f>'7. CFTN'!J21</f>
        <v>0</v>
      </c>
      <c r="I35" s="151">
        <f t="shared" si="0"/>
        <v>0</v>
      </c>
      <c r="J35" s="130"/>
      <c r="K35" s="130"/>
      <c r="L35" s="130"/>
    </row>
    <row r="36" spans="1:12" ht="15.6" x14ac:dyDescent="0.3">
      <c r="A36" s="130"/>
      <c r="B36" s="140">
        <v>14</v>
      </c>
      <c r="C36" s="156" t="s">
        <v>52</v>
      </c>
      <c r="D36" s="157">
        <f>SUM(D31:D35)</f>
        <v>2365061.7400000002</v>
      </c>
      <c r="E36" s="157">
        <f t="shared" ref="E36:H36" si="1">SUM(E31:E35)</f>
        <v>396710.29999999993</v>
      </c>
      <c r="F36" s="157">
        <f t="shared" si="1"/>
        <v>55260.119999999995</v>
      </c>
      <c r="G36" s="157">
        <f t="shared" si="1"/>
        <v>10000</v>
      </c>
      <c r="H36" s="157">
        <f t="shared" si="1"/>
        <v>0</v>
      </c>
      <c r="I36" s="158">
        <f>SUM(D36:H36)</f>
        <v>2827032.16</v>
      </c>
      <c r="J36" s="130"/>
      <c r="K36" s="130"/>
      <c r="L36" s="130"/>
    </row>
    <row r="37" spans="1:12" x14ac:dyDescent="0.25">
      <c r="A37" s="130"/>
      <c r="B37" s="164"/>
      <c r="C37" s="164"/>
      <c r="D37" s="164"/>
      <c r="E37" s="164"/>
      <c r="F37" s="164"/>
      <c r="G37" s="164"/>
      <c r="H37" s="164"/>
      <c r="I37" s="164"/>
      <c r="J37" s="130"/>
      <c r="K37" s="130"/>
      <c r="L37" s="130"/>
    </row>
    <row r="38" spans="1:12" ht="15.6" x14ac:dyDescent="0.3">
      <c r="A38" s="130"/>
      <c r="B38" s="164"/>
      <c r="C38" s="177"/>
      <c r="D38" s="140" t="s">
        <v>40</v>
      </c>
      <c r="E38" s="164"/>
      <c r="F38" s="174"/>
      <c r="G38" s="165"/>
      <c r="H38" s="164"/>
      <c r="I38" s="164"/>
      <c r="J38" s="130"/>
      <c r="K38" s="130"/>
      <c r="L38" s="130"/>
    </row>
    <row r="39" spans="1:12" ht="15.6" x14ac:dyDescent="0.3">
      <c r="A39" s="130"/>
      <c r="B39" s="141" t="s">
        <v>70</v>
      </c>
      <c r="C39" s="166"/>
      <c r="D39" s="143" t="s">
        <v>52</v>
      </c>
      <c r="E39" s="175"/>
      <c r="F39" s="165"/>
      <c r="G39" s="164"/>
      <c r="H39" s="164"/>
      <c r="I39" s="130"/>
      <c r="J39" s="130"/>
      <c r="K39" s="130"/>
      <c r="L39" s="130"/>
    </row>
    <row r="40" spans="1:12" ht="15.6" x14ac:dyDescent="0.3">
      <c r="A40" s="130"/>
      <c r="B40" s="140">
        <v>15</v>
      </c>
      <c r="C40" s="159" t="s">
        <v>71</v>
      </c>
      <c r="D40" s="160">
        <f>'3. CSS'!K15+'4. PEI'!K15+'5. INN'!K15+'6. WET'!K15+'7. CFTN'!K15</f>
        <v>0</v>
      </c>
      <c r="E40" s="175"/>
      <c r="F40" s="164"/>
      <c r="G40" s="164"/>
      <c r="H40" s="164"/>
      <c r="I40" s="130"/>
      <c r="J40" s="130"/>
      <c r="K40" s="130"/>
      <c r="L40" s="130"/>
    </row>
    <row r="41" spans="1:12" ht="15.6" x14ac:dyDescent="0.3">
      <c r="A41" s="130"/>
      <c r="B41" s="140">
        <v>16</v>
      </c>
      <c r="C41" s="159" t="s">
        <v>72</v>
      </c>
      <c r="D41" s="160">
        <f>'3. CSS'!F16+'4. PEI'!F16+'5. INN'!F20+'6. WET'!F16+'7. CFTN'!F16</f>
        <v>0</v>
      </c>
      <c r="E41" s="176"/>
      <c r="F41" s="164"/>
      <c r="G41" s="164"/>
      <c r="H41" s="164"/>
      <c r="I41" s="130"/>
      <c r="J41" s="130"/>
      <c r="K41" s="130"/>
      <c r="L41" s="130"/>
    </row>
    <row r="42" spans="1:12" ht="15.6" x14ac:dyDescent="0.3">
      <c r="A42" s="130"/>
      <c r="B42" s="140">
        <v>17</v>
      </c>
      <c r="C42" s="159" t="s">
        <v>73</v>
      </c>
      <c r="D42" s="161">
        <f>'3. CSS'!F17+'4. PEI'!F17+'5. INN'!F16+'5. INN'!F19+'6. WET'!F17+'7. CFTN'!F17</f>
        <v>244403.15000000005</v>
      </c>
      <c r="E42" s="176"/>
      <c r="F42" s="164"/>
      <c r="G42" s="164"/>
      <c r="H42" s="164"/>
      <c r="I42" s="130"/>
      <c r="J42" s="130"/>
      <c r="K42" s="130"/>
      <c r="L42" s="130"/>
    </row>
    <row r="43" spans="1:12" ht="15.6" x14ac:dyDescent="0.3">
      <c r="A43" s="130"/>
      <c r="B43" s="140">
        <v>18</v>
      </c>
      <c r="C43" s="162" t="s">
        <v>74</v>
      </c>
      <c r="D43" s="167"/>
      <c r="E43" s="164"/>
      <c r="F43" s="164"/>
      <c r="G43" s="164"/>
      <c r="H43" s="164"/>
      <c r="I43" s="164"/>
      <c r="J43" s="130"/>
      <c r="K43" s="130"/>
      <c r="L43" s="130"/>
    </row>
    <row r="44" spans="1:12" ht="15.6" x14ac:dyDescent="0.3">
      <c r="A44" s="130"/>
      <c r="B44" s="140">
        <v>19</v>
      </c>
      <c r="C44" s="159" t="s">
        <v>75</v>
      </c>
      <c r="D44" s="163">
        <f>'4. PEI'!F18</f>
        <v>0</v>
      </c>
      <c r="E44" s="164"/>
      <c r="F44" s="164"/>
      <c r="G44" s="164"/>
      <c r="H44" s="164"/>
      <c r="I44" s="164"/>
      <c r="J44" s="130"/>
      <c r="K44" s="130"/>
      <c r="L44" s="130"/>
    </row>
    <row r="45" spans="1:12" ht="15.6" x14ac:dyDescent="0.3">
      <c r="A45" s="130"/>
      <c r="B45" s="140">
        <v>20</v>
      </c>
      <c r="C45" s="162" t="s">
        <v>76</v>
      </c>
      <c r="D45" s="167"/>
      <c r="E45" s="164"/>
      <c r="F45" s="164"/>
      <c r="G45" s="164"/>
      <c r="H45" s="164"/>
      <c r="I45" s="164"/>
      <c r="J45" s="130"/>
      <c r="K45" s="130"/>
      <c r="L45" s="130"/>
    </row>
    <row r="46" spans="1:12" ht="15.6" x14ac:dyDescent="0.3">
      <c r="A46" s="130"/>
      <c r="B46" s="140">
        <v>21</v>
      </c>
      <c r="C46" s="159" t="s">
        <v>77</v>
      </c>
      <c r="D46" s="167"/>
      <c r="E46" s="175"/>
      <c r="F46" s="164"/>
      <c r="G46" s="164"/>
      <c r="H46" s="164"/>
      <c r="I46" s="164"/>
      <c r="J46" s="130"/>
      <c r="K46" s="130"/>
      <c r="L46" s="130"/>
    </row>
  </sheetData>
  <sheetProtection algorithmName="SHA-512" hashValue="S3TnfViuQEQ6i6lEjtSRzCV6jIy8t8EueLMz0PjEfqeBiKwoxVb9pOz8C0qAgLVLR/DdyW0orGL6CRygISipOw==" saltValue="FbchdDucLdNtvuPUripl0A=="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 right="0" top="0" bottom="0" header="0" footer="0"/>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 right="0" top="0" bottom="0" header="0" footer="0"/>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 right="0" top="0" bottom="0" header="0" footer="0"/>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81"/>
  <sheetViews>
    <sheetView topLeftCell="A15" zoomScaleNormal="100" workbookViewId="0">
      <selection activeCell="A39" sqref="A39"/>
    </sheetView>
  </sheetViews>
  <sheetFormatPr defaultColWidth="0" defaultRowHeight="14.4" zeroHeight="1" x14ac:dyDescent="0.3"/>
  <cols>
    <col min="1" max="1" width="128.109375" style="80" customWidth="1"/>
    <col min="2" max="6" width="9.109375" style="80" hidden="1" customWidth="1"/>
    <col min="7" max="16384" width="9.109375" style="80" hidden="1"/>
  </cols>
  <sheetData>
    <row r="1" spans="1:1" ht="13.5" customHeight="1" x14ac:dyDescent="0.3">
      <c r="A1" s="79" t="s">
        <v>78</v>
      </c>
    </row>
    <row r="2" spans="1:1" ht="15.6" x14ac:dyDescent="0.3">
      <c r="A2" s="81" t="s">
        <v>79</v>
      </c>
    </row>
    <row r="3" spans="1:1" ht="15.6" x14ac:dyDescent="0.3">
      <c r="A3" s="81" t="s">
        <v>80</v>
      </c>
    </row>
    <row r="4" spans="1:1" ht="15.6" x14ac:dyDescent="0.3">
      <c r="A4" s="81" t="s">
        <v>81</v>
      </c>
    </row>
    <row r="5" spans="1:1" ht="15.6" x14ac:dyDescent="0.3">
      <c r="A5" s="82" t="s">
        <v>82</v>
      </c>
    </row>
    <row r="6" spans="1:1" ht="15.6" x14ac:dyDescent="0.3">
      <c r="A6" s="82" t="s">
        <v>83</v>
      </c>
    </row>
    <row r="7" spans="1:1" ht="15.6" x14ac:dyDescent="0.3">
      <c r="A7" s="82" t="s">
        <v>84</v>
      </c>
    </row>
    <row r="8" spans="1:1" ht="15.6" x14ac:dyDescent="0.3">
      <c r="A8" s="82" t="s">
        <v>85</v>
      </c>
    </row>
    <row r="9" spans="1:1" ht="15.6" x14ac:dyDescent="0.3">
      <c r="A9" s="82" t="s">
        <v>86</v>
      </c>
    </row>
    <row r="10" spans="1:1" ht="60" x14ac:dyDescent="0.3">
      <c r="A10" s="86" t="s">
        <v>87</v>
      </c>
    </row>
    <row r="11" spans="1:1" ht="30.6" x14ac:dyDescent="0.3">
      <c r="A11" s="82" t="s">
        <v>88</v>
      </c>
    </row>
    <row r="12" spans="1:1" ht="30.6" x14ac:dyDescent="0.3">
      <c r="A12" s="82" t="s">
        <v>89</v>
      </c>
    </row>
    <row r="13" spans="1:1" ht="30.6" x14ac:dyDescent="0.3">
      <c r="A13" s="82" t="s">
        <v>90</v>
      </c>
    </row>
    <row r="14" spans="1:1" ht="30.6" x14ac:dyDescent="0.3">
      <c r="A14" s="82" t="s">
        <v>91</v>
      </c>
    </row>
    <row r="15" spans="1:1" ht="30.6" x14ac:dyDescent="0.3">
      <c r="A15" s="82" t="s">
        <v>92</v>
      </c>
    </row>
    <row r="16" spans="1:1" ht="15.6" x14ac:dyDescent="0.3">
      <c r="A16" s="82" t="s">
        <v>93</v>
      </c>
    </row>
    <row r="17" spans="1:1" ht="15.6" x14ac:dyDescent="0.3">
      <c r="A17" s="81" t="s">
        <v>94</v>
      </c>
    </row>
    <row r="18" spans="1:1" ht="15.6" x14ac:dyDescent="0.3">
      <c r="A18" s="81" t="s">
        <v>95</v>
      </c>
    </row>
    <row r="19" spans="1:1" ht="30.6" x14ac:dyDescent="0.3">
      <c r="A19" s="81" t="s">
        <v>96</v>
      </c>
    </row>
    <row r="20" spans="1:1" ht="15.6" x14ac:dyDescent="0.3">
      <c r="A20" s="81" t="s">
        <v>97</v>
      </c>
    </row>
    <row r="21" spans="1:1" ht="15.6" x14ac:dyDescent="0.3">
      <c r="A21" s="81" t="s">
        <v>98</v>
      </c>
    </row>
    <row r="22" spans="1:1" ht="15.6" x14ac:dyDescent="0.3">
      <c r="A22" s="81" t="s">
        <v>99</v>
      </c>
    </row>
    <row r="23" spans="1:1" ht="15.6" x14ac:dyDescent="0.3">
      <c r="A23" s="81" t="s">
        <v>100</v>
      </c>
    </row>
    <row r="24" spans="1:1" ht="15.6" x14ac:dyDescent="0.3">
      <c r="A24" s="81" t="s">
        <v>101</v>
      </c>
    </row>
    <row r="25" spans="1:1" ht="15.6" x14ac:dyDescent="0.3">
      <c r="A25" s="81" t="s">
        <v>102</v>
      </c>
    </row>
    <row r="26" spans="1:1" ht="15.6" x14ac:dyDescent="0.3">
      <c r="A26" s="81" t="s">
        <v>103</v>
      </c>
    </row>
    <row r="27" spans="1:1" ht="15.6" x14ac:dyDescent="0.3">
      <c r="A27" s="81" t="s">
        <v>104</v>
      </c>
    </row>
    <row r="28" spans="1:1" ht="15" customHeight="1" x14ac:dyDescent="0.3">
      <c r="A28" s="81" t="s">
        <v>105</v>
      </c>
    </row>
    <row r="29" spans="1:1" ht="15" customHeight="1" x14ac:dyDescent="0.3">
      <c r="A29" s="81" t="s">
        <v>106</v>
      </c>
    </row>
    <row r="30" spans="1:1" ht="15" customHeight="1" x14ac:dyDescent="0.3">
      <c r="A30" s="81" t="s">
        <v>107</v>
      </c>
    </row>
    <row r="31" spans="1:1" ht="30.6" x14ac:dyDescent="0.3">
      <c r="A31" s="81" t="s">
        <v>108</v>
      </c>
    </row>
    <row r="32" spans="1:1" ht="30.6" x14ac:dyDescent="0.3">
      <c r="A32" s="81" t="s">
        <v>109</v>
      </c>
    </row>
    <row r="33" spans="1:1" ht="15.6" x14ac:dyDescent="0.3">
      <c r="A33" s="81" t="s">
        <v>110</v>
      </c>
    </row>
    <row r="34" spans="1:1" ht="15.6" x14ac:dyDescent="0.3">
      <c r="A34" s="81" t="s">
        <v>111</v>
      </c>
    </row>
    <row r="35" spans="1:1" ht="15.6" x14ac:dyDescent="0.3">
      <c r="A35" s="81" t="s">
        <v>112</v>
      </c>
    </row>
    <row r="36" spans="1:1" ht="15.6" x14ac:dyDescent="0.3">
      <c r="A36" s="81" t="s">
        <v>113</v>
      </c>
    </row>
    <row r="37" spans="1:1" ht="15.6" x14ac:dyDescent="0.3">
      <c r="A37" s="81" t="s">
        <v>114</v>
      </c>
    </row>
    <row r="38" spans="1:1" ht="15.6" x14ac:dyDescent="0.3">
      <c r="A38" s="81" t="s">
        <v>115</v>
      </c>
    </row>
    <row r="39" spans="1:1" ht="15.6" x14ac:dyDescent="0.3">
      <c r="A39" s="81" t="s">
        <v>116</v>
      </c>
    </row>
    <row r="40" spans="1:1" ht="15.6" x14ac:dyDescent="0.3">
      <c r="A40" s="81" t="s">
        <v>117</v>
      </c>
    </row>
    <row r="41" spans="1:1" ht="15.6" x14ac:dyDescent="0.3">
      <c r="A41" s="81" t="s">
        <v>118</v>
      </c>
    </row>
    <row r="42" spans="1:1" ht="15.6" x14ac:dyDescent="0.3">
      <c r="A42" s="81" t="s">
        <v>119</v>
      </c>
    </row>
    <row r="43" spans="1:1" ht="15.6" x14ac:dyDescent="0.3">
      <c r="A43" s="81" t="s">
        <v>120</v>
      </c>
    </row>
    <row r="44" spans="1:1" ht="15.6" x14ac:dyDescent="0.3">
      <c r="A44" s="81" t="s">
        <v>121</v>
      </c>
    </row>
    <row r="45" spans="1:1" ht="15.6" x14ac:dyDescent="0.3">
      <c r="A45" s="81" t="s">
        <v>122</v>
      </c>
    </row>
    <row r="46" spans="1:1" ht="15.6" x14ac:dyDescent="0.3">
      <c r="A46" s="81" t="s">
        <v>123</v>
      </c>
    </row>
    <row r="47" spans="1:1" ht="15.6" x14ac:dyDescent="0.3">
      <c r="A47" s="81" t="s">
        <v>124</v>
      </c>
    </row>
    <row r="48" spans="1:1" ht="15.6" x14ac:dyDescent="0.3">
      <c r="A48" s="81" t="s">
        <v>125</v>
      </c>
    </row>
    <row r="49" spans="1:1" ht="15.6" x14ac:dyDescent="0.3">
      <c r="A49" s="81" t="s">
        <v>126</v>
      </c>
    </row>
    <row r="50" spans="1:1" ht="15.6" x14ac:dyDescent="0.3">
      <c r="A50" s="81" t="s">
        <v>127</v>
      </c>
    </row>
    <row r="51" spans="1:1" ht="15.6" x14ac:dyDescent="0.3">
      <c r="A51" s="81" t="s">
        <v>128</v>
      </c>
    </row>
    <row r="52" spans="1:1" ht="15.6" x14ac:dyDescent="0.3">
      <c r="A52" s="81" t="s">
        <v>129</v>
      </c>
    </row>
    <row r="53" spans="1:1" ht="15.6" x14ac:dyDescent="0.3">
      <c r="A53" s="81" t="s">
        <v>130</v>
      </c>
    </row>
    <row r="54" spans="1:1" ht="15.6" x14ac:dyDescent="0.3">
      <c r="A54" s="81" t="s">
        <v>131</v>
      </c>
    </row>
    <row r="55" spans="1:1" ht="15.6" x14ac:dyDescent="0.3">
      <c r="A55" s="81" t="s">
        <v>132</v>
      </c>
    </row>
    <row r="56" spans="1:1" ht="15.6" x14ac:dyDescent="0.3">
      <c r="A56" s="81" t="s">
        <v>133</v>
      </c>
    </row>
    <row r="57" spans="1:1" ht="15.6" x14ac:dyDescent="0.3">
      <c r="A57" s="81" t="s">
        <v>134</v>
      </c>
    </row>
    <row r="58" spans="1:1" ht="15.6" x14ac:dyDescent="0.3">
      <c r="A58" s="81" t="s">
        <v>135</v>
      </c>
    </row>
    <row r="59" spans="1:1" ht="15.6" x14ac:dyDescent="0.3">
      <c r="A59" s="81" t="s">
        <v>136</v>
      </c>
    </row>
    <row r="60" spans="1:1" ht="15.6" x14ac:dyDescent="0.3">
      <c r="A60" s="81" t="s">
        <v>137</v>
      </c>
    </row>
    <row r="61" spans="1:1" ht="15.6" x14ac:dyDescent="0.3">
      <c r="A61" s="81" t="s">
        <v>138</v>
      </c>
    </row>
    <row r="62" spans="1:1" ht="15.6" x14ac:dyDescent="0.3">
      <c r="A62" s="81" t="s">
        <v>139</v>
      </c>
    </row>
    <row r="63" spans="1:1" ht="15.6" x14ac:dyDescent="0.3">
      <c r="A63" s="81" t="s">
        <v>140</v>
      </c>
    </row>
    <row r="64" spans="1:1" ht="15.6" x14ac:dyDescent="0.3">
      <c r="A64" s="81" t="s">
        <v>141</v>
      </c>
    </row>
    <row r="65" spans="1:1" ht="15.6" x14ac:dyDescent="0.3">
      <c r="A65" s="81" t="s">
        <v>142</v>
      </c>
    </row>
    <row r="66" spans="1:1" ht="15.6" x14ac:dyDescent="0.3">
      <c r="A66" s="81" t="s">
        <v>143</v>
      </c>
    </row>
    <row r="67" spans="1:1" ht="15.6" x14ac:dyDescent="0.3">
      <c r="A67" s="81" t="s">
        <v>144</v>
      </c>
    </row>
    <row r="68" spans="1:1" ht="15.6" x14ac:dyDescent="0.3">
      <c r="A68" s="81" t="s">
        <v>145</v>
      </c>
    </row>
    <row r="69" spans="1:1" ht="15.6" x14ac:dyDescent="0.3">
      <c r="A69" s="81" t="s">
        <v>146</v>
      </c>
    </row>
    <row r="70" spans="1:1" ht="15.6" x14ac:dyDescent="0.3">
      <c r="A70" s="81" t="s">
        <v>147</v>
      </c>
    </row>
    <row r="71" spans="1:1" ht="15.6" x14ac:dyDescent="0.3">
      <c r="A71" s="81" t="s">
        <v>148</v>
      </c>
    </row>
    <row r="72" spans="1:1" ht="15.6" x14ac:dyDescent="0.3">
      <c r="A72" s="81" t="s">
        <v>149</v>
      </c>
    </row>
    <row r="73" spans="1:1" ht="15.6" x14ac:dyDescent="0.3">
      <c r="A73" s="81" t="s">
        <v>150</v>
      </c>
    </row>
    <row r="74" spans="1:1" ht="45.75" customHeight="1" x14ac:dyDescent="0.3">
      <c r="A74" s="81" t="s">
        <v>151</v>
      </c>
    </row>
    <row r="75" spans="1:1" ht="47.25" customHeight="1" x14ac:dyDescent="0.3">
      <c r="A75" s="81" t="s">
        <v>152</v>
      </c>
    </row>
    <row r="76" spans="1:1" ht="49.5" customHeight="1" x14ac:dyDescent="0.3">
      <c r="A76" s="81" t="s">
        <v>153</v>
      </c>
    </row>
    <row r="77" spans="1:1" ht="30.6" x14ac:dyDescent="0.3">
      <c r="A77" s="81" t="s">
        <v>154</v>
      </c>
    </row>
    <row r="78" spans="1:1" ht="15.6" x14ac:dyDescent="0.3">
      <c r="A78" s="81" t="s">
        <v>155</v>
      </c>
    </row>
    <row r="79" spans="1:1" ht="30.6" x14ac:dyDescent="0.3">
      <c r="A79" s="81" t="s">
        <v>156</v>
      </c>
    </row>
    <row r="80" spans="1:1" ht="60.6" x14ac:dyDescent="0.3">
      <c r="A80" s="81" t="s">
        <v>157</v>
      </c>
    </row>
    <row r="81" spans="1:1" hidden="1" x14ac:dyDescent="0.3">
      <c r="A81" s="87"/>
    </row>
  </sheetData>
  <sheetProtection algorithmName="SHA-512" hashValue="3oDZywpGEzdEUYNwFkgMB8xGgvftr8j5KowvtI5kfNWleJJpm/kHgYtJGZTATPoVa+UOmT+jHZopiwV6DPe9TQ==" saltValue="PX/P+Y0EbaroubMCaBxSQ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7030A0"/>
    <pageSetUpPr autoPageBreaks="0"/>
  </sheetPr>
  <dimension ref="A1:O133"/>
  <sheetViews>
    <sheetView showGridLines="0" topLeftCell="B1" zoomScale="75" zoomScaleNormal="75" zoomScaleSheetLayoutView="40" zoomScalePageLayoutView="70" workbookViewId="0">
      <selection activeCell="C19" sqref="C19"/>
    </sheetView>
  </sheetViews>
  <sheetFormatPr defaultColWidth="0" defaultRowHeight="15.6" zeroHeight="1" x14ac:dyDescent="0.3"/>
  <cols>
    <col min="1" max="1" width="2.6640625" style="75" customWidth="1"/>
    <col min="2" max="2" width="6.6640625" style="75" customWidth="1"/>
    <col min="3" max="3" width="13.5546875" style="75" customWidth="1"/>
    <col min="4" max="5" width="50.6640625" style="75" customWidth="1"/>
    <col min="6" max="6" width="20.6640625" style="75" customWidth="1"/>
    <col min="7" max="7" width="27.5546875" style="75" bestFit="1" customWidth="1"/>
    <col min="8" max="8" width="21.5546875" style="75" customWidth="1"/>
    <col min="9" max="9" width="24.44140625" style="75" customWidth="1"/>
    <col min="10" max="10" width="17.6640625" style="75" customWidth="1"/>
    <col min="11" max="11" width="23" style="75" customWidth="1"/>
    <col min="12" max="12" width="20.109375" style="75" customWidth="1"/>
    <col min="13" max="13" width="40.33203125" style="178" hidden="1" customWidth="1"/>
    <col min="14" max="15" width="9.109375" style="178" hidden="1" customWidth="1"/>
    <col min="16" max="16384" width="9.109375" style="178" hidden="1"/>
  </cols>
  <sheetData>
    <row r="1" spans="1:15" s="89" customFormat="1" ht="15" x14ac:dyDescent="0.25">
      <c r="A1" s="74" t="s">
        <v>158</v>
      </c>
      <c r="B1" s="75" t="s">
        <v>4</v>
      </c>
      <c r="C1" s="130"/>
      <c r="D1" s="130"/>
      <c r="E1" s="135"/>
      <c r="F1" s="130"/>
      <c r="G1" s="130"/>
      <c r="H1" s="130"/>
      <c r="I1" s="135"/>
      <c r="J1" s="130"/>
      <c r="K1" s="130"/>
      <c r="L1" s="83" t="s">
        <v>5</v>
      </c>
      <c r="M1" s="133"/>
      <c r="N1" s="133"/>
      <c r="O1" s="133"/>
    </row>
    <row r="2" spans="1:15" s="89" customFormat="1" thickBot="1" x14ac:dyDescent="0.3">
      <c r="A2" s="130"/>
      <c r="B2" s="76" t="s">
        <v>6</v>
      </c>
      <c r="C2" s="131"/>
      <c r="D2" s="131"/>
      <c r="E2" s="134"/>
      <c r="F2" s="131"/>
      <c r="G2" s="131"/>
      <c r="H2" s="131"/>
      <c r="I2" s="134"/>
      <c r="J2" s="131"/>
      <c r="K2" s="131"/>
      <c r="L2" s="134"/>
      <c r="M2" s="133"/>
      <c r="N2" s="133"/>
      <c r="O2" s="133"/>
    </row>
    <row r="3" spans="1:15" s="89" customFormat="1" ht="15" x14ac:dyDescent="0.25">
      <c r="A3" s="130"/>
      <c r="B3" s="130"/>
      <c r="C3" s="130"/>
      <c r="D3" s="130"/>
      <c r="E3" s="135"/>
      <c r="F3" s="130"/>
      <c r="G3" s="135"/>
      <c r="H3" s="130"/>
      <c r="I3" s="135"/>
      <c r="J3" s="130"/>
      <c r="K3" s="130"/>
      <c r="L3" s="130"/>
      <c r="M3" s="133"/>
      <c r="N3" s="133"/>
      <c r="O3" s="133"/>
    </row>
    <row r="4" spans="1:15" s="75" customFormat="1" ht="15" x14ac:dyDescent="0.25">
      <c r="A4" s="130"/>
      <c r="B4" s="77" t="s">
        <v>159</v>
      </c>
      <c r="C4" s="130"/>
      <c r="D4" s="130"/>
      <c r="E4" s="130"/>
      <c r="F4" s="130"/>
      <c r="G4" s="130"/>
      <c r="H4" s="130"/>
      <c r="I4" s="130"/>
      <c r="J4" s="130"/>
      <c r="K4" s="130"/>
      <c r="L4" s="130"/>
      <c r="M4" s="130"/>
      <c r="N4" s="130"/>
      <c r="O4" s="130"/>
    </row>
    <row r="5" spans="1:15" ht="17.399999999999999" x14ac:dyDescent="0.3">
      <c r="A5" s="130"/>
      <c r="B5" s="78" t="str">
        <f>'1. Information'!B5</f>
        <v>Annual Mental Health Services Act (MHSA) Revenue and Expenditure Report</v>
      </c>
      <c r="C5" s="202"/>
      <c r="D5" s="202"/>
      <c r="E5" s="202"/>
      <c r="F5" s="202"/>
      <c r="G5" s="202"/>
      <c r="H5" s="202"/>
      <c r="I5" s="202"/>
      <c r="J5" s="202"/>
      <c r="K5" s="202"/>
      <c r="L5" s="130"/>
      <c r="M5" s="204"/>
      <c r="N5" s="204"/>
      <c r="O5" s="204"/>
    </row>
    <row r="6" spans="1:15" ht="17.399999999999999" x14ac:dyDescent="0.3">
      <c r="A6" s="130"/>
      <c r="B6" s="78" t="str">
        <f>'1. Information'!B6</f>
        <v>Fiscal Year: FY 2022-23</v>
      </c>
      <c r="C6" s="202"/>
      <c r="D6" s="202"/>
      <c r="E6" s="202"/>
      <c r="F6" s="202"/>
      <c r="G6" s="202"/>
      <c r="H6" s="202"/>
      <c r="I6" s="202"/>
      <c r="J6" s="202"/>
      <c r="K6" s="202"/>
      <c r="L6" s="130"/>
      <c r="M6" s="204"/>
      <c r="N6" s="204"/>
      <c r="O6" s="204"/>
    </row>
    <row r="7" spans="1:15" ht="17.399999999999999" x14ac:dyDescent="0.3">
      <c r="A7" s="130"/>
      <c r="B7" s="78" t="s">
        <v>160</v>
      </c>
      <c r="C7" s="202"/>
      <c r="D7" s="202"/>
      <c r="E7" s="202"/>
      <c r="F7" s="202"/>
      <c r="G7" s="202"/>
      <c r="H7" s="202"/>
      <c r="I7" s="202"/>
      <c r="J7" s="202"/>
      <c r="K7" s="202"/>
      <c r="L7" s="130"/>
      <c r="M7" s="204"/>
      <c r="N7" s="204"/>
      <c r="O7" s="204"/>
    </row>
    <row r="8" spans="1:15" x14ac:dyDescent="0.3">
      <c r="A8" s="130"/>
      <c r="B8" s="203"/>
      <c r="C8" s="203"/>
      <c r="D8" s="203"/>
      <c r="E8" s="203"/>
      <c r="F8" s="203"/>
      <c r="G8" s="203"/>
      <c r="H8" s="203"/>
      <c r="I8" s="203"/>
      <c r="J8" s="203"/>
      <c r="K8" s="203"/>
      <c r="L8" s="130"/>
      <c r="M8" s="204"/>
      <c r="N8" s="204"/>
      <c r="O8" s="204"/>
    </row>
    <row r="9" spans="1:15" x14ac:dyDescent="0.3">
      <c r="A9" s="130"/>
      <c r="B9" s="156" t="s">
        <v>12</v>
      </c>
      <c r="C9" s="205"/>
      <c r="D9" s="138" t="str">
        <f>IF(ISBLANK('1. Information'!D11),"",'1. Information'!D11)</f>
        <v>Mariposa</v>
      </c>
      <c r="E9" s="130"/>
      <c r="F9" s="179" t="s">
        <v>10</v>
      </c>
      <c r="G9" s="180">
        <f>IF(ISBLANK('1. Information'!D9),"",'1. Information'!D9)</f>
        <v>45307</v>
      </c>
      <c r="H9" s="130"/>
      <c r="I9" s="130"/>
      <c r="J9" s="130"/>
      <c r="K9" s="130"/>
      <c r="L9" s="130"/>
      <c r="M9" s="204"/>
      <c r="N9" s="204"/>
      <c r="O9" s="204"/>
    </row>
    <row r="10" spans="1:15" x14ac:dyDescent="0.3">
      <c r="A10" s="130"/>
      <c r="B10" s="130"/>
      <c r="C10" s="206"/>
      <c r="D10" s="206"/>
      <c r="E10" s="206"/>
      <c r="F10" s="130"/>
      <c r="G10" s="177"/>
      <c r="H10" s="207"/>
      <c r="I10" s="130"/>
      <c r="J10" s="130"/>
      <c r="K10" s="204"/>
      <c r="L10" s="130"/>
      <c r="M10" s="204"/>
      <c r="N10" s="204"/>
      <c r="O10" s="204"/>
    </row>
    <row r="11" spans="1:15" ht="18" thickBot="1" x14ac:dyDescent="0.35">
      <c r="A11" s="130"/>
      <c r="B11" s="181" t="s">
        <v>161</v>
      </c>
      <c r="C11" s="208"/>
      <c r="D11" s="208"/>
      <c r="E11" s="208"/>
      <c r="F11" s="209"/>
      <c r="G11" s="210"/>
      <c r="H11" s="211"/>
      <c r="I11" s="209"/>
      <c r="J11" s="209"/>
      <c r="K11" s="209"/>
      <c r="L11" s="204"/>
      <c r="M11" s="204"/>
      <c r="N11" s="204"/>
      <c r="O11" s="204"/>
    </row>
    <row r="12" spans="1:15" ht="16.2" thickTop="1" x14ac:dyDescent="0.3">
      <c r="A12" s="130"/>
      <c r="B12" s="212"/>
      <c r="C12" s="206"/>
      <c r="D12" s="206"/>
      <c r="E12" s="206"/>
      <c r="F12" s="177"/>
      <c r="G12" s="207"/>
      <c r="H12" s="130"/>
      <c r="I12" s="130"/>
      <c r="J12" s="130"/>
      <c r="K12" s="130"/>
      <c r="L12" s="204"/>
      <c r="M12" s="204"/>
      <c r="N12" s="204"/>
      <c r="O12" s="204"/>
    </row>
    <row r="13" spans="1:15" ht="15.75" customHeight="1" x14ac:dyDescent="0.3">
      <c r="A13" s="130"/>
      <c r="B13" s="130"/>
      <c r="C13" s="130"/>
      <c r="D13" s="130"/>
      <c r="E13" s="130"/>
      <c r="F13" s="147" t="s">
        <v>40</v>
      </c>
      <c r="G13" s="140" t="s">
        <v>41</v>
      </c>
      <c r="H13" s="182" t="s">
        <v>42</v>
      </c>
      <c r="I13" s="147" t="s">
        <v>43</v>
      </c>
      <c r="J13" s="147" t="s">
        <v>44</v>
      </c>
      <c r="K13" s="147" t="s">
        <v>45</v>
      </c>
      <c r="L13" s="204"/>
      <c r="M13" s="204"/>
      <c r="N13" s="204"/>
      <c r="O13" s="204"/>
    </row>
    <row r="14" spans="1:15" ht="46.8" x14ac:dyDescent="0.3">
      <c r="A14" s="130"/>
      <c r="B14" s="132"/>
      <c r="C14" s="130"/>
      <c r="D14" s="130"/>
      <c r="E14" s="130"/>
      <c r="F14" s="183" t="s">
        <v>162</v>
      </c>
      <c r="G14" s="184" t="s">
        <v>66</v>
      </c>
      <c r="H14" s="185" t="s">
        <v>67</v>
      </c>
      <c r="I14" s="184" t="s">
        <v>68</v>
      </c>
      <c r="J14" s="184" t="s">
        <v>69</v>
      </c>
      <c r="K14" s="186" t="s">
        <v>163</v>
      </c>
      <c r="L14" s="204"/>
      <c r="M14" s="204"/>
      <c r="N14" s="204"/>
      <c r="O14" s="204"/>
    </row>
    <row r="15" spans="1:15" ht="15.75" customHeight="1" x14ac:dyDescent="0.3">
      <c r="A15" s="130"/>
      <c r="B15" s="147">
        <v>1</v>
      </c>
      <c r="C15" s="159" t="s">
        <v>164</v>
      </c>
      <c r="D15" s="213"/>
      <c r="E15" s="214"/>
      <c r="F15" s="52">
        <v>0</v>
      </c>
      <c r="G15" s="217"/>
      <c r="H15" s="217"/>
      <c r="I15" s="217"/>
      <c r="J15" s="217"/>
      <c r="K15" s="187">
        <f>SUM(F15:J15)</f>
        <v>0</v>
      </c>
      <c r="L15" s="204"/>
      <c r="M15" s="204"/>
      <c r="N15" s="204"/>
      <c r="O15" s="204"/>
    </row>
    <row r="16" spans="1:15" ht="15" customHeight="1" x14ac:dyDescent="0.3">
      <c r="A16" s="130"/>
      <c r="B16" s="147">
        <v>2</v>
      </c>
      <c r="C16" s="156" t="s">
        <v>165</v>
      </c>
      <c r="D16" s="215"/>
      <c r="E16" s="216"/>
      <c r="F16" s="52">
        <v>0</v>
      </c>
      <c r="G16" s="217"/>
      <c r="H16" s="217"/>
      <c r="I16" s="217"/>
      <c r="J16" s="217"/>
      <c r="K16" s="187">
        <f t="shared" ref="K16:K17" si="0">SUM(F16:J16)</f>
        <v>0</v>
      </c>
      <c r="L16" s="204"/>
      <c r="M16" s="204"/>
      <c r="N16" s="204"/>
      <c r="O16" s="204"/>
    </row>
    <row r="17" spans="1:15" ht="15.75" customHeight="1" x14ac:dyDescent="0.3">
      <c r="A17" s="130"/>
      <c r="B17" s="147">
        <v>3</v>
      </c>
      <c r="C17" s="156" t="s">
        <v>166</v>
      </c>
      <c r="D17" s="215"/>
      <c r="E17" s="216"/>
      <c r="F17" s="52">
        <f>231906.56+188892.48-G17</f>
        <v>216389.67000000004</v>
      </c>
      <c r="G17" s="52">
        <f>147112.98+57296.39</f>
        <v>204409.37</v>
      </c>
      <c r="H17" s="217"/>
      <c r="I17" s="217"/>
      <c r="J17" s="217"/>
      <c r="K17" s="187">
        <f t="shared" si="0"/>
        <v>420799.04000000004</v>
      </c>
      <c r="L17" s="204"/>
      <c r="M17" s="204"/>
      <c r="N17" s="204"/>
      <c r="O17" s="204"/>
    </row>
    <row r="18" spans="1:15" x14ac:dyDescent="0.3">
      <c r="A18" s="130"/>
      <c r="B18" s="147">
        <v>4</v>
      </c>
      <c r="C18" s="156" t="s">
        <v>167</v>
      </c>
      <c r="D18" s="215"/>
      <c r="E18" s="216"/>
      <c r="F18" s="217"/>
      <c r="G18" s="218"/>
      <c r="H18" s="218"/>
      <c r="I18" s="218"/>
      <c r="J18" s="218"/>
      <c r="K18" s="187">
        <f>F18</f>
        <v>0</v>
      </c>
      <c r="L18" s="204"/>
      <c r="M18" s="204"/>
      <c r="N18" s="204"/>
      <c r="O18" s="204"/>
    </row>
    <row r="19" spans="1:15" x14ac:dyDescent="0.3">
      <c r="A19" s="130"/>
      <c r="B19" s="147">
        <v>5</v>
      </c>
      <c r="C19" s="156" t="s">
        <v>168</v>
      </c>
      <c r="D19" s="215"/>
      <c r="E19" s="216"/>
      <c r="F19" s="217"/>
      <c r="G19" s="218"/>
      <c r="H19" s="218"/>
      <c r="I19" s="218"/>
      <c r="J19" s="218"/>
      <c r="K19" s="187">
        <f t="shared" ref="K19:K24" si="1">F19</f>
        <v>0</v>
      </c>
      <c r="L19" s="204"/>
      <c r="M19" s="204"/>
      <c r="N19" s="204"/>
      <c r="O19" s="204"/>
    </row>
    <row r="20" spans="1:15" ht="15.75" customHeight="1" x14ac:dyDescent="0.3">
      <c r="A20" s="130"/>
      <c r="B20" s="147">
        <v>6</v>
      </c>
      <c r="C20" s="156" t="s">
        <v>169</v>
      </c>
      <c r="D20" s="215"/>
      <c r="E20" s="216"/>
      <c r="F20" s="217"/>
      <c r="G20" s="218"/>
      <c r="H20" s="218"/>
      <c r="I20" s="218"/>
      <c r="J20" s="218"/>
      <c r="K20" s="187">
        <f t="shared" si="1"/>
        <v>0</v>
      </c>
      <c r="L20" s="204"/>
      <c r="M20" s="204"/>
      <c r="N20" s="204"/>
      <c r="O20" s="204"/>
    </row>
    <row r="21" spans="1:15" x14ac:dyDescent="0.3">
      <c r="A21" s="130"/>
      <c r="B21" s="147">
        <v>7</v>
      </c>
      <c r="C21" s="188" t="s">
        <v>170</v>
      </c>
      <c r="D21" s="219"/>
      <c r="E21" s="216"/>
      <c r="F21" s="217"/>
      <c r="G21" s="220"/>
      <c r="H21" s="220"/>
      <c r="I21" s="220"/>
      <c r="J21" s="220"/>
      <c r="K21" s="187">
        <f t="shared" si="1"/>
        <v>0</v>
      </c>
      <c r="L21" s="204"/>
      <c r="M21" s="204"/>
      <c r="N21" s="204"/>
      <c r="O21" s="204"/>
    </row>
    <row r="22" spans="1:15" x14ac:dyDescent="0.3">
      <c r="A22" s="130"/>
      <c r="B22" s="147">
        <v>8</v>
      </c>
      <c r="C22" s="188" t="s">
        <v>171</v>
      </c>
      <c r="D22" s="219"/>
      <c r="E22" s="216"/>
      <c r="F22" s="217"/>
      <c r="G22" s="220"/>
      <c r="H22" s="220"/>
      <c r="I22" s="220"/>
      <c r="J22" s="220"/>
      <c r="K22" s="187">
        <f t="shared" si="1"/>
        <v>0</v>
      </c>
      <c r="L22" s="204"/>
      <c r="M22" s="204"/>
      <c r="N22" s="204"/>
      <c r="O22" s="204"/>
    </row>
    <row r="23" spans="1:15" x14ac:dyDescent="0.3">
      <c r="A23" s="130"/>
      <c r="B23" s="147">
        <v>9</v>
      </c>
      <c r="C23" s="188" t="s">
        <v>172</v>
      </c>
      <c r="D23" s="219"/>
      <c r="E23" s="216"/>
      <c r="F23" s="217"/>
      <c r="G23" s="220"/>
      <c r="H23" s="220"/>
      <c r="I23" s="220"/>
      <c r="J23" s="220"/>
      <c r="K23" s="187">
        <f t="shared" si="1"/>
        <v>0</v>
      </c>
      <c r="L23" s="204"/>
      <c r="M23" s="204"/>
      <c r="N23" s="204"/>
      <c r="O23" s="204"/>
    </row>
    <row r="24" spans="1:15" x14ac:dyDescent="0.3">
      <c r="A24" s="130"/>
      <c r="B24" s="147">
        <v>10</v>
      </c>
      <c r="C24" s="188" t="s">
        <v>173</v>
      </c>
      <c r="D24" s="219"/>
      <c r="E24" s="216"/>
      <c r="F24" s="217"/>
      <c r="G24" s="220"/>
      <c r="H24" s="220"/>
      <c r="I24" s="220"/>
      <c r="J24" s="220"/>
      <c r="K24" s="187">
        <f t="shared" si="1"/>
        <v>0</v>
      </c>
      <c r="L24" s="204"/>
      <c r="M24" s="204"/>
      <c r="N24" s="204"/>
      <c r="O24" s="204"/>
    </row>
    <row r="25" spans="1:15" ht="15.75" customHeight="1" x14ac:dyDescent="0.3">
      <c r="A25" s="130"/>
      <c r="B25" s="147">
        <v>11</v>
      </c>
      <c r="C25" s="156" t="s">
        <v>174</v>
      </c>
      <c r="D25" s="215"/>
      <c r="E25" s="216"/>
      <c r="F25" s="189">
        <f>SUM(G34:G133)</f>
        <v>1783427.6129860121</v>
      </c>
      <c r="G25" s="190">
        <f>SUM(H34:H133)</f>
        <v>160835.08701398803</v>
      </c>
      <c r="H25" s="190">
        <f>SUM(I34:I133)</f>
        <v>0</v>
      </c>
      <c r="I25" s="190">
        <f>SUM(J34:J133)</f>
        <v>0</v>
      </c>
      <c r="J25" s="190">
        <f>SUM(K34:K133)</f>
        <v>0</v>
      </c>
      <c r="K25" s="190">
        <f>SUM(F25:J25)</f>
        <v>1944262.7000000002</v>
      </c>
      <c r="L25" s="204"/>
      <c r="M25" s="204"/>
      <c r="N25" s="204"/>
      <c r="O25" s="204"/>
    </row>
    <row r="26" spans="1:15" ht="30.9" customHeight="1" x14ac:dyDescent="0.3">
      <c r="A26" s="130"/>
      <c r="B26" s="147">
        <v>12</v>
      </c>
      <c r="C26" s="191" t="s">
        <v>175</v>
      </c>
      <c r="D26" s="221"/>
      <c r="E26" s="222"/>
      <c r="F26" s="192">
        <f t="shared" ref="F26" si="2">SUM(F15:F17,F19:F25)</f>
        <v>1999817.2829860123</v>
      </c>
      <c r="G26" s="192">
        <f>SUM(G15:G17,G25)</f>
        <v>365244.45701398805</v>
      </c>
      <c r="H26" s="193">
        <f>SUM(H15:H17,H25)</f>
        <v>0</v>
      </c>
      <c r="I26" s="192">
        <f>SUM(I15:I17,I25)</f>
        <v>0</v>
      </c>
      <c r="J26" s="192">
        <f>SUM(J15:J17,J25)</f>
        <v>0</v>
      </c>
      <c r="K26" s="192">
        <f>SUM(F26:J26)</f>
        <v>2365061.7400000002</v>
      </c>
      <c r="L26" s="204"/>
      <c r="M26" s="204"/>
      <c r="N26" s="204"/>
      <c r="O26" s="204"/>
    </row>
    <row r="27" spans="1:15" ht="30.9" customHeight="1" x14ac:dyDescent="0.3">
      <c r="A27" s="130"/>
      <c r="B27" s="147">
        <v>13</v>
      </c>
      <c r="C27" s="194" t="s">
        <v>176</v>
      </c>
      <c r="D27" s="223"/>
      <c r="E27" s="223"/>
      <c r="F27" s="192">
        <f>SUM(F15:F17,F19,F20,F25)</f>
        <v>1999817.2829860123</v>
      </c>
      <c r="G27" s="192">
        <f>SUM(G15:G17,G25)</f>
        <v>365244.45701398805</v>
      </c>
      <c r="H27" s="192">
        <f t="shared" ref="H27:J27" si="3">SUM(H15:H17,H25)</f>
        <v>0</v>
      </c>
      <c r="I27" s="192">
        <f t="shared" si="3"/>
        <v>0</v>
      </c>
      <c r="J27" s="192">
        <f t="shared" si="3"/>
        <v>0</v>
      </c>
      <c r="K27" s="192">
        <f>SUM(F27:J27)</f>
        <v>2365061.7400000002</v>
      </c>
      <c r="L27" s="204"/>
      <c r="M27" s="204"/>
      <c r="N27" s="204"/>
      <c r="O27" s="204"/>
    </row>
    <row r="28" spans="1:15" x14ac:dyDescent="0.3">
      <c r="A28" s="130"/>
      <c r="B28" s="130"/>
      <c r="C28" s="130"/>
      <c r="D28" s="177"/>
      <c r="E28" s="177"/>
      <c r="F28" s="224"/>
      <c r="G28" s="130"/>
      <c r="H28" s="130"/>
      <c r="I28" s="130"/>
      <c r="J28" s="130"/>
      <c r="K28" s="130"/>
      <c r="L28" s="130"/>
      <c r="M28" s="204"/>
      <c r="N28" s="204"/>
      <c r="O28" s="204"/>
    </row>
    <row r="29" spans="1:15" x14ac:dyDescent="0.3">
      <c r="A29" s="130"/>
      <c r="B29" s="130"/>
      <c r="C29" s="225"/>
      <c r="D29" s="177"/>
      <c r="E29" s="177"/>
      <c r="F29" s="2"/>
      <c r="G29" s="130"/>
      <c r="H29" s="130"/>
      <c r="I29" s="130"/>
      <c r="J29" s="130"/>
      <c r="K29" s="130"/>
      <c r="L29" s="130"/>
      <c r="M29" s="204"/>
      <c r="N29" s="204"/>
      <c r="O29" s="204"/>
    </row>
    <row r="30" spans="1:15" ht="18" thickBot="1" x14ac:dyDescent="0.35">
      <c r="A30" s="130"/>
      <c r="B30" s="195" t="s">
        <v>177</v>
      </c>
      <c r="C30" s="226"/>
      <c r="D30" s="210"/>
      <c r="E30" s="210"/>
      <c r="F30" s="73"/>
      <c r="G30" s="209"/>
      <c r="H30" s="209"/>
      <c r="I30" s="209"/>
      <c r="J30" s="209"/>
      <c r="K30" s="209"/>
      <c r="L30" s="209"/>
      <c r="M30" s="204"/>
      <c r="N30" s="204"/>
      <c r="O30" s="204"/>
    </row>
    <row r="31" spans="1:15" ht="16.2" thickTop="1" x14ac:dyDescent="0.3">
      <c r="A31" s="130"/>
      <c r="B31" s="227"/>
      <c r="C31" s="225"/>
      <c r="D31" s="177"/>
      <c r="E31" s="177"/>
      <c r="F31" s="2"/>
      <c r="G31" s="130"/>
      <c r="H31" s="130"/>
      <c r="I31" s="130"/>
      <c r="J31" s="130"/>
      <c r="K31" s="130"/>
      <c r="L31" s="130"/>
      <c r="M31" s="204"/>
      <c r="N31" s="204"/>
      <c r="O31" s="204"/>
    </row>
    <row r="32" spans="1:15" x14ac:dyDescent="0.3">
      <c r="A32" s="130"/>
      <c r="B32" s="225"/>
      <c r="C32" s="147" t="s">
        <v>40</v>
      </c>
      <c r="D32" s="140" t="s">
        <v>41</v>
      </c>
      <c r="E32" s="140" t="s">
        <v>42</v>
      </c>
      <c r="F32" s="147" t="s">
        <v>43</v>
      </c>
      <c r="G32" s="140" t="s">
        <v>44</v>
      </c>
      <c r="H32" s="140" t="s">
        <v>45</v>
      </c>
      <c r="I32" s="147" t="s">
        <v>178</v>
      </c>
      <c r="J32" s="140" t="s">
        <v>179</v>
      </c>
      <c r="K32" s="140" t="s">
        <v>180</v>
      </c>
      <c r="L32" s="140" t="s">
        <v>181</v>
      </c>
      <c r="M32" s="204"/>
      <c r="N32" s="204"/>
      <c r="O32" s="204"/>
    </row>
    <row r="33" spans="1:15" ht="87.75" customHeight="1" x14ac:dyDescent="0.3">
      <c r="A33" s="130"/>
      <c r="B33" s="196" t="s">
        <v>182</v>
      </c>
      <c r="C33" s="197" t="s">
        <v>183</v>
      </c>
      <c r="D33" s="198" t="s">
        <v>184</v>
      </c>
      <c r="E33" s="198" t="s">
        <v>185</v>
      </c>
      <c r="F33" s="198" t="s">
        <v>186</v>
      </c>
      <c r="G33" s="183" t="s">
        <v>162</v>
      </c>
      <c r="H33" s="198" t="s">
        <v>66</v>
      </c>
      <c r="I33" s="198" t="s">
        <v>67</v>
      </c>
      <c r="J33" s="198" t="s">
        <v>68</v>
      </c>
      <c r="K33" s="199" t="s">
        <v>69</v>
      </c>
      <c r="L33" s="186" t="s">
        <v>163</v>
      </c>
      <c r="M33" s="204"/>
      <c r="N33" s="204"/>
      <c r="O33" s="204"/>
    </row>
    <row r="34" spans="1:15" x14ac:dyDescent="0.3">
      <c r="A34" s="130"/>
      <c r="B34" s="200">
        <v>14</v>
      </c>
      <c r="C34" s="201">
        <f t="shared" ref="C34:C65" si="4">IF(L34&lt;&gt;0,VLOOKUP($D$9,Info_County_Code,2,FALSE),"")</f>
        <v>22</v>
      </c>
      <c r="D34" s="53" t="s">
        <v>187</v>
      </c>
      <c r="E34" s="229"/>
      <c r="F34" s="51" t="s">
        <v>188</v>
      </c>
      <c r="G34" s="50">
        <f>583077.99+234939.06+184496.4-H34</f>
        <v>885475.73000104388</v>
      </c>
      <c r="H34" s="50">
        <f>'[3]ytd-summary'!$I$160</f>
        <v>117037.71999895624</v>
      </c>
      <c r="I34" s="228"/>
      <c r="J34" s="217"/>
      <c r="K34" s="228"/>
      <c r="L34" s="190">
        <f>SUM(G34:K34)</f>
        <v>1002513.4500000001</v>
      </c>
      <c r="M34" s="204"/>
      <c r="N34" s="204"/>
      <c r="O34" s="204"/>
    </row>
    <row r="35" spans="1:15" x14ac:dyDescent="0.3">
      <c r="A35" s="130"/>
      <c r="B35" s="200">
        <v>15</v>
      </c>
      <c r="C35" s="201">
        <f t="shared" si="4"/>
        <v>22</v>
      </c>
      <c r="D35" s="53" t="s">
        <v>189</v>
      </c>
      <c r="E35" s="229"/>
      <c r="F35" s="51" t="s">
        <v>188</v>
      </c>
      <c r="G35" s="50">
        <f>583077.98+210619.56+144389.43-H35</f>
        <v>894289.60298496822</v>
      </c>
      <c r="H35" s="50">
        <f>'[3]ytd-summary'!$J$160</f>
        <v>43797.367015031792</v>
      </c>
      <c r="I35" s="228"/>
      <c r="J35" s="217"/>
      <c r="K35" s="228"/>
      <c r="L35" s="190">
        <f t="shared" ref="L35:L98" si="5">SUM(G35:K35)</f>
        <v>938086.97</v>
      </c>
      <c r="M35" s="204"/>
      <c r="N35" s="204"/>
      <c r="O35" s="204"/>
    </row>
    <row r="36" spans="1:15" x14ac:dyDescent="0.3">
      <c r="A36" s="130"/>
      <c r="B36" s="200">
        <v>16</v>
      </c>
      <c r="C36" s="201">
        <f t="shared" si="4"/>
        <v>22</v>
      </c>
      <c r="D36" s="53" t="s">
        <v>190</v>
      </c>
      <c r="E36" s="229"/>
      <c r="F36" s="51" t="s">
        <v>191</v>
      </c>
      <c r="G36" s="50">
        <v>3442.0299999999997</v>
      </c>
      <c r="H36" s="228"/>
      <c r="I36" s="228"/>
      <c r="J36" s="217"/>
      <c r="K36" s="228"/>
      <c r="L36" s="190">
        <f t="shared" si="5"/>
        <v>3442.0299999999997</v>
      </c>
      <c r="M36" s="204"/>
      <c r="N36" s="204"/>
      <c r="O36" s="204"/>
    </row>
    <row r="37" spans="1:15" x14ac:dyDescent="0.3">
      <c r="A37" s="130"/>
      <c r="B37" s="200">
        <v>17</v>
      </c>
      <c r="C37" s="201">
        <f t="shared" si="4"/>
        <v>22</v>
      </c>
      <c r="D37" s="53" t="s">
        <v>786</v>
      </c>
      <c r="E37" s="229"/>
      <c r="F37" s="51" t="s">
        <v>191</v>
      </c>
      <c r="G37" s="50">
        <v>220.25</v>
      </c>
      <c r="H37" s="228"/>
      <c r="I37" s="228"/>
      <c r="J37" s="217"/>
      <c r="K37" s="228"/>
      <c r="L37" s="190">
        <f t="shared" si="5"/>
        <v>220.25</v>
      </c>
      <c r="M37" s="204"/>
      <c r="N37" s="204"/>
      <c r="O37" s="204"/>
    </row>
    <row r="38" spans="1:15" x14ac:dyDescent="0.3">
      <c r="A38" s="130"/>
      <c r="B38" s="231">
        <v>18</v>
      </c>
      <c r="C38" s="232" t="str">
        <f t="shared" si="4"/>
        <v/>
      </c>
      <c r="D38" s="229"/>
      <c r="E38" s="229"/>
      <c r="F38" s="230"/>
      <c r="G38" s="228"/>
      <c r="H38" s="228"/>
      <c r="I38" s="228"/>
      <c r="J38" s="217"/>
      <c r="K38" s="228"/>
      <c r="L38" s="220">
        <f t="shared" si="5"/>
        <v>0</v>
      </c>
      <c r="M38" s="204"/>
      <c r="N38" s="204"/>
      <c r="O38" s="204"/>
    </row>
    <row r="39" spans="1:15" x14ac:dyDescent="0.3">
      <c r="A39" s="130"/>
      <c r="B39" s="231">
        <v>19</v>
      </c>
      <c r="C39" s="232" t="str">
        <f t="shared" si="4"/>
        <v/>
      </c>
      <c r="D39" s="229"/>
      <c r="E39" s="229"/>
      <c r="F39" s="230"/>
      <c r="G39" s="228"/>
      <c r="H39" s="228"/>
      <c r="I39" s="228"/>
      <c r="J39" s="217"/>
      <c r="K39" s="228"/>
      <c r="L39" s="220">
        <f t="shared" si="5"/>
        <v>0</v>
      </c>
      <c r="M39" s="204"/>
      <c r="N39" s="204"/>
      <c r="O39" s="204"/>
    </row>
    <row r="40" spans="1:15" x14ac:dyDescent="0.3">
      <c r="A40" s="130"/>
      <c r="B40" s="231">
        <v>20</v>
      </c>
      <c r="C40" s="232" t="str">
        <f t="shared" si="4"/>
        <v/>
      </c>
      <c r="D40" s="229"/>
      <c r="E40" s="229"/>
      <c r="F40" s="230"/>
      <c r="G40" s="228"/>
      <c r="H40" s="228"/>
      <c r="I40" s="228"/>
      <c r="J40" s="217"/>
      <c r="K40" s="228"/>
      <c r="L40" s="220">
        <f t="shared" si="5"/>
        <v>0</v>
      </c>
      <c r="M40" s="204"/>
      <c r="N40" s="204"/>
      <c r="O40" s="204"/>
    </row>
    <row r="41" spans="1:15" x14ac:dyDescent="0.3">
      <c r="A41" s="130"/>
      <c r="B41" s="231">
        <v>21</v>
      </c>
      <c r="C41" s="232" t="str">
        <f t="shared" si="4"/>
        <v/>
      </c>
      <c r="D41" s="229"/>
      <c r="E41" s="229"/>
      <c r="F41" s="230"/>
      <c r="G41" s="228"/>
      <c r="H41" s="228"/>
      <c r="I41" s="228"/>
      <c r="J41" s="217"/>
      <c r="K41" s="228"/>
      <c r="L41" s="220">
        <f t="shared" si="5"/>
        <v>0</v>
      </c>
      <c r="M41" s="204"/>
      <c r="N41" s="204"/>
      <c r="O41" s="204"/>
    </row>
    <row r="42" spans="1:15" x14ac:dyDescent="0.3">
      <c r="A42" s="130"/>
      <c r="B42" s="231">
        <v>22</v>
      </c>
      <c r="C42" s="232" t="str">
        <f t="shared" si="4"/>
        <v/>
      </c>
      <c r="D42" s="229"/>
      <c r="E42" s="229"/>
      <c r="F42" s="230"/>
      <c r="G42" s="228"/>
      <c r="H42" s="228"/>
      <c r="I42" s="228"/>
      <c r="J42" s="217"/>
      <c r="K42" s="228"/>
      <c r="L42" s="220">
        <f t="shared" si="5"/>
        <v>0</v>
      </c>
      <c r="M42" s="204"/>
      <c r="N42" s="204"/>
      <c r="O42" s="204"/>
    </row>
    <row r="43" spans="1:15" x14ac:dyDescent="0.3">
      <c r="A43" s="130"/>
      <c r="B43" s="231">
        <v>23</v>
      </c>
      <c r="C43" s="232" t="str">
        <f t="shared" si="4"/>
        <v/>
      </c>
      <c r="D43" s="229"/>
      <c r="E43" s="229"/>
      <c r="F43" s="230"/>
      <c r="G43" s="228"/>
      <c r="H43" s="228"/>
      <c r="I43" s="228"/>
      <c r="J43" s="217"/>
      <c r="K43" s="228"/>
      <c r="L43" s="220">
        <f t="shared" si="5"/>
        <v>0</v>
      </c>
      <c r="M43" s="204"/>
      <c r="N43" s="204"/>
      <c r="O43" s="204"/>
    </row>
    <row r="44" spans="1:15" x14ac:dyDescent="0.3">
      <c r="A44" s="130"/>
      <c r="B44" s="231">
        <v>24</v>
      </c>
      <c r="C44" s="232" t="str">
        <f t="shared" si="4"/>
        <v/>
      </c>
      <c r="D44" s="229"/>
      <c r="E44" s="229"/>
      <c r="F44" s="230"/>
      <c r="G44" s="228"/>
      <c r="H44" s="228"/>
      <c r="I44" s="228"/>
      <c r="J44" s="217"/>
      <c r="K44" s="228"/>
      <c r="L44" s="220">
        <f t="shared" si="5"/>
        <v>0</v>
      </c>
      <c r="M44" s="204"/>
      <c r="N44" s="204"/>
      <c r="O44" s="204"/>
    </row>
    <row r="45" spans="1:15" x14ac:dyDescent="0.3">
      <c r="A45" s="130"/>
      <c r="B45" s="231">
        <v>25</v>
      </c>
      <c r="C45" s="232" t="str">
        <f t="shared" si="4"/>
        <v/>
      </c>
      <c r="D45" s="229"/>
      <c r="E45" s="229"/>
      <c r="F45" s="230"/>
      <c r="G45" s="228"/>
      <c r="H45" s="228"/>
      <c r="I45" s="228"/>
      <c r="J45" s="217"/>
      <c r="K45" s="228"/>
      <c r="L45" s="220">
        <f t="shared" si="5"/>
        <v>0</v>
      </c>
      <c r="M45" s="204"/>
      <c r="N45" s="204"/>
      <c r="O45" s="204"/>
    </row>
    <row r="46" spans="1:15" x14ac:dyDescent="0.3">
      <c r="A46" s="130"/>
      <c r="B46" s="231">
        <v>26</v>
      </c>
      <c r="C46" s="232" t="str">
        <f t="shared" si="4"/>
        <v/>
      </c>
      <c r="D46" s="229"/>
      <c r="E46" s="229"/>
      <c r="F46" s="230"/>
      <c r="G46" s="228"/>
      <c r="H46" s="228"/>
      <c r="I46" s="228"/>
      <c r="J46" s="217"/>
      <c r="K46" s="228"/>
      <c r="L46" s="220">
        <f t="shared" si="5"/>
        <v>0</v>
      </c>
      <c r="M46" s="204"/>
      <c r="N46" s="204"/>
      <c r="O46" s="204"/>
    </row>
    <row r="47" spans="1:15" x14ac:dyDescent="0.3">
      <c r="A47" s="130"/>
      <c r="B47" s="231">
        <v>27</v>
      </c>
      <c r="C47" s="232" t="str">
        <f t="shared" si="4"/>
        <v/>
      </c>
      <c r="D47" s="229"/>
      <c r="E47" s="229"/>
      <c r="F47" s="230"/>
      <c r="G47" s="228"/>
      <c r="H47" s="228"/>
      <c r="I47" s="228"/>
      <c r="J47" s="217"/>
      <c r="K47" s="228"/>
      <c r="L47" s="220">
        <f t="shared" si="5"/>
        <v>0</v>
      </c>
      <c r="M47" s="204"/>
      <c r="N47" s="204"/>
      <c r="O47" s="204"/>
    </row>
    <row r="48" spans="1:15" x14ac:dyDescent="0.3">
      <c r="A48" s="130"/>
      <c r="B48" s="231">
        <v>28</v>
      </c>
      <c r="C48" s="232" t="str">
        <f t="shared" si="4"/>
        <v/>
      </c>
      <c r="D48" s="229"/>
      <c r="E48" s="229"/>
      <c r="F48" s="230"/>
      <c r="G48" s="228"/>
      <c r="H48" s="228"/>
      <c r="I48" s="228"/>
      <c r="J48" s="217"/>
      <c r="K48" s="228"/>
      <c r="L48" s="220">
        <f t="shared" si="5"/>
        <v>0</v>
      </c>
      <c r="M48" s="204"/>
      <c r="N48" s="204"/>
      <c r="O48" s="204"/>
    </row>
    <row r="49" spans="1:15" x14ac:dyDescent="0.3">
      <c r="A49" s="130"/>
      <c r="B49" s="231">
        <v>29</v>
      </c>
      <c r="C49" s="232" t="str">
        <f t="shared" si="4"/>
        <v/>
      </c>
      <c r="D49" s="229"/>
      <c r="E49" s="229"/>
      <c r="F49" s="230"/>
      <c r="G49" s="228"/>
      <c r="H49" s="228"/>
      <c r="I49" s="228"/>
      <c r="J49" s="217"/>
      <c r="K49" s="228"/>
      <c r="L49" s="220">
        <f t="shared" si="5"/>
        <v>0</v>
      </c>
      <c r="M49" s="204"/>
      <c r="N49" s="204"/>
      <c r="O49" s="204"/>
    </row>
    <row r="50" spans="1:15" x14ac:dyDescent="0.3">
      <c r="A50" s="130"/>
      <c r="B50" s="231">
        <v>30</v>
      </c>
      <c r="C50" s="232" t="str">
        <f t="shared" si="4"/>
        <v/>
      </c>
      <c r="D50" s="229"/>
      <c r="E50" s="229"/>
      <c r="F50" s="230"/>
      <c r="G50" s="228"/>
      <c r="H50" s="228"/>
      <c r="I50" s="228"/>
      <c r="J50" s="217"/>
      <c r="K50" s="228"/>
      <c r="L50" s="220">
        <f t="shared" si="5"/>
        <v>0</v>
      </c>
      <c r="M50" s="204"/>
      <c r="N50" s="204"/>
      <c r="O50" s="204"/>
    </row>
    <row r="51" spans="1:15" x14ac:dyDescent="0.3">
      <c r="A51" s="130"/>
      <c r="B51" s="231">
        <v>31</v>
      </c>
      <c r="C51" s="232" t="str">
        <f t="shared" si="4"/>
        <v/>
      </c>
      <c r="D51" s="229"/>
      <c r="E51" s="229"/>
      <c r="F51" s="230"/>
      <c r="G51" s="228"/>
      <c r="H51" s="228"/>
      <c r="I51" s="228"/>
      <c r="J51" s="217"/>
      <c r="K51" s="228"/>
      <c r="L51" s="220">
        <f t="shared" si="5"/>
        <v>0</v>
      </c>
      <c r="M51" s="204"/>
      <c r="N51" s="204"/>
      <c r="O51" s="204"/>
    </row>
    <row r="52" spans="1:15" x14ac:dyDescent="0.3">
      <c r="A52" s="130"/>
      <c r="B52" s="231">
        <v>32</v>
      </c>
      <c r="C52" s="232" t="str">
        <f t="shared" si="4"/>
        <v/>
      </c>
      <c r="D52" s="229"/>
      <c r="E52" s="229"/>
      <c r="F52" s="230"/>
      <c r="G52" s="228"/>
      <c r="H52" s="228"/>
      <c r="I52" s="228"/>
      <c r="J52" s="217"/>
      <c r="K52" s="228"/>
      <c r="L52" s="220">
        <f t="shared" si="5"/>
        <v>0</v>
      </c>
      <c r="M52" s="204"/>
      <c r="N52" s="204"/>
      <c r="O52" s="204"/>
    </row>
    <row r="53" spans="1:15" x14ac:dyDescent="0.3">
      <c r="A53" s="130"/>
      <c r="B53" s="231">
        <v>33</v>
      </c>
      <c r="C53" s="232" t="str">
        <f t="shared" si="4"/>
        <v/>
      </c>
      <c r="D53" s="229"/>
      <c r="E53" s="229"/>
      <c r="F53" s="230"/>
      <c r="G53" s="228"/>
      <c r="H53" s="228"/>
      <c r="I53" s="228"/>
      <c r="J53" s="217"/>
      <c r="K53" s="228"/>
      <c r="L53" s="220">
        <f t="shared" si="5"/>
        <v>0</v>
      </c>
      <c r="M53" s="204"/>
      <c r="N53" s="204"/>
      <c r="O53" s="204"/>
    </row>
    <row r="54" spans="1:15" x14ac:dyDescent="0.3">
      <c r="A54" s="130"/>
      <c r="B54" s="231">
        <v>34</v>
      </c>
      <c r="C54" s="232" t="str">
        <f t="shared" si="4"/>
        <v/>
      </c>
      <c r="D54" s="229"/>
      <c r="E54" s="229"/>
      <c r="F54" s="230"/>
      <c r="G54" s="228"/>
      <c r="H54" s="228"/>
      <c r="I54" s="228"/>
      <c r="J54" s="217"/>
      <c r="K54" s="228"/>
      <c r="L54" s="220">
        <f t="shared" si="5"/>
        <v>0</v>
      </c>
      <c r="M54" s="204"/>
      <c r="N54" s="204"/>
      <c r="O54" s="204"/>
    </row>
    <row r="55" spans="1:15" x14ac:dyDescent="0.3">
      <c r="A55" s="130"/>
      <c r="B55" s="231">
        <v>35</v>
      </c>
      <c r="C55" s="232" t="str">
        <f t="shared" si="4"/>
        <v/>
      </c>
      <c r="D55" s="229"/>
      <c r="E55" s="229"/>
      <c r="F55" s="230"/>
      <c r="G55" s="228"/>
      <c r="H55" s="228"/>
      <c r="I55" s="228"/>
      <c r="J55" s="217"/>
      <c r="K55" s="228"/>
      <c r="L55" s="220">
        <f t="shared" si="5"/>
        <v>0</v>
      </c>
      <c r="M55" s="204"/>
      <c r="N55" s="204"/>
      <c r="O55" s="204"/>
    </row>
    <row r="56" spans="1:15" x14ac:dyDescent="0.3">
      <c r="A56" s="130"/>
      <c r="B56" s="231">
        <v>36</v>
      </c>
      <c r="C56" s="232" t="str">
        <f t="shared" si="4"/>
        <v/>
      </c>
      <c r="D56" s="229"/>
      <c r="E56" s="229"/>
      <c r="F56" s="230"/>
      <c r="G56" s="228"/>
      <c r="H56" s="228"/>
      <c r="I56" s="228"/>
      <c r="J56" s="217"/>
      <c r="K56" s="228"/>
      <c r="L56" s="220">
        <f t="shared" si="5"/>
        <v>0</v>
      </c>
      <c r="M56" s="204"/>
      <c r="N56" s="204"/>
      <c r="O56" s="204"/>
    </row>
    <row r="57" spans="1:15" x14ac:dyDescent="0.3">
      <c r="A57" s="130"/>
      <c r="B57" s="231">
        <v>37</v>
      </c>
      <c r="C57" s="232" t="str">
        <f t="shared" si="4"/>
        <v/>
      </c>
      <c r="D57" s="229"/>
      <c r="E57" s="229"/>
      <c r="F57" s="230"/>
      <c r="G57" s="228"/>
      <c r="H57" s="228"/>
      <c r="I57" s="228"/>
      <c r="J57" s="217"/>
      <c r="K57" s="228"/>
      <c r="L57" s="220">
        <f t="shared" si="5"/>
        <v>0</v>
      </c>
      <c r="M57" s="204"/>
      <c r="N57" s="204"/>
      <c r="O57" s="204"/>
    </row>
    <row r="58" spans="1:15" x14ac:dyDescent="0.3">
      <c r="A58" s="130"/>
      <c r="B58" s="231">
        <v>38</v>
      </c>
      <c r="C58" s="232" t="str">
        <f t="shared" si="4"/>
        <v/>
      </c>
      <c r="D58" s="229"/>
      <c r="E58" s="229"/>
      <c r="F58" s="230"/>
      <c r="G58" s="228"/>
      <c r="H58" s="228"/>
      <c r="I58" s="228"/>
      <c r="J58" s="217"/>
      <c r="K58" s="228"/>
      <c r="L58" s="220">
        <f t="shared" si="5"/>
        <v>0</v>
      </c>
      <c r="M58" s="204"/>
      <c r="N58" s="204"/>
      <c r="O58" s="204"/>
    </row>
    <row r="59" spans="1:15" x14ac:dyDescent="0.3">
      <c r="A59" s="130"/>
      <c r="B59" s="231">
        <v>39</v>
      </c>
      <c r="C59" s="232" t="str">
        <f t="shared" si="4"/>
        <v/>
      </c>
      <c r="D59" s="229"/>
      <c r="E59" s="229"/>
      <c r="F59" s="230"/>
      <c r="G59" s="228"/>
      <c r="H59" s="228"/>
      <c r="I59" s="228"/>
      <c r="J59" s="217"/>
      <c r="K59" s="228"/>
      <c r="L59" s="220">
        <f t="shared" si="5"/>
        <v>0</v>
      </c>
      <c r="M59" s="204"/>
      <c r="N59" s="204"/>
      <c r="O59" s="204"/>
    </row>
    <row r="60" spans="1:15" x14ac:dyDescent="0.3">
      <c r="A60" s="130"/>
      <c r="B60" s="231">
        <v>40</v>
      </c>
      <c r="C60" s="232" t="str">
        <f t="shared" si="4"/>
        <v/>
      </c>
      <c r="D60" s="229"/>
      <c r="E60" s="229"/>
      <c r="F60" s="230"/>
      <c r="G60" s="228"/>
      <c r="H60" s="228"/>
      <c r="I60" s="228"/>
      <c r="J60" s="217"/>
      <c r="K60" s="228"/>
      <c r="L60" s="220">
        <f t="shared" si="5"/>
        <v>0</v>
      </c>
      <c r="M60" s="204"/>
      <c r="N60" s="204"/>
      <c r="O60" s="204"/>
    </row>
    <row r="61" spans="1:15" x14ac:dyDescent="0.3">
      <c r="A61" s="130"/>
      <c r="B61" s="231">
        <v>41</v>
      </c>
      <c r="C61" s="232" t="str">
        <f t="shared" si="4"/>
        <v/>
      </c>
      <c r="D61" s="229"/>
      <c r="E61" s="229"/>
      <c r="F61" s="230"/>
      <c r="G61" s="228"/>
      <c r="H61" s="228"/>
      <c r="I61" s="228"/>
      <c r="J61" s="217"/>
      <c r="K61" s="228"/>
      <c r="L61" s="220">
        <f t="shared" si="5"/>
        <v>0</v>
      </c>
      <c r="M61" s="204"/>
      <c r="N61" s="204"/>
      <c r="O61" s="204"/>
    </row>
    <row r="62" spans="1:15" x14ac:dyDescent="0.3">
      <c r="A62" s="130"/>
      <c r="B62" s="231">
        <v>42</v>
      </c>
      <c r="C62" s="232" t="str">
        <f t="shared" si="4"/>
        <v/>
      </c>
      <c r="D62" s="229"/>
      <c r="E62" s="229"/>
      <c r="F62" s="230"/>
      <c r="G62" s="228"/>
      <c r="H62" s="228"/>
      <c r="I62" s="228"/>
      <c r="J62" s="217"/>
      <c r="K62" s="228"/>
      <c r="L62" s="220">
        <f t="shared" si="5"/>
        <v>0</v>
      </c>
      <c r="M62" s="204"/>
      <c r="N62" s="204"/>
      <c r="O62" s="204"/>
    </row>
    <row r="63" spans="1:15" x14ac:dyDescent="0.3">
      <c r="A63" s="130"/>
      <c r="B63" s="231">
        <v>43</v>
      </c>
      <c r="C63" s="232" t="str">
        <f t="shared" si="4"/>
        <v/>
      </c>
      <c r="D63" s="229"/>
      <c r="E63" s="229"/>
      <c r="F63" s="230"/>
      <c r="G63" s="228"/>
      <c r="H63" s="228"/>
      <c r="I63" s="228"/>
      <c r="J63" s="217"/>
      <c r="K63" s="228"/>
      <c r="L63" s="220">
        <f t="shared" si="5"/>
        <v>0</v>
      </c>
      <c r="M63" s="204"/>
      <c r="N63" s="204"/>
      <c r="O63" s="204"/>
    </row>
    <row r="64" spans="1:15" x14ac:dyDescent="0.3">
      <c r="A64" s="130"/>
      <c r="B64" s="231">
        <v>44</v>
      </c>
      <c r="C64" s="232" t="str">
        <f t="shared" si="4"/>
        <v/>
      </c>
      <c r="D64" s="229"/>
      <c r="E64" s="229"/>
      <c r="F64" s="230"/>
      <c r="G64" s="228"/>
      <c r="H64" s="228"/>
      <c r="I64" s="228"/>
      <c r="J64" s="217"/>
      <c r="K64" s="228"/>
      <c r="L64" s="220">
        <f t="shared" si="5"/>
        <v>0</v>
      </c>
      <c r="M64" s="204"/>
      <c r="N64" s="204"/>
      <c r="O64" s="204"/>
    </row>
    <row r="65" spans="1:15" x14ac:dyDescent="0.3">
      <c r="A65" s="130"/>
      <c r="B65" s="231">
        <v>45</v>
      </c>
      <c r="C65" s="232" t="str">
        <f t="shared" si="4"/>
        <v/>
      </c>
      <c r="D65" s="229"/>
      <c r="E65" s="229"/>
      <c r="F65" s="230"/>
      <c r="G65" s="228"/>
      <c r="H65" s="228"/>
      <c r="I65" s="228"/>
      <c r="J65" s="217"/>
      <c r="K65" s="228"/>
      <c r="L65" s="220">
        <f t="shared" si="5"/>
        <v>0</v>
      </c>
      <c r="M65" s="204"/>
      <c r="N65" s="204"/>
      <c r="O65" s="204"/>
    </row>
    <row r="66" spans="1:15" x14ac:dyDescent="0.3">
      <c r="A66" s="130"/>
      <c r="B66" s="231">
        <v>46</v>
      </c>
      <c r="C66" s="232" t="str">
        <f t="shared" ref="C66:C97" si="6">IF(L66&lt;&gt;0,VLOOKUP($D$9,Info_County_Code,2,FALSE),"")</f>
        <v/>
      </c>
      <c r="D66" s="229"/>
      <c r="E66" s="229"/>
      <c r="F66" s="230"/>
      <c r="G66" s="228"/>
      <c r="H66" s="228"/>
      <c r="I66" s="228"/>
      <c r="J66" s="217"/>
      <c r="K66" s="228"/>
      <c r="L66" s="220">
        <f t="shared" si="5"/>
        <v>0</v>
      </c>
      <c r="M66" s="204"/>
      <c r="N66" s="204"/>
      <c r="O66" s="204"/>
    </row>
    <row r="67" spans="1:15" x14ac:dyDescent="0.3">
      <c r="A67" s="130"/>
      <c r="B67" s="231">
        <v>47</v>
      </c>
      <c r="C67" s="232" t="str">
        <f t="shared" si="6"/>
        <v/>
      </c>
      <c r="D67" s="229"/>
      <c r="E67" s="229"/>
      <c r="F67" s="230"/>
      <c r="G67" s="228"/>
      <c r="H67" s="228"/>
      <c r="I67" s="228"/>
      <c r="J67" s="217"/>
      <c r="K67" s="228"/>
      <c r="L67" s="220">
        <f t="shared" si="5"/>
        <v>0</v>
      </c>
      <c r="M67" s="204"/>
      <c r="N67" s="204"/>
      <c r="O67" s="204"/>
    </row>
    <row r="68" spans="1:15" x14ac:dyDescent="0.3">
      <c r="A68" s="130"/>
      <c r="B68" s="231">
        <v>48</v>
      </c>
      <c r="C68" s="232" t="str">
        <f t="shared" si="6"/>
        <v/>
      </c>
      <c r="D68" s="229"/>
      <c r="E68" s="229"/>
      <c r="F68" s="230"/>
      <c r="G68" s="228"/>
      <c r="H68" s="228"/>
      <c r="I68" s="228"/>
      <c r="J68" s="217"/>
      <c r="K68" s="228"/>
      <c r="L68" s="220">
        <f t="shared" si="5"/>
        <v>0</v>
      </c>
      <c r="M68" s="204"/>
      <c r="N68" s="204"/>
      <c r="O68" s="204"/>
    </row>
    <row r="69" spans="1:15" x14ac:dyDescent="0.3">
      <c r="A69" s="130"/>
      <c r="B69" s="231">
        <v>49</v>
      </c>
      <c r="C69" s="232" t="str">
        <f t="shared" si="6"/>
        <v/>
      </c>
      <c r="D69" s="229"/>
      <c r="E69" s="229"/>
      <c r="F69" s="230"/>
      <c r="G69" s="228"/>
      <c r="H69" s="228"/>
      <c r="I69" s="228"/>
      <c r="J69" s="217"/>
      <c r="K69" s="228"/>
      <c r="L69" s="220">
        <f t="shared" si="5"/>
        <v>0</v>
      </c>
      <c r="M69" s="204"/>
      <c r="N69" s="204"/>
      <c r="O69" s="204"/>
    </row>
    <row r="70" spans="1:15" x14ac:dyDescent="0.3">
      <c r="A70" s="130"/>
      <c r="B70" s="231">
        <v>50</v>
      </c>
      <c r="C70" s="232" t="str">
        <f t="shared" si="6"/>
        <v/>
      </c>
      <c r="D70" s="229"/>
      <c r="E70" s="229"/>
      <c r="F70" s="230"/>
      <c r="G70" s="228"/>
      <c r="H70" s="228"/>
      <c r="I70" s="228"/>
      <c r="J70" s="217"/>
      <c r="K70" s="228"/>
      <c r="L70" s="220">
        <f t="shared" si="5"/>
        <v>0</v>
      </c>
      <c r="M70" s="204"/>
      <c r="N70" s="204"/>
      <c r="O70" s="204"/>
    </row>
    <row r="71" spans="1:15" x14ac:dyDescent="0.3">
      <c r="A71" s="130"/>
      <c r="B71" s="231">
        <v>51</v>
      </c>
      <c r="C71" s="232" t="str">
        <f t="shared" si="6"/>
        <v/>
      </c>
      <c r="D71" s="229"/>
      <c r="E71" s="229"/>
      <c r="F71" s="230"/>
      <c r="G71" s="228"/>
      <c r="H71" s="228"/>
      <c r="I71" s="228"/>
      <c r="J71" s="217"/>
      <c r="K71" s="228"/>
      <c r="L71" s="220">
        <f t="shared" si="5"/>
        <v>0</v>
      </c>
      <c r="M71" s="204"/>
      <c r="N71" s="204"/>
      <c r="O71" s="204"/>
    </row>
    <row r="72" spans="1:15" x14ac:dyDescent="0.3">
      <c r="A72" s="130"/>
      <c r="B72" s="231">
        <v>52</v>
      </c>
      <c r="C72" s="232" t="str">
        <f t="shared" si="6"/>
        <v/>
      </c>
      <c r="D72" s="229"/>
      <c r="E72" s="229"/>
      <c r="F72" s="230"/>
      <c r="G72" s="228"/>
      <c r="H72" s="228"/>
      <c r="I72" s="228"/>
      <c r="J72" s="217"/>
      <c r="K72" s="228"/>
      <c r="L72" s="220">
        <f t="shared" si="5"/>
        <v>0</v>
      </c>
      <c r="M72" s="204"/>
      <c r="N72" s="204"/>
      <c r="O72" s="204"/>
    </row>
    <row r="73" spans="1:15" x14ac:dyDescent="0.3">
      <c r="A73" s="130"/>
      <c r="B73" s="231">
        <v>53</v>
      </c>
      <c r="C73" s="232" t="str">
        <f t="shared" si="6"/>
        <v/>
      </c>
      <c r="D73" s="229"/>
      <c r="E73" s="229"/>
      <c r="F73" s="230"/>
      <c r="G73" s="228"/>
      <c r="H73" s="228"/>
      <c r="I73" s="228"/>
      <c r="J73" s="217"/>
      <c r="K73" s="228"/>
      <c r="L73" s="220">
        <f t="shared" si="5"/>
        <v>0</v>
      </c>
      <c r="M73" s="204"/>
      <c r="N73" s="204"/>
      <c r="O73" s="204"/>
    </row>
    <row r="74" spans="1:15" x14ac:dyDescent="0.3">
      <c r="A74" s="130"/>
      <c r="B74" s="231">
        <v>54</v>
      </c>
      <c r="C74" s="232" t="str">
        <f t="shared" si="6"/>
        <v/>
      </c>
      <c r="D74" s="229"/>
      <c r="E74" s="229"/>
      <c r="F74" s="230"/>
      <c r="G74" s="228"/>
      <c r="H74" s="228"/>
      <c r="I74" s="228"/>
      <c r="J74" s="217"/>
      <c r="K74" s="228"/>
      <c r="L74" s="220">
        <f t="shared" si="5"/>
        <v>0</v>
      </c>
      <c r="M74" s="204"/>
      <c r="N74" s="204"/>
      <c r="O74" s="204"/>
    </row>
    <row r="75" spans="1:15" x14ac:dyDescent="0.3">
      <c r="A75" s="130"/>
      <c r="B75" s="231">
        <v>55</v>
      </c>
      <c r="C75" s="232" t="str">
        <f t="shared" si="6"/>
        <v/>
      </c>
      <c r="D75" s="229"/>
      <c r="E75" s="229"/>
      <c r="F75" s="230"/>
      <c r="G75" s="228"/>
      <c r="H75" s="228"/>
      <c r="I75" s="228"/>
      <c r="J75" s="217"/>
      <c r="K75" s="228"/>
      <c r="L75" s="220">
        <f t="shared" si="5"/>
        <v>0</v>
      </c>
      <c r="M75" s="204"/>
      <c r="N75" s="204"/>
      <c r="O75" s="204"/>
    </row>
    <row r="76" spans="1:15" x14ac:dyDescent="0.3">
      <c r="A76" s="130"/>
      <c r="B76" s="231">
        <v>56</v>
      </c>
      <c r="C76" s="232" t="str">
        <f t="shared" si="6"/>
        <v/>
      </c>
      <c r="D76" s="229"/>
      <c r="E76" s="229"/>
      <c r="F76" s="230"/>
      <c r="G76" s="228"/>
      <c r="H76" s="228"/>
      <c r="I76" s="228"/>
      <c r="J76" s="217"/>
      <c r="K76" s="228"/>
      <c r="L76" s="220">
        <f t="shared" si="5"/>
        <v>0</v>
      </c>
      <c r="M76" s="204"/>
      <c r="N76" s="204"/>
      <c r="O76" s="204"/>
    </row>
    <row r="77" spans="1:15" x14ac:dyDescent="0.3">
      <c r="A77" s="130"/>
      <c r="B77" s="231">
        <v>57</v>
      </c>
      <c r="C77" s="232" t="str">
        <f t="shared" si="6"/>
        <v/>
      </c>
      <c r="D77" s="229"/>
      <c r="E77" s="229"/>
      <c r="F77" s="230"/>
      <c r="G77" s="228"/>
      <c r="H77" s="228"/>
      <c r="I77" s="228"/>
      <c r="J77" s="217"/>
      <c r="K77" s="228"/>
      <c r="L77" s="220">
        <f t="shared" si="5"/>
        <v>0</v>
      </c>
      <c r="M77" s="204"/>
      <c r="N77" s="204"/>
      <c r="O77" s="204"/>
    </row>
    <row r="78" spans="1:15" x14ac:dyDescent="0.3">
      <c r="A78" s="130"/>
      <c r="B78" s="231">
        <v>58</v>
      </c>
      <c r="C78" s="232" t="str">
        <f t="shared" si="6"/>
        <v/>
      </c>
      <c r="D78" s="229"/>
      <c r="E78" s="229"/>
      <c r="F78" s="230"/>
      <c r="G78" s="228"/>
      <c r="H78" s="228"/>
      <c r="I78" s="228"/>
      <c r="J78" s="217"/>
      <c r="K78" s="228"/>
      <c r="L78" s="220">
        <f>SUM(G78:K78)</f>
        <v>0</v>
      </c>
      <c r="M78" s="204"/>
      <c r="N78" s="204"/>
      <c r="O78" s="204"/>
    </row>
    <row r="79" spans="1:15" x14ac:dyDescent="0.3">
      <c r="A79" s="130"/>
      <c r="B79" s="231">
        <v>59</v>
      </c>
      <c r="C79" s="232" t="str">
        <f t="shared" si="6"/>
        <v/>
      </c>
      <c r="D79" s="229"/>
      <c r="E79" s="229"/>
      <c r="F79" s="230"/>
      <c r="G79" s="228"/>
      <c r="H79" s="228"/>
      <c r="I79" s="228"/>
      <c r="J79" s="217"/>
      <c r="K79" s="228"/>
      <c r="L79" s="220">
        <f t="shared" si="5"/>
        <v>0</v>
      </c>
      <c r="M79" s="204"/>
      <c r="N79" s="204"/>
      <c r="O79" s="204"/>
    </row>
    <row r="80" spans="1:15" x14ac:dyDescent="0.3">
      <c r="A80" s="130"/>
      <c r="B80" s="231">
        <v>60</v>
      </c>
      <c r="C80" s="232" t="str">
        <f t="shared" si="6"/>
        <v/>
      </c>
      <c r="D80" s="229"/>
      <c r="E80" s="229"/>
      <c r="F80" s="230"/>
      <c r="G80" s="228"/>
      <c r="H80" s="228"/>
      <c r="I80" s="228"/>
      <c r="J80" s="217"/>
      <c r="K80" s="228"/>
      <c r="L80" s="220">
        <f t="shared" si="5"/>
        <v>0</v>
      </c>
      <c r="M80" s="204"/>
      <c r="N80" s="204"/>
      <c r="O80" s="204"/>
    </row>
    <row r="81" spans="1:15" x14ac:dyDescent="0.3">
      <c r="A81" s="130"/>
      <c r="B81" s="231">
        <v>61</v>
      </c>
      <c r="C81" s="232" t="str">
        <f t="shared" si="6"/>
        <v/>
      </c>
      <c r="D81" s="229"/>
      <c r="E81" s="229"/>
      <c r="F81" s="230"/>
      <c r="G81" s="228"/>
      <c r="H81" s="228"/>
      <c r="I81" s="228"/>
      <c r="J81" s="217"/>
      <c r="K81" s="228"/>
      <c r="L81" s="220">
        <f t="shared" si="5"/>
        <v>0</v>
      </c>
      <c r="M81" s="204"/>
      <c r="N81" s="204"/>
      <c r="O81" s="204"/>
    </row>
    <row r="82" spans="1:15" x14ac:dyDescent="0.3">
      <c r="A82" s="130"/>
      <c r="B82" s="231">
        <v>62</v>
      </c>
      <c r="C82" s="232" t="str">
        <f t="shared" si="6"/>
        <v/>
      </c>
      <c r="D82" s="229"/>
      <c r="E82" s="229"/>
      <c r="F82" s="230"/>
      <c r="G82" s="228"/>
      <c r="H82" s="228"/>
      <c r="I82" s="228"/>
      <c r="J82" s="217"/>
      <c r="K82" s="228"/>
      <c r="L82" s="220">
        <f t="shared" si="5"/>
        <v>0</v>
      </c>
      <c r="M82" s="204"/>
      <c r="N82" s="204"/>
      <c r="O82" s="204"/>
    </row>
    <row r="83" spans="1:15" x14ac:dyDescent="0.3">
      <c r="A83" s="130"/>
      <c r="B83" s="231">
        <v>63</v>
      </c>
      <c r="C83" s="232" t="str">
        <f t="shared" si="6"/>
        <v/>
      </c>
      <c r="D83" s="229"/>
      <c r="E83" s="229"/>
      <c r="F83" s="230"/>
      <c r="G83" s="228"/>
      <c r="H83" s="228"/>
      <c r="I83" s="228"/>
      <c r="J83" s="217"/>
      <c r="K83" s="228"/>
      <c r="L83" s="220">
        <f t="shared" si="5"/>
        <v>0</v>
      </c>
      <c r="M83" s="204"/>
      <c r="N83" s="204"/>
      <c r="O83" s="204"/>
    </row>
    <row r="84" spans="1:15" x14ac:dyDescent="0.3">
      <c r="A84" s="130"/>
      <c r="B84" s="231">
        <v>64</v>
      </c>
      <c r="C84" s="232" t="str">
        <f t="shared" si="6"/>
        <v/>
      </c>
      <c r="D84" s="229"/>
      <c r="E84" s="229"/>
      <c r="F84" s="230"/>
      <c r="G84" s="228"/>
      <c r="H84" s="228"/>
      <c r="I84" s="228"/>
      <c r="J84" s="217"/>
      <c r="K84" s="228"/>
      <c r="L84" s="220">
        <f t="shared" si="5"/>
        <v>0</v>
      </c>
      <c r="M84" s="204"/>
      <c r="N84" s="204"/>
      <c r="O84" s="204"/>
    </row>
    <row r="85" spans="1:15" x14ac:dyDescent="0.3">
      <c r="A85" s="130"/>
      <c r="B85" s="231">
        <v>65</v>
      </c>
      <c r="C85" s="232" t="str">
        <f t="shared" si="6"/>
        <v/>
      </c>
      <c r="D85" s="229"/>
      <c r="E85" s="229"/>
      <c r="F85" s="230"/>
      <c r="G85" s="228"/>
      <c r="H85" s="228"/>
      <c r="I85" s="228"/>
      <c r="J85" s="217"/>
      <c r="K85" s="228"/>
      <c r="L85" s="220">
        <f t="shared" si="5"/>
        <v>0</v>
      </c>
      <c r="M85" s="204"/>
      <c r="N85" s="204"/>
      <c r="O85" s="204"/>
    </row>
    <row r="86" spans="1:15" x14ac:dyDescent="0.3">
      <c r="A86" s="130"/>
      <c r="B86" s="231">
        <v>66</v>
      </c>
      <c r="C86" s="232" t="str">
        <f t="shared" si="6"/>
        <v/>
      </c>
      <c r="D86" s="229"/>
      <c r="E86" s="229"/>
      <c r="F86" s="230"/>
      <c r="G86" s="228"/>
      <c r="H86" s="228"/>
      <c r="I86" s="228"/>
      <c r="J86" s="217"/>
      <c r="K86" s="228"/>
      <c r="L86" s="220">
        <f t="shared" si="5"/>
        <v>0</v>
      </c>
      <c r="M86" s="204"/>
      <c r="N86" s="204"/>
      <c r="O86" s="204"/>
    </row>
    <row r="87" spans="1:15" x14ac:dyDescent="0.3">
      <c r="A87" s="130"/>
      <c r="B87" s="231">
        <v>67</v>
      </c>
      <c r="C87" s="232" t="str">
        <f t="shared" si="6"/>
        <v/>
      </c>
      <c r="D87" s="229"/>
      <c r="E87" s="229"/>
      <c r="F87" s="230"/>
      <c r="G87" s="228"/>
      <c r="H87" s="228"/>
      <c r="I87" s="228"/>
      <c r="J87" s="217"/>
      <c r="K87" s="228"/>
      <c r="L87" s="220">
        <f t="shared" si="5"/>
        <v>0</v>
      </c>
      <c r="M87" s="204"/>
      <c r="N87" s="204"/>
      <c r="O87" s="204"/>
    </row>
    <row r="88" spans="1:15" x14ac:dyDescent="0.3">
      <c r="A88" s="130"/>
      <c r="B88" s="231">
        <v>68</v>
      </c>
      <c r="C88" s="232" t="str">
        <f t="shared" si="6"/>
        <v/>
      </c>
      <c r="D88" s="229"/>
      <c r="E88" s="229"/>
      <c r="F88" s="230"/>
      <c r="G88" s="228"/>
      <c r="H88" s="228"/>
      <c r="I88" s="228"/>
      <c r="J88" s="217"/>
      <c r="K88" s="228"/>
      <c r="L88" s="220">
        <f t="shared" si="5"/>
        <v>0</v>
      </c>
      <c r="M88" s="204"/>
      <c r="N88" s="204"/>
      <c r="O88" s="204"/>
    </row>
    <row r="89" spans="1:15" x14ac:dyDescent="0.3">
      <c r="A89" s="130"/>
      <c r="B89" s="231">
        <v>69</v>
      </c>
      <c r="C89" s="232" t="str">
        <f t="shared" si="6"/>
        <v/>
      </c>
      <c r="D89" s="229"/>
      <c r="E89" s="229"/>
      <c r="F89" s="230"/>
      <c r="G89" s="228"/>
      <c r="H89" s="228"/>
      <c r="I89" s="228"/>
      <c r="J89" s="217"/>
      <c r="K89" s="228"/>
      <c r="L89" s="220">
        <f t="shared" si="5"/>
        <v>0</v>
      </c>
      <c r="M89" s="204"/>
      <c r="N89" s="204"/>
      <c r="O89" s="204"/>
    </row>
    <row r="90" spans="1:15" x14ac:dyDescent="0.3">
      <c r="A90" s="130"/>
      <c r="B90" s="231">
        <v>70</v>
      </c>
      <c r="C90" s="232" t="str">
        <f t="shared" si="6"/>
        <v/>
      </c>
      <c r="D90" s="229"/>
      <c r="E90" s="229"/>
      <c r="F90" s="230"/>
      <c r="G90" s="228"/>
      <c r="H90" s="228"/>
      <c r="I90" s="228"/>
      <c r="J90" s="217"/>
      <c r="K90" s="228"/>
      <c r="L90" s="220">
        <f t="shared" si="5"/>
        <v>0</v>
      </c>
      <c r="M90" s="204"/>
      <c r="N90" s="204"/>
      <c r="O90" s="204"/>
    </row>
    <row r="91" spans="1:15" x14ac:dyDescent="0.3">
      <c r="A91" s="130"/>
      <c r="B91" s="231">
        <v>71</v>
      </c>
      <c r="C91" s="232" t="str">
        <f t="shared" si="6"/>
        <v/>
      </c>
      <c r="D91" s="229"/>
      <c r="E91" s="229"/>
      <c r="F91" s="230"/>
      <c r="G91" s="228"/>
      <c r="H91" s="228"/>
      <c r="I91" s="228"/>
      <c r="J91" s="217"/>
      <c r="K91" s="228"/>
      <c r="L91" s="220">
        <f t="shared" si="5"/>
        <v>0</v>
      </c>
      <c r="M91" s="204"/>
      <c r="N91" s="204"/>
      <c r="O91" s="204"/>
    </row>
    <row r="92" spans="1:15" x14ac:dyDescent="0.3">
      <c r="A92" s="130"/>
      <c r="B92" s="231">
        <v>72</v>
      </c>
      <c r="C92" s="232" t="str">
        <f t="shared" si="6"/>
        <v/>
      </c>
      <c r="D92" s="229"/>
      <c r="E92" s="229"/>
      <c r="F92" s="230"/>
      <c r="G92" s="228"/>
      <c r="H92" s="228"/>
      <c r="I92" s="228"/>
      <c r="J92" s="217"/>
      <c r="K92" s="228"/>
      <c r="L92" s="220">
        <f t="shared" si="5"/>
        <v>0</v>
      </c>
      <c r="M92" s="204"/>
      <c r="N92" s="204"/>
      <c r="O92" s="204"/>
    </row>
    <row r="93" spans="1:15" x14ac:dyDescent="0.3">
      <c r="A93" s="130"/>
      <c r="B93" s="231">
        <v>73</v>
      </c>
      <c r="C93" s="232" t="str">
        <f t="shared" si="6"/>
        <v/>
      </c>
      <c r="D93" s="229"/>
      <c r="E93" s="229"/>
      <c r="F93" s="230"/>
      <c r="G93" s="228"/>
      <c r="H93" s="228"/>
      <c r="I93" s="228"/>
      <c r="J93" s="217"/>
      <c r="K93" s="228"/>
      <c r="L93" s="220">
        <f t="shared" si="5"/>
        <v>0</v>
      </c>
      <c r="M93" s="204"/>
      <c r="N93" s="204"/>
      <c r="O93" s="204"/>
    </row>
    <row r="94" spans="1:15" x14ac:dyDescent="0.3">
      <c r="A94" s="130"/>
      <c r="B94" s="231">
        <v>74</v>
      </c>
      <c r="C94" s="232" t="str">
        <f t="shared" si="6"/>
        <v/>
      </c>
      <c r="D94" s="229"/>
      <c r="E94" s="229"/>
      <c r="F94" s="230"/>
      <c r="G94" s="228"/>
      <c r="H94" s="228"/>
      <c r="I94" s="228"/>
      <c r="J94" s="217"/>
      <c r="K94" s="228"/>
      <c r="L94" s="220">
        <f t="shared" si="5"/>
        <v>0</v>
      </c>
      <c r="M94" s="204"/>
      <c r="N94" s="204"/>
      <c r="O94" s="204"/>
    </row>
    <row r="95" spans="1:15" x14ac:dyDescent="0.3">
      <c r="A95" s="130"/>
      <c r="B95" s="231">
        <v>75</v>
      </c>
      <c r="C95" s="232" t="str">
        <f t="shared" si="6"/>
        <v/>
      </c>
      <c r="D95" s="229"/>
      <c r="E95" s="229"/>
      <c r="F95" s="230"/>
      <c r="G95" s="228"/>
      <c r="H95" s="228"/>
      <c r="I95" s="228"/>
      <c r="J95" s="217"/>
      <c r="K95" s="228"/>
      <c r="L95" s="220">
        <f t="shared" si="5"/>
        <v>0</v>
      </c>
      <c r="M95" s="204"/>
      <c r="N95" s="204"/>
      <c r="O95" s="204"/>
    </row>
    <row r="96" spans="1:15" x14ac:dyDescent="0.3">
      <c r="A96" s="130"/>
      <c r="B96" s="231">
        <v>76</v>
      </c>
      <c r="C96" s="232" t="str">
        <f t="shared" si="6"/>
        <v/>
      </c>
      <c r="D96" s="229"/>
      <c r="E96" s="229"/>
      <c r="F96" s="230"/>
      <c r="G96" s="228"/>
      <c r="H96" s="228"/>
      <c r="I96" s="228"/>
      <c r="J96" s="217"/>
      <c r="K96" s="228"/>
      <c r="L96" s="220">
        <f t="shared" si="5"/>
        <v>0</v>
      </c>
      <c r="M96" s="204"/>
      <c r="N96" s="204"/>
      <c r="O96" s="204"/>
    </row>
    <row r="97" spans="1:15" x14ac:dyDescent="0.3">
      <c r="A97" s="130"/>
      <c r="B97" s="231">
        <v>77</v>
      </c>
      <c r="C97" s="232" t="str">
        <f t="shared" si="6"/>
        <v/>
      </c>
      <c r="D97" s="229"/>
      <c r="E97" s="229"/>
      <c r="F97" s="230"/>
      <c r="G97" s="228"/>
      <c r="H97" s="228"/>
      <c r="I97" s="228"/>
      <c r="J97" s="217"/>
      <c r="K97" s="228"/>
      <c r="L97" s="220">
        <f t="shared" si="5"/>
        <v>0</v>
      </c>
      <c r="M97" s="204"/>
      <c r="N97" s="204"/>
      <c r="O97" s="204"/>
    </row>
    <row r="98" spans="1:15" x14ac:dyDescent="0.3">
      <c r="A98" s="130"/>
      <c r="B98" s="231">
        <v>78</v>
      </c>
      <c r="C98" s="232" t="str">
        <f t="shared" ref="C98:C133" si="7">IF(L98&lt;&gt;0,VLOOKUP($D$9,Info_County_Code,2,FALSE),"")</f>
        <v/>
      </c>
      <c r="D98" s="229"/>
      <c r="E98" s="229"/>
      <c r="F98" s="230"/>
      <c r="G98" s="228"/>
      <c r="H98" s="228"/>
      <c r="I98" s="228"/>
      <c r="J98" s="217"/>
      <c r="K98" s="228"/>
      <c r="L98" s="220">
        <f t="shared" si="5"/>
        <v>0</v>
      </c>
      <c r="M98" s="204"/>
      <c r="N98" s="204"/>
      <c r="O98" s="204"/>
    </row>
    <row r="99" spans="1:15" x14ac:dyDescent="0.3">
      <c r="A99" s="130"/>
      <c r="B99" s="231">
        <v>79</v>
      </c>
      <c r="C99" s="232" t="str">
        <f t="shared" si="7"/>
        <v/>
      </c>
      <c r="D99" s="229"/>
      <c r="E99" s="229"/>
      <c r="F99" s="230"/>
      <c r="G99" s="228"/>
      <c r="H99" s="228"/>
      <c r="I99" s="228"/>
      <c r="J99" s="217"/>
      <c r="K99" s="228"/>
      <c r="L99" s="220">
        <f t="shared" ref="L99:L110" si="8">SUM(G99:K99)</f>
        <v>0</v>
      </c>
      <c r="M99" s="204"/>
      <c r="N99" s="204"/>
      <c r="O99" s="204"/>
    </row>
    <row r="100" spans="1:15" x14ac:dyDescent="0.3">
      <c r="A100" s="130"/>
      <c r="B100" s="231">
        <v>80</v>
      </c>
      <c r="C100" s="232" t="str">
        <f t="shared" si="7"/>
        <v/>
      </c>
      <c r="D100" s="229"/>
      <c r="E100" s="229"/>
      <c r="F100" s="230"/>
      <c r="G100" s="228"/>
      <c r="H100" s="228"/>
      <c r="I100" s="228"/>
      <c r="J100" s="217"/>
      <c r="K100" s="228"/>
      <c r="L100" s="220">
        <f t="shared" si="8"/>
        <v>0</v>
      </c>
      <c r="M100" s="204"/>
      <c r="N100" s="204"/>
      <c r="O100" s="204"/>
    </row>
    <row r="101" spans="1:15" x14ac:dyDescent="0.3">
      <c r="A101" s="130"/>
      <c r="B101" s="231">
        <v>81</v>
      </c>
      <c r="C101" s="232" t="str">
        <f t="shared" si="7"/>
        <v/>
      </c>
      <c r="D101" s="229"/>
      <c r="E101" s="229"/>
      <c r="F101" s="230"/>
      <c r="G101" s="228"/>
      <c r="H101" s="228"/>
      <c r="I101" s="228"/>
      <c r="J101" s="217"/>
      <c r="K101" s="228"/>
      <c r="L101" s="220">
        <f t="shared" si="8"/>
        <v>0</v>
      </c>
      <c r="M101" s="204"/>
      <c r="N101" s="204"/>
      <c r="O101" s="204"/>
    </row>
    <row r="102" spans="1:15" x14ac:dyDescent="0.3">
      <c r="A102" s="130"/>
      <c r="B102" s="231">
        <v>82</v>
      </c>
      <c r="C102" s="232" t="str">
        <f t="shared" si="7"/>
        <v/>
      </c>
      <c r="D102" s="229"/>
      <c r="E102" s="229"/>
      <c r="F102" s="230"/>
      <c r="G102" s="228"/>
      <c r="H102" s="228"/>
      <c r="I102" s="228"/>
      <c r="J102" s="217"/>
      <c r="K102" s="228"/>
      <c r="L102" s="220">
        <f t="shared" si="8"/>
        <v>0</v>
      </c>
      <c r="M102" s="204"/>
      <c r="N102" s="204"/>
      <c r="O102" s="204"/>
    </row>
    <row r="103" spans="1:15" x14ac:dyDescent="0.3">
      <c r="A103" s="130"/>
      <c r="B103" s="231">
        <v>83</v>
      </c>
      <c r="C103" s="232" t="str">
        <f t="shared" si="7"/>
        <v/>
      </c>
      <c r="D103" s="229"/>
      <c r="E103" s="229"/>
      <c r="F103" s="230"/>
      <c r="G103" s="228"/>
      <c r="H103" s="228"/>
      <c r="I103" s="228"/>
      <c r="J103" s="217"/>
      <c r="K103" s="228"/>
      <c r="L103" s="220">
        <f t="shared" si="8"/>
        <v>0</v>
      </c>
      <c r="M103" s="204"/>
      <c r="N103" s="204"/>
      <c r="O103" s="204"/>
    </row>
    <row r="104" spans="1:15" x14ac:dyDescent="0.3">
      <c r="A104" s="130"/>
      <c r="B104" s="231">
        <v>84</v>
      </c>
      <c r="C104" s="232" t="str">
        <f t="shared" si="7"/>
        <v/>
      </c>
      <c r="D104" s="229"/>
      <c r="E104" s="229"/>
      <c r="F104" s="230"/>
      <c r="G104" s="228"/>
      <c r="H104" s="228"/>
      <c r="I104" s="228"/>
      <c r="J104" s="217"/>
      <c r="K104" s="228"/>
      <c r="L104" s="220">
        <f t="shared" si="8"/>
        <v>0</v>
      </c>
      <c r="M104" s="204"/>
      <c r="N104" s="204"/>
      <c r="O104" s="204"/>
    </row>
    <row r="105" spans="1:15" x14ac:dyDescent="0.3">
      <c r="A105" s="130"/>
      <c r="B105" s="231">
        <v>85</v>
      </c>
      <c r="C105" s="232" t="str">
        <f t="shared" si="7"/>
        <v/>
      </c>
      <c r="D105" s="229"/>
      <c r="E105" s="229"/>
      <c r="F105" s="230"/>
      <c r="G105" s="228"/>
      <c r="H105" s="228"/>
      <c r="I105" s="228"/>
      <c r="J105" s="217"/>
      <c r="K105" s="228"/>
      <c r="L105" s="220">
        <f t="shared" si="8"/>
        <v>0</v>
      </c>
      <c r="M105" s="204"/>
      <c r="N105" s="204"/>
      <c r="O105" s="204"/>
    </row>
    <row r="106" spans="1:15" x14ac:dyDescent="0.3">
      <c r="A106" s="130"/>
      <c r="B106" s="231">
        <v>86</v>
      </c>
      <c r="C106" s="232" t="str">
        <f t="shared" si="7"/>
        <v/>
      </c>
      <c r="D106" s="229"/>
      <c r="E106" s="229"/>
      <c r="F106" s="230"/>
      <c r="G106" s="228"/>
      <c r="H106" s="228"/>
      <c r="I106" s="228"/>
      <c r="J106" s="217"/>
      <c r="K106" s="228"/>
      <c r="L106" s="220">
        <f t="shared" si="8"/>
        <v>0</v>
      </c>
      <c r="M106" s="204"/>
      <c r="N106" s="204"/>
      <c r="O106" s="204"/>
    </row>
    <row r="107" spans="1:15" x14ac:dyDescent="0.3">
      <c r="A107" s="130"/>
      <c r="B107" s="231">
        <v>87</v>
      </c>
      <c r="C107" s="232" t="str">
        <f t="shared" si="7"/>
        <v/>
      </c>
      <c r="D107" s="229"/>
      <c r="E107" s="229"/>
      <c r="F107" s="230"/>
      <c r="G107" s="228"/>
      <c r="H107" s="228"/>
      <c r="I107" s="228"/>
      <c r="J107" s="217"/>
      <c r="K107" s="228"/>
      <c r="L107" s="220">
        <f t="shared" si="8"/>
        <v>0</v>
      </c>
      <c r="M107" s="204"/>
      <c r="N107" s="204"/>
      <c r="O107" s="204"/>
    </row>
    <row r="108" spans="1:15" x14ac:dyDescent="0.3">
      <c r="A108" s="130"/>
      <c r="B108" s="231">
        <v>88</v>
      </c>
      <c r="C108" s="232" t="str">
        <f t="shared" si="7"/>
        <v/>
      </c>
      <c r="D108" s="229"/>
      <c r="E108" s="229"/>
      <c r="F108" s="230"/>
      <c r="G108" s="228"/>
      <c r="H108" s="228"/>
      <c r="I108" s="228"/>
      <c r="J108" s="217"/>
      <c r="K108" s="228"/>
      <c r="L108" s="220">
        <f t="shared" si="8"/>
        <v>0</v>
      </c>
      <c r="M108" s="204"/>
      <c r="N108" s="204"/>
      <c r="O108" s="204"/>
    </row>
    <row r="109" spans="1:15" x14ac:dyDescent="0.3">
      <c r="A109" s="130"/>
      <c r="B109" s="231">
        <v>89</v>
      </c>
      <c r="C109" s="232" t="str">
        <f t="shared" si="7"/>
        <v/>
      </c>
      <c r="D109" s="229"/>
      <c r="E109" s="229"/>
      <c r="F109" s="230"/>
      <c r="G109" s="228"/>
      <c r="H109" s="228"/>
      <c r="I109" s="228"/>
      <c r="J109" s="217"/>
      <c r="K109" s="228"/>
      <c r="L109" s="220">
        <f t="shared" si="8"/>
        <v>0</v>
      </c>
      <c r="M109" s="204"/>
      <c r="N109" s="204"/>
      <c r="O109" s="204"/>
    </row>
    <row r="110" spans="1:15" x14ac:dyDescent="0.3">
      <c r="A110" s="130"/>
      <c r="B110" s="231">
        <v>90</v>
      </c>
      <c r="C110" s="232" t="str">
        <f t="shared" si="7"/>
        <v/>
      </c>
      <c r="D110" s="229"/>
      <c r="E110" s="229"/>
      <c r="F110" s="230"/>
      <c r="G110" s="228"/>
      <c r="H110" s="228"/>
      <c r="I110" s="228"/>
      <c r="J110" s="217"/>
      <c r="K110" s="228"/>
      <c r="L110" s="220">
        <f t="shared" si="8"/>
        <v>0</v>
      </c>
      <c r="M110" s="204"/>
      <c r="N110" s="204"/>
      <c r="O110" s="204"/>
    </row>
    <row r="111" spans="1:15" x14ac:dyDescent="0.3">
      <c r="A111" s="130"/>
      <c r="B111" s="231">
        <v>91</v>
      </c>
      <c r="C111" s="232" t="str">
        <f t="shared" si="7"/>
        <v/>
      </c>
      <c r="D111" s="229"/>
      <c r="E111" s="229"/>
      <c r="F111" s="230"/>
      <c r="G111" s="228"/>
      <c r="H111" s="228"/>
      <c r="I111" s="228"/>
      <c r="J111" s="217"/>
      <c r="K111" s="228"/>
      <c r="L111" s="220">
        <f>SUM(G111:K111)</f>
        <v>0</v>
      </c>
      <c r="M111" s="204"/>
      <c r="N111" s="204"/>
      <c r="O111" s="204"/>
    </row>
    <row r="112" spans="1:15" x14ac:dyDescent="0.3">
      <c r="A112" s="130"/>
      <c r="B112" s="231">
        <v>92</v>
      </c>
      <c r="C112" s="232" t="str">
        <f t="shared" si="7"/>
        <v/>
      </c>
      <c r="D112" s="229"/>
      <c r="E112" s="229"/>
      <c r="F112" s="230"/>
      <c r="G112" s="228"/>
      <c r="H112" s="228"/>
      <c r="I112" s="228"/>
      <c r="J112" s="217"/>
      <c r="K112" s="228"/>
      <c r="L112" s="220">
        <f t="shared" ref="L112:L120" si="9">SUM(G112:K112)</f>
        <v>0</v>
      </c>
      <c r="M112" s="204"/>
      <c r="N112" s="204"/>
      <c r="O112" s="204"/>
    </row>
    <row r="113" spans="1:15" x14ac:dyDescent="0.3">
      <c r="A113" s="130"/>
      <c r="B113" s="231">
        <v>93</v>
      </c>
      <c r="C113" s="232" t="str">
        <f t="shared" si="7"/>
        <v/>
      </c>
      <c r="D113" s="229"/>
      <c r="E113" s="229"/>
      <c r="F113" s="230"/>
      <c r="G113" s="228"/>
      <c r="H113" s="228"/>
      <c r="I113" s="228"/>
      <c r="J113" s="217"/>
      <c r="K113" s="228"/>
      <c r="L113" s="220">
        <f t="shared" si="9"/>
        <v>0</v>
      </c>
      <c r="M113" s="204"/>
      <c r="N113" s="204"/>
      <c r="O113" s="204"/>
    </row>
    <row r="114" spans="1:15" x14ac:dyDescent="0.3">
      <c r="A114" s="130"/>
      <c r="B114" s="231">
        <v>94</v>
      </c>
      <c r="C114" s="232" t="str">
        <f t="shared" si="7"/>
        <v/>
      </c>
      <c r="D114" s="229"/>
      <c r="E114" s="229"/>
      <c r="F114" s="230"/>
      <c r="G114" s="228"/>
      <c r="H114" s="228"/>
      <c r="I114" s="228"/>
      <c r="J114" s="217"/>
      <c r="K114" s="228"/>
      <c r="L114" s="220">
        <f t="shared" si="9"/>
        <v>0</v>
      </c>
      <c r="M114" s="204"/>
      <c r="N114" s="204"/>
      <c r="O114" s="204"/>
    </row>
    <row r="115" spans="1:15" x14ac:dyDescent="0.3">
      <c r="A115" s="130"/>
      <c r="B115" s="231">
        <v>95</v>
      </c>
      <c r="C115" s="232" t="str">
        <f t="shared" si="7"/>
        <v/>
      </c>
      <c r="D115" s="229"/>
      <c r="E115" s="229"/>
      <c r="F115" s="230"/>
      <c r="G115" s="228"/>
      <c r="H115" s="228"/>
      <c r="I115" s="228"/>
      <c r="J115" s="217"/>
      <c r="K115" s="228"/>
      <c r="L115" s="220">
        <f t="shared" si="9"/>
        <v>0</v>
      </c>
      <c r="M115" s="204"/>
      <c r="N115" s="204"/>
      <c r="O115" s="204"/>
    </row>
    <row r="116" spans="1:15" x14ac:dyDescent="0.3">
      <c r="A116" s="130"/>
      <c r="B116" s="231">
        <v>96</v>
      </c>
      <c r="C116" s="232" t="str">
        <f t="shared" si="7"/>
        <v/>
      </c>
      <c r="D116" s="229"/>
      <c r="E116" s="229"/>
      <c r="F116" s="230"/>
      <c r="G116" s="228"/>
      <c r="H116" s="228"/>
      <c r="I116" s="228"/>
      <c r="J116" s="217"/>
      <c r="K116" s="228"/>
      <c r="L116" s="220">
        <f t="shared" si="9"/>
        <v>0</v>
      </c>
      <c r="M116" s="204"/>
      <c r="N116" s="204"/>
      <c r="O116" s="204"/>
    </row>
    <row r="117" spans="1:15" x14ac:dyDescent="0.3">
      <c r="A117" s="130"/>
      <c r="B117" s="231">
        <v>97</v>
      </c>
      <c r="C117" s="232" t="str">
        <f t="shared" si="7"/>
        <v/>
      </c>
      <c r="D117" s="229"/>
      <c r="E117" s="229"/>
      <c r="F117" s="230"/>
      <c r="G117" s="228"/>
      <c r="H117" s="228"/>
      <c r="I117" s="228"/>
      <c r="J117" s="217"/>
      <c r="K117" s="228"/>
      <c r="L117" s="220">
        <f t="shared" si="9"/>
        <v>0</v>
      </c>
      <c r="M117" s="204"/>
      <c r="N117" s="204"/>
      <c r="O117" s="204"/>
    </row>
    <row r="118" spans="1:15" x14ac:dyDescent="0.3">
      <c r="A118" s="130"/>
      <c r="B118" s="231">
        <v>98</v>
      </c>
      <c r="C118" s="232" t="str">
        <f t="shared" si="7"/>
        <v/>
      </c>
      <c r="D118" s="229"/>
      <c r="E118" s="229"/>
      <c r="F118" s="230"/>
      <c r="G118" s="228"/>
      <c r="H118" s="228"/>
      <c r="I118" s="228"/>
      <c r="J118" s="217"/>
      <c r="K118" s="228"/>
      <c r="L118" s="220">
        <f t="shared" si="9"/>
        <v>0</v>
      </c>
      <c r="M118" s="204"/>
      <c r="N118" s="204"/>
      <c r="O118" s="204"/>
    </row>
    <row r="119" spans="1:15" x14ac:dyDescent="0.3">
      <c r="A119" s="130"/>
      <c r="B119" s="231">
        <v>99</v>
      </c>
      <c r="C119" s="232" t="str">
        <f t="shared" si="7"/>
        <v/>
      </c>
      <c r="D119" s="229"/>
      <c r="E119" s="229"/>
      <c r="F119" s="230"/>
      <c r="G119" s="228"/>
      <c r="H119" s="228"/>
      <c r="I119" s="228"/>
      <c r="J119" s="217"/>
      <c r="K119" s="228"/>
      <c r="L119" s="220">
        <f t="shared" si="9"/>
        <v>0</v>
      </c>
      <c r="M119" s="204"/>
      <c r="N119" s="204"/>
      <c r="O119" s="204"/>
    </row>
    <row r="120" spans="1:15" x14ac:dyDescent="0.3">
      <c r="A120" s="130"/>
      <c r="B120" s="231">
        <v>100</v>
      </c>
      <c r="C120" s="232" t="str">
        <f t="shared" si="7"/>
        <v/>
      </c>
      <c r="D120" s="229"/>
      <c r="E120" s="229"/>
      <c r="F120" s="230"/>
      <c r="G120" s="228"/>
      <c r="H120" s="228"/>
      <c r="I120" s="228"/>
      <c r="J120" s="217"/>
      <c r="K120" s="228"/>
      <c r="L120" s="220">
        <f t="shared" si="9"/>
        <v>0</v>
      </c>
      <c r="M120" s="204"/>
      <c r="N120" s="204"/>
      <c r="O120" s="204"/>
    </row>
    <row r="121" spans="1:15" x14ac:dyDescent="0.3">
      <c r="A121" s="130"/>
      <c r="B121" s="231">
        <v>101</v>
      </c>
      <c r="C121" s="232" t="str">
        <f t="shared" si="7"/>
        <v/>
      </c>
      <c r="D121" s="229"/>
      <c r="E121" s="229"/>
      <c r="F121" s="230"/>
      <c r="G121" s="228"/>
      <c r="H121" s="228"/>
      <c r="I121" s="228"/>
      <c r="J121" s="217"/>
      <c r="K121" s="228"/>
      <c r="L121" s="220">
        <f>SUM(G121:K121)</f>
        <v>0</v>
      </c>
      <c r="M121" s="204"/>
      <c r="N121" s="204"/>
      <c r="O121" s="204"/>
    </row>
    <row r="122" spans="1:15" x14ac:dyDescent="0.3">
      <c r="A122" s="130"/>
      <c r="B122" s="231">
        <v>102</v>
      </c>
      <c r="C122" s="232" t="str">
        <f t="shared" si="7"/>
        <v/>
      </c>
      <c r="D122" s="229"/>
      <c r="E122" s="229"/>
      <c r="F122" s="230"/>
      <c r="G122" s="228"/>
      <c r="H122" s="228"/>
      <c r="I122" s="228"/>
      <c r="J122" s="217"/>
      <c r="K122" s="228"/>
      <c r="L122" s="220">
        <f t="shared" ref="L122:L127" si="10">SUM(G122:K122)</f>
        <v>0</v>
      </c>
      <c r="M122" s="204"/>
      <c r="N122" s="204"/>
      <c r="O122" s="204"/>
    </row>
    <row r="123" spans="1:15" x14ac:dyDescent="0.3">
      <c r="A123" s="130"/>
      <c r="B123" s="231">
        <v>103</v>
      </c>
      <c r="C123" s="232" t="str">
        <f t="shared" si="7"/>
        <v/>
      </c>
      <c r="D123" s="229"/>
      <c r="E123" s="229"/>
      <c r="F123" s="230"/>
      <c r="G123" s="228"/>
      <c r="H123" s="228"/>
      <c r="I123" s="228"/>
      <c r="J123" s="217"/>
      <c r="K123" s="228"/>
      <c r="L123" s="220">
        <f t="shared" si="10"/>
        <v>0</v>
      </c>
      <c r="M123" s="204"/>
      <c r="N123" s="204"/>
      <c r="O123" s="204"/>
    </row>
    <row r="124" spans="1:15" x14ac:dyDescent="0.3">
      <c r="A124" s="130"/>
      <c r="B124" s="231">
        <v>104</v>
      </c>
      <c r="C124" s="232" t="str">
        <f t="shared" si="7"/>
        <v/>
      </c>
      <c r="D124" s="229"/>
      <c r="E124" s="229"/>
      <c r="F124" s="230"/>
      <c r="G124" s="228"/>
      <c r="H124" s="228"/>
      <c r="I124" s="228"/>
      <c r="J124" s="217"/>
      <c r="K124" s="228"/>
      <c r="L124" s="220">
        <f>SUM(G124:K124)</f>
        <v>0</v>
      </c>
      <c r="M124" s="204"/>
      <c r="N124" s="204"/>
      <c r="O124" s="204"/>
    </row>
    <row r="125" spans="1:15" x14ac:dyDescent="0.3">
      <c r="A125" s="130"/>
      <c r="B125" s="231">
        <v>105</v>
      </c>
      <c r="C125" s="232" t="str">
        <f t="shared" si="7"/>
        <v/>
      </c>
      <c r="D125" s="229"/>
      <c r="E125" s="229"/>
      <c r="F125" s="230"/>
      <c r="G125" s="228"/>
      <c r="H125" s="228"/>
      <c r="I125" s="228"/>
      <c r="J125" s="217"/>
      <c r="K125" s="228"/>
      <c r="L125" s="220">
        <f t="shared" si="10"/>
        <v>0</v>
      </c>
      <c r="M125" s="204"/>
      <c r="N125" s="204"/>
      <c r="O125" s="204"/>
    </row>
    <row r="126" spans="1:15" x14ac:dyDescent="0.3">
      <c r="A126" s="130"/>
      <c r="B126" s="231">
        <v>106</v>
      </c>
      <c r="C126" s="232" t="str">
        <f t="shared" si="7"/>
        <v/>
      </c>
      <c r="D126" s="229"/>
      <c r="E126" s="229"/>
      <c r="F126" s="230"/>
      <c r="G126" s="228"/>
      <c r="H126" s="228"/>
      <c r="I126" s="228"/>
      <c r="J126" s="217"/>
      <c r="K126" s="228"/>
      <c r="L126" s="220">
        <f t="shared" si="10"/>
        <v>0</v>
      </c>
      <c r="M126" s="204"/>
      <c r="N126" s="204"/>
      <c r="O126" s="204"/>
    </row>
    <row r="127" spans="1:15" x14ac:dyDescent="0.3">
      <c r="A127" s="130"/>
      <c r="B127" s="231">
        <v>107</v>
      </c>
      <c r="C127" s="232" t="str">
        <f t="shared" si="7"/>
        <v/>
      </c>
      <c r="D127" s="229"/>
      <c r="E127" s="229"/>
      <c r="F127" s="230"/>
      <c r="G127" s="228"/>
      <c r="H127" s="228"/>
      <c r="I127" s="228"/>
      <c r="J127" s="217"/>
      <c r="K127" s="228"/>
      <c r="L127" s="220">
        <f t="shared" si="10"/>
        <v>0</v>
      </c>
      <c r="M127" s="204"/>
      <c r="N127" s="204"/>
      <c r="O127" s="204"/>
    </row>
    <row r="128" spans="1:15" x14ac:dyDescent="0.3">
      <c r="A128" s="130"/>
      <c r="B128" s="231">
        <v>108</v>
      </c>
      <c r="C128" s="232" t="str">
        <f t="shared" si="7"/>
        <v/>
      </c>
      <c r="D128" s="229"/>
      <c r="E128" s="229"/>
      <c r="F128" s="230"/>
      <c r="G128" s="228"/>
      <c r="H128" s="228"/>
      <c r="I128" s="228"/>
      <c r="J128" s="217"/>
      <c r="K128" s="228"/>
      <c r="L128" s="220">
        <f>SUM(G128:K128)</f>
        <v>0</v>
      </c>
      <c r="M128" s="204"/>
      <c r="N128" s="204"/>
      <c r="O128" s="204"/>
    </row>
    <row r="129" spans="1:15" x14ac:dyDescent="0.3">
      <c r="A129" s="130"/>
      <c r="B129" s="231">
        <v>109</v>
      </c>
      <c r="C129" s="232" t="str">
        <f t="shared" si="7"/>
        <v/>
      </c>
      <c r="D129" s="229"/>
      <c r="E129" s="229"/>
      <c r="F129" s="230"/>
      <c r="G129" s="228"/>
      <c r="H129" s="228"/>
      <c r="I129" s="228"/>
      <c r="J129" s="217"/>
      <c r="K129" s="228"/>
      <c r="L129" s="220">
        <f t="shared" ref="L129" si="11">SUM(G129:K129)</f>
        <v>0</v>
      </c>
      <c r="M129" s="204"/>
      <c r="N129" s="204"/>
      <c r="O129" s="204"/>
    </row>
    <row r="130" spans="1:15" x14ac:dyDescent="0.3">
      <c r="A130" s="130"/>
      <c r="B130" s="231">
        <v>110</v>
      </c>
      <c r="C130" s="232" t="str">
        <f t="shared" si="7"/>
        <v/>
      </c>
      <c r="D130" s="229"/>
      <c r="E130" s="229"/>
      <c r="F130" s="230"/>
      <c r="G130" s="228"/>
      <c r="H130" s="228"/>
      <c r="I130" s="228"/>
      <c r="J130" s="217"/>
      <c r="K130" s="228"/>
      <c r="L130" s="220">
        <f>SUM(G130:K130)</f>
        <v>0</v>
      </c>
      <c r="M130" s="204"/>
      <c r="N130" s="204"/>
      <c r="O130" s="204"/>
    </row>
    <row r="131" spans="1:15" x14ac:dyDescent="0.3">
      <c r="A131" s="130"/>
      <c r="B131" s="231">
        <v>111</v>
      </c>
      <c r="C131" s="232" t="str">
        <f t="shared" si="7"/>
        <v/>
      </c>
      <c r="D131" s="229"/>
      <c r="E131" s="229"/>
      <c r="F131" s="230"/>
      <c r="G131" s="228"/>
      <c r="H131" s="228"/>
      <c r="I131" s="228"/>
      <c r="J131" s="217"/>
      <c r="K131" s="228"/>
      <c r="L131" s="220">
        <f t="shared" ref="L131:L133" si="12">SUM(G131:K131)</f>
        <v>0</v>
      </c>
      <c r="M131" s="204"/>
      <c r="N131" s="204"/>
      <c r="O131" s="204"/>
    </row>
    <row r="132" spans="1:15" x14ac:dyDescent="0.3">
      <c r="A132" s="130"/>
      <c r="B132" s="231">
        <v>112</v>
      </c>
      <c r="C132" s="232" t="str">
        <f t="shared" si="7"/>
        <v/>
      </c>
      <c r="D132" s="229"/>
      <c r="E132" s="229"/>
      <c r="F132" s="230"/>
      <c r="G132" s="228"/>
      <c r="H132" s="228"/>
      <c r="I132" s="228"/>
      <c r="J132" s="217"/>
      <c r="K132" s="228"/>
      <c r="L132" s="220">
        <f t="shared" si="12"/>
        <v>0</v>
      </c>
      <c r="M132" s="204"/>
      <c r="N132" s="204"/>
      <c r="O132" s="204"/>
    </row>
    <row r="133" spans="1:15" x14ac:dyDescent="0.3">
      <c r="A133" s="130"/>
      <c r="B133" s="231">
        <v>113</v>
      </c>
      <c r="C133" s="232" t="str">
        <f t="shared" si="7"/>
        <v/>
      </c>
      <c r="D133" s="229"/>
      <c r="E133" s="229"/>
      <c r="F133" s="230"/>
      <c r="G133" s="228"/>
      <c r="H133" s="228"/>
      <c r="I133" s="228"/>
      <c r="J133" s="217"/>
      <c r="K133" s="228"/>
      <c r="L133" s="220">
        <f t="shared" si="12"/>
        <v>0</v>
      </c>
      <c r="M133" s="204"/>
      <c r="N133" s="204"/>
      <c r="O133" s="204"/>
    </row>
  </sheetData>
  <sheetProtection algorithmName="SHA-512" hashValue="QWpsGyHWCtP4yY0DJi6/avYMX31Ka/Rbcp4VnqbnIXbDj9HbQjKbr9E27eAQLi+VDR4YOA7WjADUo2jtRqbvnA==" saltValue="J5NZ29arZHsmV2oW8joGSg=="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 right="0" top="0" bottom="0" header="0" footer="0"/>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 right="0" top="0" bottom="0" header="0" footer="0"/>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 right="0" top="0" bottom="0" header="0" footer="0"/>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A92"/>
  <sheetViews>
    <sheetView view="pageLayout" zoomScaleNormal="100" workbookViewId="0">
      <selection activeCell="A5" sqref="A5"/>
    </sheetView>
  </sheetViews>
  <sheetFormatPr defaultColWidth="0" defaultRowHeight="14.4" zeroHeight="1" x14ac:dyDescent="0.3"/>
  <cols>
    <col min="1" max="1" width="128.109375" style="68" customWidth="1"/>
    <col min="2" max="16384" width="9.109375" style="68" hidden="1"/>
  </cols>
  <sheetData>
    <row r="1" spans="1:1" x14ac:dyDescent="0.3">
      <c r="A1" s="79" t="s">
        <v>78</v>
      </c>
    </row>
    <row r="2" spans="1:1" ht="15.6" x14ac:dyDescent="0.3">
      <c r="A2" s="81" t="s">
        <v>79</v>
      </c>
    </row>
    <row r="3" spans="1:1" ht="15.6" x14ac:dyDescent="0.3">
      <c r="A3" s="81" t="s">
        <v>80</v>
      </c>
    </row>
    <row r="4" spans="1:1" ht="15.6" x14ac:dyDescent="0.3">
      <c r="A4" s="81" t="s">
        <v>192</v>
      </c>
    </row>
    <row r="5" spans="1:1" ht="15.6" x14ac:dyDescent="0.3">
      <c r="A5" s="81" t="s">
        <v>193</v>
      </c>
    </row>
    <row r="6" spans="1:1" ht="15.6" x14ac:dyDescent="0.3">
      <c r="A6" s="81" t="s">
        <v>194</v>
      </c>
    </row>
    <row r="7" spans="1:1" ht="15.6" x14ac:dyDescent="0.3">
      <c r="A7" s="81" t="s">
        <v>195</v>
      </c>
    </row>
    <row r="8" spans="1:1" ht="45.6" x14ac:dyDescent="0.3">
      <c r="A8" s="81" t="s">
        <v>196</v>
      </c>
    </row>
    <row r="9" spans="1:1" ht="15.6" x14ac:dyDescent="0.3">
      <c r="A9" s="81" t="s">
        <v>197</v>
      </c>
    </row>
    <row r="10" spans="1:1" ht="15.6" x14ac:dyDescent="0.3">
      <c r="A10" s="81" t="s">
        <v>198</v>
      </c>
    </row>
    <row r="11" spans="1:1" ht="15.6" x14ac:dyDescent="0.3">
      <c r="A11" s="81" t="s">
        <v>199</v>
      </c>
    </row>
    <row r="12" spans="1:1" ht="15.6" x14ac:dyDescent="0.3">
      <c r="A12" s="81" t="s">
        <v>200</v>
      </c>
    </row>
    <row r="13" spans="1:1" ht="15.6" x14ac:dyDescent="0.3">
      <c r="A13" s="81" t="s">
        <v>201</v>
      </c>
    </row>
    <row r="14" spans="1:1" ht="15.6" x14ac:dyDescent="0.3">
      <c r="A14" s="81" t="s">
        <v>202</v>
      </c>
    </row>
    <row r="15" spans="1:1" ht="15.6" x14ac:dyDescent="0.3">
      <c r="A15" s="81" t="s">
        <v>93</v>
      </c>
    </row>
    <row r="16" spans="1:1" ht="135.6" x14ac:dyDescent="0.3">
      <c r="A16" s="81" t="s">
        <v>203</v>
      </c>
    </row>
    <row r="17" spans="1:1" ht="15.6" x14ac:dyDescent="0.3">
      <c r="A17" s="81" t="s">
        <v>95</v>
      </c>
    </row>
    <row r="18" spans="1:1" ht="15.6" x14ac:dyDescent="0.3">
      <c r="A18" s="81" t="s">
        <v>204</v>
      </c>
    </row>
    <row r="19" spans="1:1" ht="15.6" x14ac:dyDescent="0.3">
      <c r="A19" s="81" t="s">
        <v>205</v>
      </c>
    </row>
    <row r="20" spans="1:1" ht="15.6" x14ac:dyDescent="0.3">
      <c r="A20" s="81" t="s">
        <v>206</v>
      </c>
    </row>
    <row r="21" spans="1:1" ht="15.6" x14ac:dyDescent="0.3">
      <c r="A21" s="81" t="s">
        <v>207</v>
      </c>
    </row>
    <row r="22" spans="1:1" ht="30.6" x14ac:dyDescent="0.3">
      <c r="A22" s="81" t="s">
        <v>208</v>
      </c>
    </row>
    <row r="23" spans="1:1" ht="15.6" x14ac:dyDescent="0.3">
      <c r="A23" s="81" t="s">
        <v>209</v>
      </c>
    </row>
    <row r="24" spans="1:1" ht="15.6" x14ac:dyDescent="0.3">
      <c r="A24" s="81" t="s">
        <v>210</v>
      </c>
    </row>
    <row r="25" spans="1:1" ht="15.6" x14ac:dyDescent="0.3">
      <c r="A25" s="81" t="s">
        <v>211</v>
      </c>
    </row>
    <row r="26" spans="1:1" ht="15.6" x14ac:dyDescent="0.3">
      <c r="A26" s="81" t="s">
        <v>212</v>
      </c>
    </row>
    <row r="27" spans="1:1" ht="15.6" x14ac:dyDescent="0.3">
      <c r="A27" s="81" t="s">
        <v>213</v>
      </c>
    </row>
    <row r="28" spans="1:1" ht="45.6" x14ac:dyDescent="0.3">
      <c r="A28" s="81" t="s">
        <v>214</v>
      </c>
    </row>
    <row r="29" spans="1:1" ht="15.6" x14ac:dyDescent="0.3">
      <c r="A29" s="81" t="s">
        <v>101</v>
      </c>
    </row>
    <row r="30" spans="1:1" ht="15.6" x14ac:dyDescent="0.3">
      <c r="A30" s="81" t="s">
        <v>215</v>
      </c>
    </row>
    <row r="31" spans="1:1" ht="15.6" x14ac:dyDescent="0.3">
      <c r="A31" s="81" t="s">
        <v>216</v>
      </c>
    </row>
    <row r="32" spans="1:1" ht="15.6" x14ac:dyDescent="0.3">
      <c r="A32" s="81" t="s">
        <v>217</v>
      </c>
    </row>
    <row r="33" spans="1:1" ht="15.6" x14ac:dyDescent="0.3">
      <c r="A33" s="81" t="s">
        <v>218</v>
      </c>
    </row>
    <row r="34" spans="1:1" ht="90.6" x14ac:dyDescent="0.3">
      <c r="A34" s="81" t="s">
        <v>219</v>
      </c>
    </row>
    <row r="35" spans="1:1" ht="15.6" x14ac:dyDescent="0.3">
      <c r="A35" s="81" t="s">
        <v>104</v>
      </c>
    </row>
    <row r="36" spans="1:1" ht="15.6" x14ac:dyDescent="0.3">
      <c r="A36" s="81" t="s">
        <v>220</v>
      </c>
    </row>
    <row r="37" spans="1:1" ht="15.6" x14ac:dyDescent="0.3">
      <c r="A37" s="81" t="s">
        <v>221</v>
      </c>
    </row>
    <row r="38" spans="1:1" ht="15.6" x14ac:dyDescent="0.3">
      <c r="A38" s="81" t="s">
        <v>222</v>
      </c>
    </row>
    <row r="39" spans="1:1" ht="15.6" x14ac:dyDescent="0.3">
      <c r="A39" s="81" t="s">
        <v>223</v>
      </c>
    </row>
    <row r="40" spans="1:1" ht="30.6" x14ac:dyDescent="0.3">
      <c r="A40" s="81" t="s">
        <v>224</v>
      </c>
    </row>
    <row r="41" spans="1:1" ht="15.6" x14ac:dyDescent="0.3">
      <c r="A41" s="81" t="s">
        <v>107</v>
      </c>
    </row>
    <row r="42" spans="1:1" ht="15.6" x14ac:dyDescent="0.3">
      <c r="A42" s="81" t="s">
        <v>225</v>
      </c>
    </row>
    <row r="43" spans="1:1" ht="15.6" x14ac:dyDescent="0.3">
      <c r="A43" s="81" t="s">
        <v>226</v>
      </c>
    </row>
    <row r="44" spans="1:1" ht="15.6" x14ac:dyDescent="0.3">
      <c r="A44" s="81" t="s">
        <v>227</v>
      </c>
    </row>
    <row r="45" spans="1:1" ht="15.6" x14ac:dyDescent="0.3">
      <c r="A45" s="81" t="s">
        <v>228</v>
      </c>
    </row>
    <row r="46" spans="1:1" ht="30.6" x14ac:dyDescent="0.3">
      <c r="A46" s="81" t="s">
        <v>229</v>
      </c>
    </row>
    <row r="47" spans="1:1" ht="15.6" x14ac:dyDescent="0.3">
      <c r="A47" s="81" t="s">
        <v>230</v>
      </c>
    </row>
    <row r="48" spans="1:1" ht="15.6" x14ac:dyDescent="0.3">
      <c r="A48" s="81" t="s">
        <v>231</v>
      </c>
    </row>
    <row r="49" spans="1:1" ht="15.6" x14ac:dyDescent="0.3">
      <c r="A49" s="81" t="s">
        <v>232</v>
      </c>
    </row>
    <row r="50" spans="1:1" ht="15.6" x14ac:dyDescent="0.3">
      <c r="A50" s="81" t="s">
        <v>233</v>
      </c>
    </row>
    <row r="51" spans="1:1" ht="15.6" x14ac:dyDescent="0.3">
      <c r="A51" s="81" t="s">
        <v>234</v>
      </c>
    </row>
    <row r="52" spans="1:1" ht="30.6" x14ac:dyDescent="0.3">
      <c r="A52" s="81" t="s">
        <v>235</v>
      </c>
    </row>
    <row r="53" spans="1:1" ht="15.6" x14ac:dyDescent="0.3">
      <c r="A53" s="81" t="s">
        <v>236</v>
      </c>
    </row>
    <row r="54" spans="1:1" ht="15.6" x14ac:dyDescent="0.3">
      <c r="A54" s="81" t="s">
        <v>237</v>
      </c>
    </row>
    <row r="55" spans="1:1" ht="15.6" x14ac:dyDescent="0.3">
      <c r="A55" s="81" t="s">
        <v>238</v>
      </c>
    </row>
    <row r="56" spans="1:1" ht="15.6" x14ac:dyDescent="0.3">
      <c r="A56" s="81" t="s">
        <v>239</v>
      </c>
    </row>
    <row r="57" spans="1:1" ht="15.6" x14ac:dyDescent="0.3">
      <c r="A57" s="81" t="s">
        <v>240</v>
      </c>
    </row>
    <row r="58" spans="1:1" ht="30.6" x14ac:dyDescent="0.3">
      <c r="A58" s="81" t="s">
        <v>241</v>
      </c>
    </row>
    <row r="59" spans="1:1" ht="15.6" x14ac:dyDescent="0.3">
      <c r="A59" s="81" t="s">
        <v>242</v>
      </c>
    </row>
    <row r="60" spans="1:1" ht="15.6" x14ac:dyDescent="0.3">
      <c r="A60" s="81" t="s">
        <v>243</v>
      </c>
    </row>
    <row r="61" spans="1:1" ht="15.6" x14ac:dyDescent="0.3">
      <c r="A61" s="81" t="s">
        <v>244</v>
      </c>
    </row>
    <row r="62" spans="1:1" ht="15.6" x14ac:dyDescent="0.3">
      <c r="A62" s="81" t="s">
        <v>245</v>
      </c>
    </row>
    <row r="63" spans="1:1" ht="15.6" x14ac:dyDescent="0.3">
      <c r="A63" s="81" t="s">
        <v>246</v>
      </c>
    </row>
    <row r="64" spans="1:1" ht="15.6" x14ac:dyDescent="0.3">
      <c r="A64" s="81" t="s">
        <v>247</v>
      </c>
    </row>
    <row r="65" spans="1:1" ht="15.6" x14ac:dyDescent="0.3">
      <c r="A65" s="81" t="s">
        <v>248</v>
      </c>
    </row>
    <row r="66" spans="1:1" ht="15.6" x14ac:dyDescent="0.3">
      <c r="A66" s="81" t="s">
        <v>249</v>
      </c>
    </row>
    <row r="67" spans="1:1" ht="15.6" x14ac:dyDescent="0.3">
      <c r="A67" s="81" t="s">
        <v>250</v>
      </c>
    </row>
    <row r="68" spans="1:1" ht="15.6" x14ac:dyDescent="0.3">
      <c r="A68" s="81" t="s">
        <v>251</v>
      </c>
    </row>
    <row r="69" spans="1:1" ht="15.6" x14ac:dyDescent="0.3">
      <c r="A69" s="81" t="s">
        <v>252</v>
      </c>
    </row>
    <row r="70" spans="1:1" ht="15.6" x14ac:dyDescent="0.3">
      <c r="A70" s="81" t="s">
        <v>253</v>
      </c>
    </row>
    <row r="71" spans="1:1" ht="15.6" x14ac:dyDescent="0.3">
      <c r="A71" s="81" t="s">
        <v>254</v>
      </c>
    </row>
    <row r="72" spans="1:1" ht="15.6" x14ac:dyDescent="0.3">
      <c r="A72" s="81" t="s">
        <v>255</v>
      </c>
    </row>
    <row r="73" spans="1:1" ht="15.6" x14ac:dyDescent="0.3">
      <c r="A73" s="81" t="s">
        <v>256</v>
      </c>
    </row>
    <row r="74" spans="1:1" ht="15.6" x14ac:dyDescent="0.3">
      <c r="A74" s="81" t="s">
        <v>257</v>
      </c>
    </row>
    <row r="75" spans="1:1" ht="15.6" x14ac:dyDescent="0.3">
      <c r="A75" s="81" t="s">
        <v>258</v>
      </c>
    </row>
    <row r="76" spans="1:1" ht="15.6" x14ac:dyDescent="0.3">
      <c r="A76" s="81" t="s">
        <v>259</v>
      </c>
    </row>
    <row r="77" spans="1:1" ht="15.6" x14ac:dyDescent="0.3">
      <c r="A77" s="81" t="s">
        <v>260</v>
      </c>
    </row>
    <row r="78" spans="1:1" ht="15.6" x14ac:dyDescent="0.3">
      <c r="A78" s="81" t="s">
        <v>261</v>
      </c>
    </row>
    <row r="79" spans="1:1" ht="15.6" x14ac:dyDescent="0.3">
      <c r="A79" s="81" t="s">
        <v>262</v>
      </c>
    </row>
    <row r="80" spans="1:1" ht="15.6" x14ac:dyDescent="0.3">
      <c r="A80" s="81" t="s">
        <v>263</v>
      </c>
    </row>
    <row r="81" spans="1:1" ht="15.6" x14ac:dyDescent="0.3">
      <c r="A81" s="81" t="s">
        <v>264</v>
      </c>
    </row>
    <row r="82" spans="1:1" ht="45.6" x14ac:dyDescent="0.3">
      <c r="A82" s="81" t="s">
        <v>265</v>
      </c>
    </row>
    <row r="83" spans="1:1" ht="82.5" customHeight="1" x14ac:dyDescent="0.3">
      <c r="A83" s="81" t="s">
        <v>266</v>
      </c>
    </row>
    <row r="84" spans="1:1" ht="75" x14ac:dyDescent="0.3">
      <c r="A84" s="88" t="s">
        <v>267</v>
      </c>
    </row>
    <row r="85" spans="1:1" ht="45.6" x14ac:dyDescent="0.3">
      <c r="A85" s="81" t="s">
        <v>268</v>
      </c>
    </row>
    <row r="86" spans="1:1" ht="30.6" x14ac:dyDescent="0.3">
      <c r="A86" s="81" t="s">
        <v>269</v>
      </c>
    </row>
    <row r="87" spans="1:1" ht="30.6" x14ac:dyDescent="0.3">
      <c r="A87" s="81" t="s">
        <v>270</v>
      </c>
    </row>
    <row r="88" spans="1:1" ht="30.6" x14ac:dyDescent="0.3">
      <c r="A88" s="81" t="s">
        <v>271</v>
      </c>
    </row>
    <row r="89" spans="1:1" ht="30.6" x14ac:dyDescent="0.3">
      <c r="A89" s="81" t="s">
        <v>272</v>
      </c>
    </row>
    <row r="90" spans="1:1" ht="30.6" x14ac:dyDescent="0.3">
      <c r="A90" s="81" t="s">
        <v>273</v>
      </c>
    </row>
    <row r="91" spans="1:1" ht="15.6" x14ac:dyDescent="0.3">
      <c r="A91" s="81" t="s">
        <v>274</v>
      </c>
    </row>
    <row r="92" spans="1:1" ht="15.6" hidden="1" x14ac:dyDescent="0.3">
      <c r="A92" s="67"/>
    </row>
  </sheetData>
  <sheetProtection algorithmName="SHA-512" hashValue="ZlGsWbJrbFaBLdi6e2GLcNnJzLIjCb7Hl3iJrG/iLk9Lp21PYSxYcvUxdUhehfeAeDvuVo0zMQsK4okwVfAd0A==" saltValue="34kq4VjkaENu/pLzr5D4wA=="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7" tint="-0.249977111117893"/>
    <pageSetUpPr autoPageBreaks="0"/>
  </sheetPr>
  <dimension ref="A1:AN134"/>
  <sheetViews>
    <sheetView showGridLines="0" topLeftCell="D74" zoomScale="79" zoomScaleNormal="79" zoomScaleSheetLayoutView="40" zoomScalePageLayoutView="80" workbookViewId="0">
      <pane xSplit="1" topLeftCell="E1" activePane="topRight" state="frozen"/>
      <selection activeCell="D34" sqref="D34"/>
      <selection pane="topRight" activeCell="B109" sqref="B109"/>
    </sheetView>
  </sheetViews>
  <sheetFormatPr defaultColWidth="0" defaultRowHeight="15.6" zeroHeight="1" x14ac:dyDescent="0.3"/>
  <cols>
    <col min="1" max="1" width="2.6640625" style="89" customWidth="1"/>
    <col min="2" max="2" width="6.6640625" style="89" customWidth="1"/>
    <col min="3" max="3" width="15.33203125" style="262" customWidth="1"/>
    <col min="4" max="5" width="46.88671875" style="89" customWidth="1"/>
    <col min="6" max="6" width="37" style="89" bestFit="1" customWidth="1"/>
    <col min="7" max="7" width="26" style="89" bestFit="1" customWidth="1"/>
    <col min="8" max="8" width="20.6640625" style="89" bestFit="1" customWidth="1"/>
    <col min="9" max="9" width="20" style="89" bestFit="1" customWidth="1"/>
    <col min="10" max="10" width="30.88671875" style="89" customWidth="1"/>
    <col min="11" max="11" width="31.5546875" style="89" bestFit="1" customWidth="1"/>
    <col min="12" max="12" width="27.44140625" style="89" bestFit="1" customWidth="1"/>
    <col min="13" max="13" width="23.109375" style="89" customWidth="1"/>
    <col min="14" max="15" width="26.44140625" style="89" bestFit="1" customWidth="1"/>
    <col min="16" max="16" width="22.33203125" style="89" customWidth="1"/>
    <col min="17" max="17" width="18.88671875" style="89" bestFit="1" customWidth="1"/>
    <col min="18" max="18" width="15" style="233" hidden="1" customWidth="1"/>
    <col min="19" max="24" width="15" style="178" hidden="1" customWidth="1"/>
    <col min="25" max="40" width="9.109375" style="178" hidden="1" customWidth="1"/>
    <col min="41" max="16384" width="9.109375" style="89" hidden="1"/>
  </cols>
  <sheetData>
    <row r="1" spans="1:40" ht="15" x14ac:dyDescent="0.25">
      <c r="A1" s="74" t="s">
        <v>275</v>
      </c>
      <c r="B1" s="75" t="s">
        <v>4</v>
      </c>
      <c r="C1" s="130"/>
      <c r="D1" s="130"/>
      <c r="E1" s="135"/>
      <c r="F1" s="130"/>
      <c r="G1" s="130"/>
      <c r="H1" s="130"/>
      <c r="I1" s="135"/>
      <c r="J1" s="130"/>
      <c r="K1" s="130"/>
      <c r="L1" s="135"/>
      <c r="M1" s="130"/>
      <c r="N1" s="130"/>
      <c r="O1" s="130"/>
      <c r="P1" s="130"/>
      <c r="Q1" s="83" t="s">
        <v>5</v>
      </c>
      <c r="R1" s="130"/>
      <c r="S1" s="130"/>
      <c r="T1" s="130"/>
      <c r="U1" s="130"/>
      <c r="V1" s="130"/>
      <c r="W1" s="130"/>
      <c r="X1" s="130"/>
      <c r="Y1" s="130"/>
      <c r="Z1" s="130"/>
      <c r="AA1" s="130"/>
      <c r="AB1" s="130"/>
      <c r="AC1" s="130"/>
      <c r="AD1" s="130"/>
      <c r="AE1" s="130"/>
      <c r="AF1" s="130"/>
      <c r="AG1" s="130"/>
      <c r="AH1" s="130"/>
      <c r="AI1" s="130"/>
      <c r="AJ1" s="130"/>
      <c r="AK1" s="130"/>
      <c r="AL1" s="130"/>
      <c r="AM1" s="130"/>
      <c r="AN1" s="130"/>
    </row>
    <row r="2" spans="1:40" thickBot="1" x14ac:dyDescent="0.3">
      <c r="A2" s="130"/>
      <c r="B2" s="76" t="s">
        <v>6</v>
      </c>
      <c r="C2" s="131"/>
      <c r="D2" s="131"/>
      <c r="E2" s="134"/>
      <c r="F2" s="131"/>
      <c r="G2" s="131"/>
      <c r="H2" s="131"/>
      <c r="I2" s="134"/>
      <c r="J2" s="131"/>
      <c r="K2" s="131"/>
      <c r="L2" s="134"/>
      <c r="M2" s="131"/>
      <c r="N2" s="131"/>
      <c r="O2" s="131"/>
      <c r="P2" s="131"/>
      <c r="Q2" s="134"/>
      <c r="R2" s="130"/>
      <c r="S2" s="130"/>
      <c r="T2" s="130"/>
      <c r="U2" s="130"/>
      <c r="V2" s="130"/>
      <c r="W2" s="130"/>
      <c r="X2" s="130"/>
      <c r="Y2" s="130"/>
      <c r="Z2" s="130"/>
      <c r="AA2" s="130"/>
      <c r="AB2" s="130"/>
      <c r="AC2" s="130"/>
      <c r="AD2" s="130"/>
      <c r="AE2" s="130"/>
      <c r="AF2" s="130"/>
      <c r="AG2" s="130"/>
      <c r="AH2" s="130"/>
      <c r="AI2" s="130"/>
      <c r="AJ2" s="130"/>
      <c r="AK2" s="130"/>
      <c r="AL2" s="130"/>
      <c r="AM2" s="130"/>
      <c r="AN2" s="130"/>
    </row>
    <row r="3" spans="1:40" x14ac:dyDescent="0.3">
      <c r="A3" s="130"/>
      <c r="B3" s="204"/>
      <c r="C3" s="3"/>
      <c r="D3" s="3"/>
      <c r="E3" s="130"/>
      <c r="F3" s="130"/>
      <c r="G3" s="130"/>
      <c r="H3" s="130"/>
      <c r="I3" s="130"/>
      <c r="J3" s="130"/>
      <c r="K3" s="130"/>
      <c r="L3" s="130"/>
      <c r="M3" s="130"/>
      <c r="N3" s="130"/>
      <c r="O3" s="130"/>
      <c r="P3" s="130"/>
      <c r="Q3" s="130"/>
      <c r="R3" s="270"/>
      <c r="S3" s="204"/>
      <c r="T3" s="204"/>
      <c r="U3" s="204"/>
      <c r="V3" s="204"/>
      <c r="W3" s="204"/>
      <c r="X3" s="204"/>
      <c r="Y3" s="204"/>
      <c r="Z3" s="204"/>
      <c r="AA3" s="204"/>
      <c r="AB3" s="204"/>
      <c r="AC3" s="204"/>
      <c r="AD3" s="204"/>
      <c r="AE3" s="204"/>
      <c r="AF3" s="204"/>
      <c r="AG3" s="204"/>
      <c r="AH3" s="204"/>
      <c r="AI3" s="204"/>
      <c r="AJ3" s="204"/>
      <c r="AK3" s="204"/>
      <c r="AL3" s="204"/>
      <c r="AM3" s="204"/>
      <c r="AN3" s="204"/>
    </row>
    <row r="4" spans="1:40" s="75" customFormat="1" ht="15" x14ac:dyDescent="0.25">
      <c r="A4" s="130"/>
      <c r="B4" s="77" t="s">
        <v>276</v>
      </c>
      <c r="C4" s="130"/>
      <c r="D4" s="130"/>
      <c r="E4" s="130"/>
      <c r="F4" s="130"/>
      <c r="G4" s="130"/>
      <c r="H4" s="130"/>
      <c r="I4" s="130"/>
      <c r="J4" s="130"/>
      <c r="K4" s="130"/>
      <c r="L4" s="130"/>
      <c r="M4" s="130"/>
      <c r="N4" s="130"/>
      <c r="O4" s="130"/>
      <c r="P4" s="130"/>
      <c r="Q4" s="130"/>
      <c r="R4" s="264"/>
      <c r="S4" s="130"/>
      <c r="T4" s="130"/>
      <c r="U4" s="130"/>
      <c r="V4" s="130"/>
      <c r="W4" s="130"/>
      <c r="X4" s="130"/>
      <c r="Y4" s="130"/>
      <c r="Z4" s="130"/>
      <c r="AA4" s="130"/>
      <c r="AB4" s="130"/>
      <c r="AC4" s="130"/>
      <c r="AD4" s="130"/>
      <c r="AE4" s="130"/>
      <c r="AF4" s="130"/>
      <c r="AG4" s="130"/>
      <c r="AH4" s="130"/>
      <c r="AI4" s="130"/>
      <c r="AJ4" s="130"/>
      <c r="AK4" s="130"/>
      <c r="AL4" s="130"/>
      <c r="AM4" s="130"/>
      <c r="AN4" s="130"/>
    </row>
    <row r="5" spans="1:40" ht="17.399999999999999" x14ac:dyDescent="0.3">
      <c r="A5" s="130"/>
      <c r="B5" s="90" t="str">
        <f>'1. Information'!B5</f>
        <v>Annual Mental Health Services Act (MHSA) Revenue and Expenditure Report</v>
      </c>
      <c r="C5" s="265"/>
      <c r="D5" s="265"/>
      <c r="E5" s="265"/>
      <c r="F5" s="265"/>
      <c r="G5" s="265"/>
      <c r="H5" s="265"/>
      <c r="I5" s="265"/>
      <c r="J5" s="265"/>
      <c r="K5" s="265"/>
      <c r="L5" s="203"/>
      <c r="M5" s="132"/>
      <c r="N5" s="132"/>
      <c r="O5" s="132"/>
      <c r="P5" s="132"/>
      <c r="Q5" s="132"/>
      <c r="R5" s="270"/>
      <c r="S5" s="204"/>
      <c r="T5" s="204"/>
      <c r="U5" s="204"/>
      <c r="V5" s="204"/>
      <c r="W5" s="204"/>
      <c r="X5" s="204"/>
      <c r="Y5" s="204"/>
      <c r="Z5" s="204"/>
      <c r="AA5" s="204"/>
      <c r="AB5" s="204"/>
      <c r="AC5" s="204"/>
      <c r="AD5" s="204"/>
      <c r="AE5" s="204"/>
      <c r="AF5" s="204"/>
      <c r="AG5" s="204"/>
      <c r="AH5" s="204"/>
      <c r="AI5" s="204"/>
      <c r="AJ5" s="204"/>
      <c r="AK5" s="204"/>
      <c r="AL5" s="204"/>
      <c r="AM5" s="204"/>
      <c r="AN5" s="204"/>
    </row>
    <row r="6" spans="1:40" ht="17.399999999999999" x14ac:dyDescent="0.3">
      <c r="A6" s="130"/>
      <c r="B6" s="90" t="str">
        <f>'1. Information'!B6</f>
        <v>Fiscal Year: FY 2022-23</v>
      </c>
      <c r="C6" s="265"/>
      <c r="D6" s="265"/>
      <c r="E6" s="265"/>
      <c r="F6" s="265"/>
      <c r="G6" s="265"/>
      <c r="H6" s="265"/>
      <c r="I6" s="265"/>
      <c r="J6" s="265"/>
      <c r="K6" s="265"/>
      <c r="L6" s="203"/>
      <c r="M6" s="132"/>
      <c r="N6" s="132"/>
      <c r="O6" s="132"/>
      <c r="P6" s="132"/>
      <c r="Q6" s="132"/>
      <c r="R6" s="270"/>
      <c r="S6" s="204"/>
      <c r="T6" s="204"/>
      <c r="U6" s="204"/>
      <c r="V6" s="204"/>
      <c r="W6" s="204"/>
      <c r="X6" s="204"/>
      <c r="Y6" s="204"/>
      <c r="Z6" s="204"/>
      <c r="AA6" s="204"/>
      <c r="AB6" s="204"/>
      <c r="AC6" s="204"/>
      <c r="AD6" s="204"/>
      <c r="AE6" s="204"/>
      <c r="AF6" s="204"/>
      <c r="AG6" s="204"/>
      <c r="AH6" s="204"/>
      <c r="AI6" s="204"/>
      <c r="AJ6" s="204"/>
      <c r="AK6" s="204"/>
      <c r="AL6" s="204"/>
      <c r="AM6" s="204"/>
      <c r="AN6" s="204"/>
    </row>
    <row r="7" spans="1:40" ht="17.399999999999999" x14ac:dyDescent="0.3">
      <c r="A7" s="130"/>
      <c r="B7" s="90" t="s">
        <v>277</v>
      </c>
      <c r="C7" s="265"/>
      <c r="D7" s="265"/>
      <c r="E7" s="265"/>
      <c r="F7" s="265"/>
      <c r="G7" s="265"/>
      <c r="H7" s="265"/>
      <c r="I7" s="265"/>
      <c r="J7" s="265"/>
      <c r="K7" s="265"/>
      <c r="L7" s="203"/>
      <c r="M7" s="132"/>
      <c r="N7" s="132"/>
      <c r="O7" s="132"/>
      <c r="P7" s="132"/>
      <c r="Q7" s="132"/>
      <c r="R7" s="270"/>
      <c r="S7" s="204"/>
      <c r="T7" s="204"/>
      <c r="U7" s="204"/>
      <c r="V7" s="204"/>
      <c r="W7" s="204"/>
      <c r="X7" s="204"/>
      <c r="Y7" s="204"/>
      <c r="Z7" s="204"/>
      <c r="AA7" s="204"/>
      <c r="AB7" s="204"/>
      <c r="AC7" s="204"/>
      <c r="AD7" s="204"/>
      <c r="AE7" s="204"/>
      <c r="AF7" s="204"/>
      <c r="AG7" s="204"/>
      <c r="AH7" s="204"/>
      <c r="AI7" s="204"/>
      <c r="AJ7" s="204"/>
      <c r="AK7" s="204"/>
      <c r="AL7" s="204"/>
      <c r="AM7" s="204"/>
      <c r="AN7" s="204"/>
    </row>
    <row r="8" spans="1:40" x14ac:dyDescent="0.3">
      <c r="A8" s="130"/>
      <c r="B8" s="203"/>
      <c r="C8" s="203"/>
      <c r="D8" s="203"/>
      <c r="E8" s="203"/>
      <c r="F8" s="203"/>
      <c r="G8" s="203"/>
      <c r="H8" s="203"/>
      <c r="I8" s="203"/>
      <c r="J8" s="203"/>
      <c r="K8" s="203"/>
      <c r="L8" s="203"/>
      <c r="M8" s="132"/>
      <c r="N8" s="132"/>
      <c r="O8" s="132"/>
      <c r="P8" s="132"/>
      <c r="Q8" s="132"/>
      <c r="R8" s="270"/>
      <c r="S8" s="204"/>
      <c r="T8" s="204"/>
      <c r="U8" s="204"/>
      <c r="V8" s="204"/>
      <c r="W8" s="204"/>
      <c r="X8" s="204"/>
      <c r="Y8" s="204"/>
      <c r="Z8" s="204"/>
      <c r="AA8" s="204"/>
      <c r="AB8" s="204"/>
      <c r="AC8" s="204"/>
      <c r="AD8" s="204"/>
      <c r="AE8" s="204"/>
      <c r="AF8" s="204"/>
      <c r="AG8" s="204"/>
      <c r="AH8" s="204"/>
      <c r="AI8" s="204"/>
      <c r="AJ8" s="204"/>
      <c r="AK8" s="204"/>
      <c r="AL8" s="204"/>
      <c r="AM8" s="204"/>
      <c r="AN8" s="204"/>
    </row>
    <row r="9" spans="1:40" ht="15.75" customHeight="1" x14ac:dyDescent="0.3">
      <c r="A9" s="130"/>
      <c r="B9" s="188" t="s">
        <v>12</v>
      </c>
      <c r="C9" s="216"/>
      <c r="D9" s="138" t="str">
        <f>IF(ISBLANK('1. Information'!D11),"",'1. Information'!D11)</f>
        <v>Mariposa</v>
      </c>
      <c r="E9" s="75" t="str">
        <f>IF(ISBLANK('1. Information'!D11),"",'1. Information'!D11)</f>
        <v>Mariposa</v>
      </c>
      <c r="F9" s="179" t="s">
        <v>10</v>
      </c>
      <c r="G9" s="180">
        <f>IF(ISBLANK('1. Information'!D9),"",'1. Information'!D9)</f>
        <v>45307</v>
      </c>
      <c r="H9" s="130"/>
      <c r="I9" s="130"/>
      <c r="J9" s="130"/>
      <c r="K9" s="130"/>
      <c r="L9" s="130"/>
      <c r="M9" s="130"/>
      <c r="N9" s="130"/>
      <c r="O9" s="130"/>
      <c r="P9" s="130"/>
      <c r="Q9" s="130"/>
      <c r="R9" s="270"/>
      <c r="S9" s="204"/>
      <c r="T9" s="204"/>
      <c r="U9" s="204"/>
      <c r="V9" s="204"/>
      <c r="W9" s="204"/>
      <c r="X9" s="204"/>
      <c r="Y9" s="204"/>
      <c r="Z9" s="204"/>
      <c r="AA9" s="204"/>
      <c r="AB9" s="204"/>
      <c r="AC9" s="204"/>
      <c r="AD9" s="204"/>
      <c r="AE9" s="204"/>
      <c r="AF9" s="204"/>
      <c r="AG9" s="204"/>
      <c r="AH9" s="204"/>
      <c r="AI9" s="204"/>
      <c r="AJ9" s="204"/>
      <c r="AK9" s="204"/>
      <c r="AL9" s="204"/>
      <c r="AM9" s="204"/>
      <c r="AN9" s="204"/>
    </row>
    <row r="10" spans="1:40" x14ac:dyDescent="0.3">
      <c r="A10" s="130"/>
      <c r="B10" s="130"/>
      <c r="C10" s="206"/>
      <c r="D10" s="206"/>
      <c r="E10" s="206"/>
      <c r="F10" s="206"/>
      <c r="G10" s="177"/>
      <c r="H10" s="266"/>
      <c r="I10" s="206"/>
      <c r="J10" s="207"/>
      <c r="K10" s="130"/>
      <c r="L10" s="204"/>
      <c r="M10" s="204"/>
      <c r="N10" s="204"/>
      <c r="O10" s="204"/>
      <c r="P10" s="204"/>
      <c r="Q10" s="204"/>
      <c r="R10" s="270"/>
      <c r="S10" s="204"/>
      <c r="T10" s="204"/>
      <c r="U10" s="204"/>
      <c r="V10" s="204"/>
      <c r="W10" s="204"/>
      <c r="X10" s="204"/>
      <c r="Y10" s="204"/>
      <c r="Z10" s="204"/>
      <c r="AA10" s="204"/>
      <c r="AB10" s="204"/>
      <c r="AC10" s="204"/>
      <c r="AD10" s="204"/>
      <c r="AE10" s="204"/>
      <c r="AF10" s="204"/>
      <c r="AG10" s="204"/>
      <c r="AH10" s="204"/>
      <c r="AI10" s="204"/>
      <c r="AJ10" s="204"/>
      <c r="AK10" s="204"/>
      <c r="AL10" s="204"/>
      <c r="AM10" s="204"/>
      <c r="AN10" s="204"/>
    </row>
    <row r="11" spans="1:40" ht="18" thickBot="1" x14ac:dyDescent="0.35">
      <c r="A11" s="130"/>
      <c r="B11" s="181" t="s">
        <v>161</v>
      </c>
      <c r="C11" s="209"/>
      <c r="D11" s="208"/>
      <c r="E11" s="208"/>
      <c r="F11" s="208"/>
      <c r="G11" s="210"/>
      <c r="H11" s="267"/>
      <c r="I11" s="208"/>
      <c r="J11" s="211"/>
      <c r="K11" s="209"/>
      <c r="L11" s="204"/>
      <c r="M11" s="204"/>
      <c r="N11" s="204"/>
      <c r="O11" s="204"/>
      <c r="P11" s="204"/>
      <c r="Q11" s="204"/>
      <c r="R11" s="270"/>
      <c r="S11" s="204"/>
      <c r="T11" s="204"/>
      <c r="U11" s="204"/>
      <c r="V11" s="204"/>
      <c r="W11" s="204"/>
      <c r="X11" s="204"/>
      <c r="Y11" s="204"/>
      <c r="Z11" s="204"/>
      <c r="AA11" s="204"/>
      <c r="AB11" s="204"/>
      <c r="AC11" s="204"/>
      <c r="AD11" s="204"/>
      <c r="AE11" s="204"/>
      <c r="AF11" s="204"/>
      <c r="AG11" s="204"/>
      <c r="AH11" s="204"/>
      <c r="AI11" s="204"/>
      <c r="AJ11" s="204"/>
      <c r="AK11" s="204"/>
      <c r="AL11" s="204"/>
      <c r="AM11" s="204"/>
      <c r="AN11" s="204"/>
    </row>
    <row r="12" spans="1:40" ht="16.2" thickTop="1" x14ac:dyDescent="0.3">
      <c r="A12" s="130"/>
      <c r="B12" s="130"/>
      <c r="C12" s="177"/>
      <c r="D12" s="206"/>
      <c r="E12" s="206"/>
      <c r="F12" s="206"/>
      <c r="G12" s="177"/>
      <c r="H12" s="266"/>
      <c r="I12" s="206"/>
      <c r="J12" s="207"/>
      <c r="K12" s="130"/>
      <c r="L12" s="130"/>
      <c r="M12" s="130"/>
      <c r="N12" s="130"/>
      <c r="O12" s="204"/>
      <c r="P12" s="204"/>
      <c r="Q12" s="204"/>
      <c r="R12" s="270"/>
      <c r="S12" s="204"/>
      <c r="T12" s="204"/>
      <c r="U12" s="204"/>
      <c r="V12" s="204"/>
      <c r="W12" s="204"/>
      <c r="X12" s="204"/>
      <c r="Y12" s="204"/>
      <c r="Z12" s="204"/>
      <c r="AA12" s="204"/>
      <c r="AB12" s="204"/>
      <c r="AC12" s="204"/>
      <c r="AD12" s="204"/>
      <c r="AE12" s="204"/>
      <c r="AF12" s="204"/>
      <c r="AG12" s="204"/>
      <c r="AH12" s="204"/>
      <c r="AI12" s="204"/>
      <c r="AJ12" s="204"/>
      <c r="AK12" s="204"/>
      <c r="AL12" s="204"/>
      <c r="AM12" s="204"/>
      <c r="AN12" s="204"/>
    </row>
    <row r="13" spans="1:40" x14ac:dyDescent="0.3">
      <c r="A13" s="130"/>
      <c r="B13" s="130"/>
      <c r="C13" s="177"/>
      <c r="D13" s="206"/>
      <c r="E13" s="206"/>
      <c r="F13" s="234" t="s">
        <v>40</v>
      </c>
      <c r="G13" s="235" t="s">
        <v>41</v>
      </c>
      <c r="H13" s="147" t="s">
        <v>42</v>
      </c>
      <c r="I13" s="147" t="s">
        <v>43</v>
      </c>
      <c r="J13" s="236" t="s">
        <v>44</v>
      </c>
      <c r="K13" s="147" t="s">
        <v>45</v>
      </c>
      <c r="L13" s="204"/>
      <c r="M13" s="204"/>
      <c r="N13" s="204"/>
      <c r="O13" s="204"/>
      <c r="P13" s="204"/>
      <c r="Q13" s="204"/>
      <c r="R13" s="270"/>
      <c r="S13" s="204"/>
      <c r="T13" s="204"/>
      <c r="U13" s="204"/>
      <c r="V13" s="204"/>
      <c r="W13" s="204"/>
      <c r="X13" s="204"/>
      <c r="Y13" s="204"/>
      <c r="Z13" s="204"/>
      <c r="AA13" s="204"/>
      <c r="AB13" s="204"/>
      <c r="AC13" s="204"/>
      <c r="AD13" s="204"/>
      <c r="AE13" s="204"/>
      <c r="AF13" s="204"/>
      <c r="AG13" s="204"/>
      <c r="AH13" s="204"/>
      <c r="AI13" s="204"/>
      <c r="AJ13" s="204"/>
      <c r="AK13" s="204"/>
      <c r="AL13" s="130"/>
      <c r="AM13" s="130"/>
      <c r="AN13" s="130"/>
    </row>
    <row r="14" spans="1:40" ht="47.25" customHeight="1" x14ac:dyDescent="0.3">
      <c r="A14" s="130"/>
      <c r="B14" s="130"/>
      <c r="C14" s="130"/>
      <c r="D14" s="130"/>
      <c r="E14" s="130"/>
      <c r="F14" s="183" t="s">
        <v>162</v>
      </c>
      <c r="G14" s="184" t="s">
        <v>66</v>
      </c>
      <c r="H14" s="184" t="s">
        <v>67</v>
      </c>
      <c r="I14" s="184" t="s">
        <v>68</v>
      </c>
      <c r="J14" s="184" t="s">
        <v>69</v>
      </c>
      <c r="K14" s="237" t="s">
        <v>163</v>
      </c>
      <c r="L14" s="204"/>
      <c r="M14" s="204"/>
      <c r="N14" s="204"/>
      <c r="O14" s="204"/>
      <c r="P14" s="204"/>
      <c r="Q14" s="204"/>
      <c r="R14" s="270"/>
      <c r="S14" s="204"/>
      <c r="T14" s="204"/>
      <c r="U14" s="204"/>
      <c r="V14" s="204"/>
      <c r="W14" s="204"/>
      <c r="X14" s="204"/>
      <c r="Y14" s="204"/>
      <c r="Z14" s="204"/>
      <c r="AA14" s="204"/>
      <c r="AB14" s="204"/>
      <c r="AC14" s="204"/>
      <c r="AD14" s="204"/>
      <c r="AE14" s="204"/>
      <c r="AF14" s="204"/>
      <c r="AG14" s="204"/>
      <c r="AH14" s="204"/>
      <c r="AI14" s="204"/>
      <c r="AJ14" s="204"/>
      <c r="AK14" s="204"/>
      <c r="AL14" s="130"/>
      <c r="AM14" s="130"/>
      <c r="AN14" s="130"/>
    </row>
    <row r="15" spans="1:40" x14ac:dyDescent="0.3">
      <c r="A15" s="130"/>
      <c r="B15" s="147">
        <v>1</v>
      </c>
      <c r="C15" s="156" t="s">
        <v>278</v>
      </c>
      <c r="D15" s="215"/>
      <c r="E15" s="219"/>
      <c r="F15" s="52">
        <v>0</v>
      </c>
      <c r="G15" s="217"/>
      <c r="H15" s="217"/>
      <c r="I15" s="217"/>
      <c r="J15" s="217"/>
      <c r="K15" s="187">
        <f>SUM(F15:J15)</f>
        <v>0</v>
      </c>
      <c r="L15" s="204"/>
      <c r="M15" s="204"/>
      <c r="N15" s="204"/>
      <c r="O15" s="204"/>
      <c r="P15" s="204"/>
      <c r="Q15" s="204"/>
      <c r="R15" s="270"/>
      <c r="S15" s="204"/>
      <c r="T15" s="204"/>
      <c r="U15" s="204"/>
      <c r="V15" s="204"/>
      <c r="W15" s="204"/>
      <c r="X15" s="204"/>
      <c r="Y15" s="204"/>
      <c r="Z15" s="204"/>
      <c r="AA15" s="204"/>
      <c r="AB15" s="204"/>
      <c r="AC15" s="204"/>
      <c r="AD15" s="204"/>
      <c r="AE15" s="204"/>
      <c r="AF15" s="204"/>
      <c r="AG15" s="204"/>
      <c r="AH15" s="204"/>
      <c r="AI15" s="204"/>
      <c r="AJ15" s="204"/>
      <c r="AK15" s="204"/>
      <c r="AL15" s="130"/>
      <c r="AM15" s="130"/>
      <c r="AN15" s="130"/>
    </row>
    <row r="16" spans="1:40" ht="15" customHeight="1" x14ac:dyDescent="0.3">
      <c r="A16" s="130"/>
      <c r="B16" s="147">
        <v>2</v>
      </c>
      <c r="C16" s="156" t="s">
        <v>279</v>
      </c>
      <c r="D16" s="215"/>
      <c r="E16" s="219"/>
      <c r="F16" s="52">
        <v>0</v>
      </c>
      <c r="G16" s="217"/>
      <c r="H16" s="217"/>
      <c r="I16" s="217"/>
      <c r="J16" s="217"/>
      <c r="K16" s="187">
        <f t="shared" ref="K16:K22" si="0">SUM(F16:J16)</f>
        <v>0</v>
      </c>
      <c r="L16" s="204"/>
      <c r="M16" s="204"/>
      <c r="N16" s="204"/>
      <c r="O16" s="204"/>
      <c r="P16" s="204"/>
      <c r="Q16" s="204"/>
      <c r="R16" s="270"/>
      <c r="S16" s="204"/>
      <c r="T16" s="204"/>
      <c r="U16" s="204"/>
      <c r="V16" s="204"/>
      <c r="W16" s="204"/>
      <c r="X16" s="204"/>
      <c r="Y16" s="204"/>
      <c r="Z16" s="204"/>
      <c r="AA16" s="204"/>
      <c r="AB16" s="204"/>
      <c r="AC16" s="204"/>
      <c r="AD16" s="204"/>
      <c r="AE16" s="204"/>
      <c r="AF16" s="204"/>
      <c r="AG16" s="204"/>
      <c r="AH16" s="204"/>
      <c r="AI16" s="204"/>
      <c r="AJ16" s="204"/>
      <c r="AK16" s="204"/>
      <c r="AL16" s="130"/>
      <c r="AM16" s="130"/>
      <c r="AN16" s="130"/>
    </row>
    <row r="17" spans="1:40" ht="15" customHeight="1" x14ac:dyDescent="0.3">
      <c r="A17" s="133"/>
      <c r="B17" s="147">
        <v>3</v>
      </c>
      <c r="C17" s="156" t="s">
        <v>280</v>
      </c>
      <c r="D17" s="215"/>
      <c r="E17" s="219"/>
      <c r="F17" s="52">
        <v>28013.48</v>
      </c>
      <c r="G17" s="217"/>
      <c r="H17" s="217"/>
      <c r="I17" s="217"/>
      <c r="J17" s="217"/>
      <c r="K17" s="187">
        <f t="shared" si="0"/>
        <v>28013.48</v>
      </c>
      <c r="L17" s="204"/>
      <c r="M17" s="204"/>
      <c r="N17" s="204"/>
      <c r="O17" s="204"/>
      <c r="P17" s="204"/>
      <c r="Q17" s="204"/>
      <c r="R17" s="270"/>
      <c r="S17" s="204"/>
      <c r="T17" s="204"/>
      <c r="U17" s="204"/>
      <c r="V17" s="204"/>
      <c r="W17" s="204"/>
      <c r="X17" s="204"/>
      <c r="Y17" s="204"/>
      <c r="Z17" s="204"/>
      <c r="AA17" s="204"/>
      <c r="AB17" s="204"/>
      <c r="AC17" s="204"/>
      <c r="AD17" s="204"/>
      <c r="AE17" s="204"/>
      <c r="AF17" s="204"/>
      <c r="AG17" s="204"/>
      <c r="AH17" s="204"/>
      <c r="AI17" s="204"/>
      <c r="AJ17" s="204"/>
      <c r="AK17" s="204"/>
      <c r="AL17" s="130"/>
      <c r="AM17" s="130"/>
      <c r="AN17" s="130"/>
    </row>
    <row r="18" spans="1:40" ht="15" customHeight="1" x14ac:dyDescent="0.3">
      <c r="A18" s="133"/>
      <c r="B18" s="147">
        <v>4</v>
      </c>
      <c r="C18" s="156" t="s">
        <v>281</v>
      </c>
      <c r="D18" s="215"/>
      <c r="E18" s="219"/>
      <c r="F18" s="52">
        <v>0</v>
      </c>
      <c r="G18" s="218"/>
      <c r="H18" s="218"/>
      <c r="I18" s="218"/>
      <c r="J18" s="218"/>
      <c r="K18" s="187">
        <f>F18</f>
        <v>0</v>
      </c>
      <c r="L18" s="204"/>
      <c r="M18" s="204"/>
      <c r="N18" s="204"/>
      <c r="O18" s="204"/>
      <c r="P18" s="204"/>
      <c r="Q18" s="204"/>
      <c r="R18" s="270"/>
      <c r="S18" s="204"/>
      <c r="T18" s="204"/>
      <c r="U18" s="204"/>
      <c r="V18" s="204"/>
      <c r="W18" s="204"/>
      <c r="X18" s="204"/>
      <c r="Y18" s="204"/>
      <c r="Z18" s="204"/>
      <c r="AA18" s="204"/>
      <c r="AB18" s="204"/>
      <c r="AC18" s="204"/>
      <c r="AD18" s="204"/>
      <c r="AE18" s="204"/>
      <c r="AF18" s="204"/>
      <c r="AG18" s="204"/>
      <c r="AH18" s="204"/>
      <c r="AI18" s="204"/>
      <c r="AJ18" s="204"/>
      <c r="AK18" s="204"/>
      <c r="AL18" s="130"/>
      <c r="AM18" s="130"/>
      <c r="AN18" s="130"/>
    </row>
    <row r="19" spans="1:40" ht="15" customHeight="1" x14ac:dyDescent="0.3">
      <c r="A19" s="133"/>
      <c r="B19" s="147">
        <v>5</v>
      </c>
      <c r="C19" s="156" t="s">
        <v>282</v>
      </c>
      <c r="D19" s="215"/>
      <c r="E19" s="219"/>
      <c r="F19" s="217"/>
      <c r="G19" s="218"/>
      <c r="H19" s="218"/>
      <c r="I19" s="218"/>
      <c r="J19" s="218"/>
      <c r="K19" s="187">
        <f t="shared" ref="K19:K20" si="1">F19</f>
        <v>0</v>
      </c>
      <c r="L19" s="204"/>
      <c r="M19" s="204"/>
      <c r="N19" s="204"/>
      <c r="O19" s="204"/>
      <c r="P19" s="204"/>
      <c r="Q19" s="204"/>
      <c r="R19" s="270"/>
      <c r="S19" s="204"/>
      <c r="T19" s="204"/>
      <c r="U19" s="204"/>
      <c r="V19" s="204"/>
      <c r="W19" s="204"/>
      <c r="X19" s="204"/>
      <c r="Y19" s="204"/>
      <c r="Z19" s="204"/>
      <c r="AA19" s="204"/>
      <c r="AB19" s="204"/>
      <c r="AC19" s="204"/>
      <c r="AD19" s="204"/>
      <c r="AE19" s="204"/>
      <c r="AF19" s="204"/>
      <c r="AG19" s="204"/>
      <c r="AH19" s="204"/>
      <c r="AI19" s="204"/>
      <c r="AJ19" s="204"/>
      <c r="AK19" s="204"/>
      <c r="AL19" s="130"/>
      <c r="AM19" s="130"/>
      <c r="AN19" s="130"/>
    </row>
    <row r="20" spans="1:40" ht="15" customHeight="1" x14ac:dyDescent="0.3">
      <c r="A20" s="133"/>
      <c r="B20" s="147">
        <v>6</v>
      </c>
      <c r="C20" s="156" t="s">
        <v>283</v>
      </c>
      <c r="D20" s="215"/>
      <c r="E20" s="219"/>
      <c r="F20" s="217"/>
      <c r="G20" s="218"/>
      <c r="H20" s="218"/>
      <c r="I20" s="218"/>
      <c r="J20" s="218"/>
      <c r="K20" s="187">
        <f t="shared" si="1"/>
        <v>0</v>
      </c>
      <c r="L20" s="204"/>
      <c r="M20" s="204"/>
      <c r="N20" s="204"/>
      <c r="O20" s="204"/>
      <c r="P20" s="204"/>
      <c r="Q20" s="204"/>
      <c r="R20" s="270"/>
      <c r="S20" s="204"/>
      <c r="T20" s="204"/>
      <c r="U20" s="204"/>
      <c r="V20" s="204"/>
      <c r="W20" s="204"/>
      <c r="X20" s="204"/>
      <c r="Y20" s="204"/>
      <c r="Z20" s="204"/>
      <c r="AA20" s="204"/>
      <c r="AB20" s="204"/>
      <c r="AC20" s="204"/>
      <c r="AD20" s="204"/>
      <c r="AE20" s="204"/>
      <c r="AF20" s="204"/>
      <c r="AG20" s="204"/>
      <c r="AH20" s="204"/>
      <c r="AI20" s="204"/>
      <c r="AJ20" s="204"/>
      <c r="AK20" s="204"/>
      <c r="AL20" s="130"/>
      <c r="AM20" s="130"/>
      <c r="AN20" s="130"/>
    </row>
    <row r="21" spans="1:40" ht="15" customHeight="1" x14ac:dyDescent="0.3">
      <c r="A21" s="133"/>
      <c r="B21" s="147">
        <v>7</v>
      </c>
      <c r="C21" s="156" t="s">
        <v>284</v>
      </c>
      <c r="D21" s="215"/>
      <c r="E21" s="216"/>
      <c r="F21" s="238">
        <f>SUMIF($G$34:$G$133,"Combined Summary",L$34:L$133) + SUMIF($F$34:$F$133,"Standalone",L$34:L$133)</f>
        <v>368696.81999999995</v>
      </c>
      <c r="G21" s="190">
        <f>SUMIF($G$34:$G$133,"Combined Summary",M$34:M$133) + SUMIF($F$34:$F$133,"Standalone",M$34:M$133)</f>
        <v>0</v>
      </c>
      <c r="H21" s="190">
        <f>SUMIF($G$34:$G$133,"Combined Summary",N$34:N$133) + SUMIF($F$34:$F$133,"Standalone",N$34:N$133)</f>
        <v>0</v>
      </c>
      <c r="I21" s="190">
        <f>SUMIF($G$34:$G$133,"Combined Summary",O$34:O$133) + SUMIF($F$34:$F$133,"Standalone",O$34:O$133)</f>
        <v>0</v>
      </c>
      <c r="J21" s="190">
        <f>SUMIF($G$34:$G$133,"Combined Summary",P$34:P$133) + SUMIF($F$34:$F$133,"Standalone",P$34:P$133)</f>
        <v>0</v>
      </c>
      <c r="K21" s="190">
        <f t="shared" si="0"/>
        <v>368696.81999999995</v>
      </c>
      <c r="L21" s="204"/>
      <c r="M21" s="204"/>
      <c r="N21" s="204"/>
      <c r="O21" s="204"/>
      <c r="P21" s="204"/>
      <c r="Q21" s="204"/>
      <c r="R21" s="270"/>
      <c r="S21" s="204"/>
      <c r="T21" s="204"/>
      <c r="U21" s="204"/>
      <c r="V21" s="204"/>
      <c r="W21" s="204"/>
      <c r="X21" s="204"/>
      <c r="Y21" s="204"/>
      <c r="Z21" s="204"/>
      <c r="AA21" s="204"/>
      <c r="AB21" s="204"/>
      <c r="AC21" s="204"/>
      <c r="AD21" s="204"/>
      <c r="AE21" s="204"/>
      <c r="AF21" s="204"/>
      <c r="AG21" s="204"/>
      <c r="AH21" s="204"/>
      <c r="AI21" s="204"/>
      <c r="AJ21" s="204"/>
      <c r="AK21" s="204"/>
      <c r="AL21" s="130"/>
      <c r="AM21" s="130"/>
      <c r="AN21" s="130"/>
    </row>
    <row r="22" spans="1:40" ht="30.9" customHeight="1" x14ac:dyDescent="0.3">
      <c r="A22" s="133"/>
      <c r="B22" s="147">
        <v>8</v>
      </c>
      <c r="C22" s="239" t="s">
        <v>285</v>
      </c>
      <c r="D22" s="271"/>
      <c r="E22" s="268"/>
      <c r="F22" s="240">
        <f>SUM(F15:F17,F20:F21)</f>
        <v>396710.29999999993</v>
      </c>
      <c r="G22" s="240">
        <f t="shared" ref="G22:J22" si="2">SUM(G15:G17,G20:G21)</f>
        <v>0</v>
      </c>
      <c r="H22" s="240">
        <f t="shared" si="2"/>
        <v>0</v>
      </c>
      <c r="I22" s="240">
        <f t="shared" si="2"/>
        <v>0</v>
      </c>
      <c r="J22" s="240">
        <f t="shared" si="2"/>
        <v>0</v>
      </c>
      <c r="K22" s="240">
        <f t="shared" si="0"/>
        <v>396710.29999999993</v>
      </c>
      <c r="L22" s="204"/>
      <c r="M22" s="204"/>
      <c r="N22" s="204"/>
      <c r="O22" s="204"/>
      <c r="P22" s="204"/>
      <c r="Q22" s="204"/>
      <c r="R22" s="270"/>
      <c r="S22" s="204"/>
      <c r="T22" s="204"/>
      <c r="U22" s="204"/>
      <c r="V22" s="204"/>
      <c r="W22" s="204"/>
      <c r="X22" s="204"/>
      <c r="Y22" s="204"/>
      <c r="Z22" s="204"/>
      <c r="AA22" s="204"/>
      <c r="AB22" s="204"/>
      <c r="AC22" s="204"/>
      <c r="AD22" s="204"/>
      <c r="AE22" s="204"/>
      <c r="AF22" s="204"/>
      <c r="AG22" s="204"/>
      <c r="AH22" s="204"/>
      <c r="AI22" s="204"/>
      <c r="AJ22" s="204"/>
      <c r="AK22" s="204"/>
      <c r="AL22" s="130"/>
      <c r="AM22" s="130"/>
      <c r="AN22" s="130"/>
    </row>
    <row r="23" spans="1:40" x14ac:dyDescent="0.3">
      <c r="A23" s="133"/>
      <c r="B23" s="130"/>
      <c r="C23" s="130"/>
      <c r="D23" s="177"/>
      <c r="E23" s="177"/>
      <c r="F23" s="177"/>
      <c r="G23" s="224"/>
      <c r="H23" s="177"/>
      <c r="I23" s="130"/>
      <c r="J23" s="130"/>
      <c r="K23" s="130"/>
      <c r="L23" s="130"/>
      <c r="M23" s="130"/>
      <c r="N23" s="130"/>
      <c r="O23" s="204"/>
      <c r="P23" s="204"/>
      <c r="Q23" s="204"/>
      <c r="R23" s="270"/>
      <c r="S23" s="204"/>
      <c r="T23" s="204"/>
      <c r="U23" s="204"/>
      <c r="V23" s="204"/>
      <c r="W23" s="204"/>
      <c r="X23" s="204"/>
      <c r="Y23" s="204"/>
      <c r="Z23" s="204"/>
      <c r="AA23" s="204"/>
      <c r="AB23" s="204"/>
      <c r="AC23" s="204"/>
      <c r="AD23" s="204"/>
      <c r="AE23" s="204"/>
      <c r="AF23" s="204"/>
      <c r="AG23" s="204"/>
      <c r="AH23" s="204"/>
      <c r="AI23" s="204"/>
      <c r="AJ23" s="204"/>
      <c r="AK23" s="204"/>
      <c r="AL23" s="204"/>
      <c r="AM23" s="204"/>
      <c r="AN23" s="204"/>
    </row>
    <row r="24" spans="1:40" ht="18" thickBot="1" x14ac:dyDescent="0.35">
      <c r="A24" s="133"/>
      <c r="B24" s="181" t="s">
        <v>177</v>
      </c>
      <c r="C24" s="210"/>
      <c r="D24" s="210"/>
      <c r="E24" s="210"/>
      <c r="F24" s="269"/>
      <c r="G24" s="177"/>
      <c r="H24" s="204"/>
      <c r="I24" s="204"/>
      <c r="J24" s="204"/>
      <c r="K24" s="204"/>
      <c r="L24" s="204"/>
      <c r="M24" s="204"/>
      <c r="N24" s="204"/>
      <c r="O24" s="204"/>
      <c r="P24" s="204"/>
      <c r="Q24" s="204"/>
      <c r="R24" s="270"/>
      <c r="S24" s="204"/>
      <c r="T24" s="204"/>
      <c r="U24" s="204"/>
      <c r="V24" s="204"/>
      <c r="W24" s="204"/>
      <c r="X24" s="204"/>
      <c r="Y24" s="204"/>
      <c r="Z24" s="204"/>
      <c r="AA24" s="204"/>
      <c r="AB24" s="204"/>
      <c r="AC24" s="204"/>
      <c r="AD24" s="204"/>
      <c r="AE24" s="204"/>
      <c r="AF24" s="204"/>
      <c r="AG24" s="204"/>
      <c r="AH24" s="204"/>
      <c r="AI24" s="204"/>
      <c r="AJ24" s="204"/>
      <c r="AK24" s="204"/>
      <c r="AL24" s="204"/>
      <c r="AM24" s="204"/>
      <c r="AN24" s="204"/>
    </row>
    <row r="25" spans="1:40" ht="16.2" thickTop="1" x14ac:dyDescent="0.3">
      <c r="A25" s="133"/>
      <c r="B25" s="130"/>
      <c r="C25" s="177"/>
      <c r="D25" s="177"/>
      <c r="E25" s="177"/>
      <c r="F25" s="177"/>
      <c r="G25" s="224"/>
      <c r="H25" s="177"/>
      <c r="I25" s="130"/>
      <c r="J25" s="130"/>
      <c r="K25" s="130"/>
      <c r="L25" s="130"/>
      <c r="M25" s="130"/>
      <c r="N25" s="130"/>
      <c r="O25" s="204"/>
      <c r="P25" s="204"/>
      <c r="Q25" s="204"/>
      <c r="R25" s="270"/>
      <c r="S25" s="204"/>
      <c r="T25" s="204"/>
      <c r="U25" s="204"/>
      <c r="V25" s="204"/>
      <c r="W25" s="204"/>
      <c r="X25" s="204"/>
      <c r="Y25" s="204"/>
      <c r="Z25" s="204"/>
      <c r="AA25" s="204"/>
      <c r="AB25" s="204"/>
      <c r="AC25" s="204"/>
      <c r="AD25" s="204"/>
      <c r="AE25" s="204"/>
      <c r="AF25" s="204"/>
      <c r="AG25" s="204"/>
      <c r="AH25" s="204"/>
      <c r="AI25" s="204"/>
      <c r="AJ25" s="204"/>
      <c r="AK25" s="204"/>
      <c r="AL25" s="204"/>
      <c r="AM25" s="204"/>
      <c r="AN25" s="204"/>
    </row>
    <row r="26" spans="1:40" x14ac:dyDescent="0.3">
      <c r="A26" s="133"/>
      <c r="B26" s="130"/>
      <c r="C26" s="177"/>
      <c r="D26" s="177"/>
      <c r="E26" s="140" t="s">
        <v>40</v>
      </c>
      <c r="F26" s="241" t="s">
        <v>41</v>
      </c>
      <c r="G26" s="177"/>
      <c r="H26" s="130"/>
      <c r="I26" s="130"/>
      <c r="J26" s="130"/>
      <c r="K26" s="130"/>
      <c r="L26" s="130"/>
      <c r="M26" s="130"/>
      <c r="N26" s="204"/>
      <c r="O26" s="204"/>
      <c r="P26" s="204"/>
      <c r="Q26" s="270"/>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130"/>
    </row>
    <row r="27" spans="1:40" ht="48" customHeight="1" x14ac:dyDescent="0.3">
      <c r="A27" s="133"/>
      <c r="B27" s="130"/>
      <c r="C27" s="130"/>
      <c r="D27" s="130"/>
      <c r="E27" s="242" t="s">
        <v>286</v>
      </c>
      <c r="F27" s="243" t="s">
        <v>287</v>
      </c>
      <c r="G27" s="130"/>
      <c r="H27" s="130"/>
      <c r="I27" s="130"/>
      <c r="J27" s="130"/>
      <c r="K27" s="130"/>
      <c r="L27" s="130"/>
      <c r="M27" s="130"/>
      <c r="N27" s="130"/>
      <c r="O27" s="130"/>
      <c r="P27" s="130"/>
      <c r="Q27" s="270"/>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130"/>
    </row>
    <row r="28" spans="1:40" ht="96.75" customHeight="1" x14ac:dyDescent="0.3">
      <c r="A28" s="133"/>
      <c r="B28" s="123">
        <v>9</v>
      </c>
      <c r="C28" s="272"/>
      <c r="D28" s="244" t="s">
        <v>288</v>
      </c>
      <c r="E28" s="245">
        <f>IF(F22=0,"0%",((SUMPRODUCT($K$34:$K$133,$L$34:$L$133)+(F20*F28))/$F$22))</f>
        <v>0.67698659233198633</v>
      </c>
      <c r="F28" s="273"/>
      <c r="G28" s="130"/>
      <c r="H28" s="130"/>
      <c r="I28" s="130"/>
      <c r="J28" s="130"/>
      <c r="K28" s="130"/>
      <c r="L28" s="130"/>
      <c r="M28" s="130"/>
      <c r="N28" s="130"/>
      <c r="O28" s="130"/>
      <c r="P28" s="130"/>
      <c r="Q28" s="270"/>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130"/>
    </row>
    <row r="29" spans="1:40" x14ac:dyDescent="0.3">
      <c r="A29" s="133"/>
      <c r="B29" s="130"/>
      <c r="C29" s="130"/>
      <c r="D29" s="130"/>
      <c r="E29" s="130"/>
      <c r="F29" s="130"/>
      <c r="G29" s="130"/>
      <c r="H29" s="130"/>
      <c r="I29" s="130"/>
      <c r="J29" s="130"/>
      <c r="K29" s="130"/>
      <c r="L29" s="130"/>
      <c r="M29" s="130"/>
      <c r="N29" s="130"/>
      <c r="O29" s="130"/>
      <c r="P29" s="130"/>
      <c r="Q29" s="130"/>
      <c r="R29" s="270"/>
      <c r="S29" s="204"/>
      <c r="T29" s="204"/>
      <c r="U29" s="204"/>
      <c r="V29" s="204"/>
      <c r="W29" s="204"/>
      <c r="X29" s="204"/>
      <c r="Y29" s="204"/>
      <c r="Z29" s="204"/>
      <c r="AA29" s="204"/>
      <c r="AB29" s="204"/>
      <c r="AC29" s="204"/>
      <c r="AD29" s="204"/>
      <c r="AE29" s="204"/>
      <c r="AF29" s="204"/>
      <c r="AG29" s="204"/>
      <c r="AH29" s="204"/>
      <c r="AI29" s="204"/>
      <c r="AJ29" s="204"/>
      <c r="AK29" s="204"/>
      <c r="AL29" s="204"/>
      <c r="AM29" s="204"/>
      <c r="AN29" s="204"/>
    </row>
    <row r="30" spans="1:40" ht="18" thickBot="1" x14ac:dyDescent="0.35">
      <c r="A30" s="133"/>
      <c r="B30" s="181" t="s">
        <v>289</v>
      </c>
      <c r="C30" s="274"/>
      <c r="D30" s="274"/>
      <c r="E30" s="274"/>
      <c r="F30" s="275"/>
      <c r="G30" s="210"/>
      <c r="H30" s="209"/>
      <c r="I30" s="209"/>
      <c r="J30" s="209"/>
      <c r="K30" s="209"/>
      <c r="L30" s="209"/>
      <c r="M30" s="209"/>
      <c r="N30" s="209"/>
      <c r="O30" s="209"/>
      <c r="P30" s="209"/>
      <c r="Q30" s="209"/>
      <c r="R30" s="270"/>
      <c r="S30" s="204"/>
      <c r="T30" s="204"/>
      <c r="U30" s="204"/>
      <c r="V30" s="204"/>
      <c r="W30" s="204"/>
      <c r="X30" s="204"/>
      <c r="Y30" s="204"/>
      <c r="Z30" s="204"/>
      <c r="AA30" s="204"/>
      <c r="AB30" s="204"/>
      <c r="AC30" s="204"/>
      <c r="AD30" s="204"/>
      <c r="AE30" s="204"/>
      <c r="AF30" s="204"/>
      <c r="AG30" s="204"/>
      <c r="AH30" s="204"/>
      <c r="AI30" s="204"/>
      <c r="AJ30" s="204"/>
      <c r="AK30" s="204"/>
      <c r="AL30" s="204"/>
      <c r="AM30" s="204"/>
      <c r="AN30" s="204"/>
    </row>
    <row r="31" spans="1:40" ht="16.2" thickTop="1" x14ac:dyDescent="0.3">
      <c r="A31" s="133"/>
      <c r="B31" s="130"/>
      <c r="C31" s="177"/>
      <c r="D31" s="276"/>
      <c r="E31" s="276"/>
      <c r="F31" s="276"/>
      <c r="G31" s="277"/>
      <c r="H31" s="177"/>
      <c r="I31" s="130"/>
      <c r="J31" s="130"/>
      <c r="K31" s="130"/>
      <c r="L31" s="130"/>
      <c r="M31" s="130"/>
      <c r="N31" s="130"/>
      <c r="O31" s="130"/>
      <c r="P31" s="130"/>
      <c r="Q31" s="130"/>
      <c r="R31" s="270"/>
      <c r="S31" s="204"/>
      <c r="T31" s="204"/>
      <c r="U31" s="204"/>
      <c r="V31" s="204"/>
      <c r="W31" s="204"/>
      <c r="X31" s="204"/>
      <c r="Y31" s="204"/>
      <c r="Z31" s="204"/>
      <c r="AA31" s="204"/>
      <c r="AB31" s="204"/>
      <c r="AC31" s="204"/>
      <c r="AD31" s="204"/>
      <c r="AE31" s="204"/>
      <c r="AF31" s="204"/>
      <c r="AG31" s="204"/>
      <c r="AH31" s="204"/>
      <c r="AI31" s="204"/>
      <c r="AJ31" s="204"/>
      <c r="AK31" s="204"/>
      <c r="AL31" s="204"/>
      <c r="AM31" s="204"/>
      <c r="AN31" s="204"/>
    </row>
    <row r="32" spans="1:40" x14ac:dyDescent="0.3">
      <c r="A32" s="133"/>
      <c r="B32" s="130"/>
      <c r="C32" s="246" t="s">
        <v>40</v>
      </c>
      <c r="D32" s="246" t="s">
        <v>41</v>
      </c>
      <c r="E32" s="246" t="s">
        <v>42</v>
      </c>
      <c r="F32" s="241" t="s">
        <v>43</v>
      </c>
      <c r="G32" s="140" t="s">
        <v>44</v>
      </c>
      <c r="H32" s="147" t="s">
        <v>45</v>
      </c>
      <c r="I32" s="147" t="s">
        <v>178</v>
      </c>
      <c r="J32" s="147" t="s">
        <v>179</v>
      </c>
      <c r="K32" s="147" t="s">
        <v>180</v>
      </c>
      <c r="L32" s="147" t="s">
        <v>181</v>
      </c>
      <c r="M32" s="247" t="s">
        <v>290</v>
      </c>
      <c r="N32" s="147" t="s">
        <v>291</v>
      </c>
      <c r="O32" s="147" t="s">
        <v>292</v>
      </c>
      <c r="P32" s="200" t="s">
        <v>293</v>
      </c>
      <c r="Q32" s="147" t="s">
        <v>294</v>
      </c>
      <c r="R32" s="270"/>
      <c r="S32" s="204"/>
      <c r="T32" s="204"/>
      <c r="U32" s="204"/>
      <c r="V32" s="204"/>
      <c r="W32" s="204"/>
      <c r="X32" s="204"/>
      <c r="Y32" s="204"/>
      <c r="Z32" s="204"/>
      <c r="AA32" s="204"/>
      <c r="AB32" s="204"/>
      <c r="AC32" s="204"/>
      <c r="AD32" s="204"/>
      <c r="AE32" s="204"/>
      <c r="AF32" s="204"/>
      <c r="AG32" s="204"/>
      <c r="AH32" s="204"/>
      <c r="AI32" s="204"/>
      <c r="AJ32" s="204"/>
      <c r="AK32" s="204"/>
      <c r="AL32" s="204"/>
      <c r="AM32" s="130"/>
      <c r="AN32" s="130"/>
    </row>
    <row r="33" spans="1:40" s="255" customFormat="1" ht="133.5" customHeight="1" x14ac:dyDescent="0.3">
      <c r="A33" s="281"/>
      <c r="B33" s="123" t="s">
        <v>182</v>
      </c>
      <c r="C33" s="248" t="s">
        <v>183</v>
      </c>
      <c r="D33" s="249" t="s">
        <v>184</v>
      </c>
      <c r="E33" s="250" t="s">
        <v>185</v>
      </c>
      <c r="F33" s="250" t="s">
        <v>295</v>
      </c>
      <c r="G33" s="250" t="s">
        <v>186</v>
      </c>
      <c r="H33" s="250" t="s">
        <v>296</v>
      </c>
      <c r="I33" s="250" t="s">
        <v>297</v>
      </c>
      <c r="J33" s="250" t="s">
        <v>298</v>
      </c>
      <c r="K33" s="251" t="s">
        <v>299</v>
      </c>
      <c r="L33" s="183" t="s">
        <v>162</v>
      </c>
      <c r="M33" s="252" t="s">
        <v>66</v>
      </c>
      <c r="N33" s="250" t="s">
        <v>67</v>
      </c>
      <c r="O33" s="250" t="s">
        <v>68</v>
      </c>
      <c r="P33" s="250" t="s">
        <v>69</v>
      </c>
      <c r="Q33" s="253" t="s">
        <v>163</v>
      </c>
      <c r="R33" s="254" t="s">
        <v>300</v>
      </c>
      <c r="S33" s="58"/>
      <c r="T33" s="204"/>
      <c r="U33" s="204"/>
      <c r="V33" s="204"/>
      <c r="W33" s="204"/>
      <c r="X33" s="204"/>
      <c r="Y33" s="204"/>
      <c r="Z33" s="204"/>
      <c r="AA33" s="204"/>
      <c r="AB33" s="204"/>
      <c r="AC33" s="204"/>
      <c r="AD33" s="204"/>
      <c r="AE33" s="204"/>
      <c r="AF33" s="204"/>
      <c r="AG33" s="204"/>
      <c r="AH33" s="204"/>
      <c r="AI33" s="204"/>
      <c r="AJ33" s="204"/>
      <c r="AK33" s="204"/>
      <c r="AL33" s="263"/>
      <c r="AM33" s="263"/>
      <c r="AN33" s="263"/>
    </row>
    <row r="34" spans="1:40" x14ac:dyDescent="0.3">
      <c r="A34" s="133"/>
      <c r="B34" s="147">
        <v>10</v>
      </c>
      <c r="C34" s="256">
        <f t="shared" ref="C34:C65" si="3">IF(AND(NOT(COUNTA(D34:J34)),(NOT(COUNTA(L34:P34)))),"",VLOOKUP($D$9,Info_County_Code,2,FALSE))</f>
        <v>22</v>
      </c>
      <c r="D34" s="53" t="s">
        <v>787</v>
      </c>
      <c r="E34" s="229"/>
      <c r="F34" s="59" t="s">
        <v>742</v>
      </c>
      <c r="G34" s="59" t="s">
        <v>749</v>
      </c>
      <c r="H34" s="279"/>
      <c r="I34" s="98">
        <v>1</v>
      </c>
      <c r="J34" s="98">
        <v>0.71199999999999997</v>
      </c>
      <c r="K34" s="257">
        <f>IF(OR(G34="Combined Summary",F34="Standalone"),(SUMPRODUCT(--(D$34:D$133=D34),I$34:I$133,J$34:J$133)),"")</f>
        <v>0.71199999999999997</v>
      </c>
      <c r="L34" s="50">
        <f>396710.3-L35-L36-L37-L38-L39-L40-F17</f>
        <v>174462.46999999994</v>
      </c>
      <c r="M34" s="278"/>
      <c r="N34" s="228"/>
      <c r="O34" s="228"/>
      <c r="P34" s="228"/>
      <c r="Q34" s="258">
        <f>SUM(L34:P34)</f>
        <v>174462.46999999994</v>
      </c>
      <c r="R34" s="259">
        <f>IF(OR(G34="Combined Summary",F34="Standalone"),(SUMIF(D$34:D$133,D34,I$34:I$133)),"")</f>
        <v>1</v>
      </c>
      <c r="S34" s="260" t="str">
        <f>IF(AND(F34="Standalone",NOT(R34=1)),"ERROR",IF(AND(G34="Combined Summary",NOT(R34=1)),"ERROR",""))</f>
        <v/>
      </c>
      <c r="T34" s="264"/>
      <c r="U34" s="204"/>
      <c r="V34" s="204"/>
      <c r="W34" s="204"/>
      <c r="X34" s="204"/>
      <c r="Y34" s="204"/>
      <c r="Z34" s="204"/>
      <c r="AA34" s="204"/>
      <c r="AB34" s="204"/>
      <c r="AC34" s="204"/>
      <c r="AD34" s="204"/>
      <c r="AE34" s="204"/>
      <c r="AF34" s="204"/>
      <c r="AG34" s="204"/>
      <c r="AH34" s="204"/>
      <c r="AI34" s="204"/>
      <c r="AJ34" s="204"/>
      <c r="AK34" s="204"/>
      <c r="AL34" s="130"/>
      <c r="AM34" s="130"/>
      <c r="AN34" s="130"/>
    </row>
    <row r="35" spans="1:40" x14ac:dyDescent="0.3">
      <c r="A35" s="133"/>
      <c r="B35" s="147">
        <v>11</v>
      </c>
      <c r="C35" s="256">
        <f t="shared" si="3"/>
        <v>22</v>
      </c>
      <c r="D35" s="53" t="s">
        <v>788</v>
      </c>
      <c r="E35" s="229"/>
      <c r="F35" s="59" t="s">
        <v>742</v>
      </c>
      <c r="G35" s="59" t="s">
        <v>749</v>
      </c>
      <c r="H35" s="279"/>
      <c r="I35" s="98">
        <v>1</v>
      </c>
      <c r="J35" s="98">
        <v>0.05</v>
      </c>
      <c r="K35" s="257">
        <f t="shared" ref="K35:K98" si="4">IF(OR(G35="Combined Summary",F35="Standalone"),(SUMPRODUCT(--(D$34:D$133=D35),I$34:I$133,J$34:J$133)),"")</f>
        <v>0.05</v>
      </c>
      <c r="L35" s="50">
        <v>1037.0899999999999</v>
      </c>
      <c r="M35" s="278"/>
      <c r="N35" s="228"/>
      <c r="O35" s="228"/>
      <c r="P35" s="228"/>
      <c r="Q35" s="258">
        <f t="shared" ref="Q35:Q98" si="5">SUM(L35:P35)</f>
        <v>1037.0899999999999</v>
      </c>
      <c r="R35" s="259">
        <f t="shared" ref="R35:R98" si="6">IF(OR(G35="Combined Summary",F35="Standalone"),(SUMIF(D$34:D$133,D35,I$34:I$133)),"")</f>
        <v>1</v>
      </c>
      <c r="S35" s="261" t="str">
        <f t="shared" ref="S35:S98" si="7">IF(AND(F35="Standalone",NOT(R35=1)),"ERROR",IF(AND(G35="Combined Summary",NOT(R35=1)),"ERROR",""))</f>
        <v/>
      </c>
      <c r="T35" s="264"/>
      <c r="U35" s="204"/>
      <c r="V35" s="204"/>
      <c r="W35" s="204"/>
      <c r="X35" s="204"/>
      <c r="Y35" s="204"/>
      <c r="Z35" s="204"/>
      <c r="AA35" s="204"/>
      <c r="AB35" s="204"/>
      <c r="AC35" s="204"/>
      <c r="AD35" s="204"/>
      <c r="AE35" s="204"/>
      <c r="AF35" s="204"/>
      <c r="AG35" s="204"/>
      <c r="AH35" s="204"/>
      <c r="AI35" s="204"/>
      <c r="AJ35" s="204"/>
      <c r="AK35" s="204"/>
      <c r="AL35" s="130"/>
      <c r="AM35" s="130"/>
      <c r="AN35" s="130"/>
    </row>
    <row r="36" spans="1:40" x14ac:dyDescent="0.3">
      <c r="A36" s="133"/>
      <c r="B36" s="147">
        <v>12</v>
      </c>
      <c r="C36" s="256">
        <f t="shared" si="3"/>
        <v>22</v>
      </c>
      <c r="D36" s="53" t="s">
        <v>789</v>
      </c>
      <c r="E36" s="229"/>
      <c r="F36" s="59" t="s">
        <v>742</v>
      </c>
      <c r="G36" s="59" t="s">
        <v>743</v>
      </c>
      <c r="H36" s="279"/>
      <c r="I36" s="98">
        <v>1</v>
      </c>
      <c r="J36" s="98">
        <v>1</v>
      </c>
      <c r="K36" s="257">
        <f t="shared" si="4"/>
        <v>1</v>
      </c>
      <c r="L36" s="50">
        <f>6720.5+128084.94-2161.25</f>
        <v>132644.19</v>
      </c>
      <c r="M36" s="278"/>
      <c r="N36" s="228"/>
      <c r="O36" s="228"/>
      <c r="P36" s="228"/>
      <c r="Q36" s="258">
        <f t="shared" si="5"/>
        <v>132644.19</v>
      </c>
      <c r="R36" s="259">
        <f t="shared" si="6"/>
        <v>1</v>
      </c>
      <c r="S36" s="261" t="str">
        <f t="shared" si="7"/>
        <v/>
      </c>
      <c r="T36" s="204"/>
      <c r="U36" s="204"/>
      <c r="V36" s="204"/>
      <c r="W36" s="204"/>
      <c r="X36" s="204"/>
      <c r="Y36" s="204"/>
      <c r="Z36" s="204"/>
      <c r="AA36" s="204"/>
      <c r="AB36" s="204"/>
      <c r="AC36" s="204"/>
      <c r="AD36" s="204"/>
      <c r="AE36" s="204"/>
      <c r="AF36" s="204"/>
      <c r="AG36" s="204"/>
      <c r="AH36" s="204"/>
      <c r="AI36" s="204"/>
      <c r="AJ36" s="204"/>
      <c r="AK36" s="204"/>
      <c r="AL36" s="130"/>
      <c r="AM36" s="130"/>
      <c r="AN36" s="130"/>
    </row>
    <row r="37" spans="1:40" ht="30.6" x14ac:dyDescent="0.3">
      <c r="A37" s="133"/>
      <c r="B37" s="147">
        <v>13</v>
      </c>
      <c r="C37" s="256">
        <f t="shared" si="3"/>
        <v>22</v>
      </c>
      <c r="D37" s="53" t="s">
        <v>790</v>
      </c>
      <c r="E37" s="229"/>
      <c r="F37" s="59" t="s">
        <v>742</v>
      </c>
      <c r="G37" s="59" t="s">
        <v>755</v>
      </c>
      <c r="H37" s="279"/>
      <c r="I37" s="98">
        <v>1</v>
      </c>
      <c r="J37" s="98">
        <v>0.5</v>
      </c>
      <c r="K37" s="257">
        <f t="shared" si="4"/>
        <v>0.5</v>
      </c>
      <c r="L37" s="50">
        <v>996.86</v>
      </c>
      <c r="M37" s="278"/>
      <c r="N37" s="228"/>
      <c r="O37" s="228"/>
      <c r="P37" s="228"/>
      <c r="Q37" s="258">
        <f t="shared" si="5"/>
        <v>996.86</v>
      </c>
      <c r="R37" s="259">
        <f t="shared" si="6"/>
        <v>1</v>
      </c>
      <c r="S37" s="261" t="str">
        <f t="shared" si="7"/>
        <v/>
      </c>
      <c r="T37" s="204"/>
      <c r="U37" s="204"/>
      <c r="V37" s="204"/>
      <c r="W37" s="204"/>
      <c r="X37" s="204"/>
      <c r="Y37" s="204"/>
      <c r="Z37" s="204"/>
      <c r="AA37" s="204"/>
      <c r="AB37" s="204"/>
      <c r="AC37" s="204"/>
      <c r="AD37" s="204"/>
      <c r="AE37" s="204"/>
      <c r="AF37" s="204"/>
      <c r="AG37" s="204"/>
      <c r="AH37" s="204"/>
      <c r="AI37" s="204"/>
      <c r="AJ37" s="204"/>
      <c r="AK37" s="204"/>
      <c r="AL37" s="130"/>
      <c r="AM37" s="130"/>
      <c r="AN37" s="130"/>
    </row>
    <row r="38" spans="1:40" x14ac:dyDescent="0.3">
      <c r="A38" s="133"/>
      <c r="B38" s="147">
        <v>14</v>
      </c>
      <c r="C38" s="256">
        <f t="shared" si="3"/>
        <v>22</v>
      </c>
      <c r="D38" s="53" t="s">
        <v>791</v>
      </c>
      <c r="E38" s="229"/>
      <c r="F38" s="59" t="s">
        <v>742</v>
      </c>
      <c r="G38" s="59" t="s">
        <v>758</v>
      </c>
      <c r="H38" s="279"/>
      <c r="I38" s="98">
        <v>1</v>
      </c>
      <c r="J38" s="98">
        <v>0.2</v>
      </c>
      <c r="K38" s="257">
        <f t="shared" si="4"/>
        <v>0.2</v>
      </c>
      <c r="L38" s="50">
        <v>7000</v>
      </c>
      <c r="M38" s="278"/>
      <c r="N38" s="228"/>
      <c r="O38" s="228"/>
      <c r="P38" s="228"/>
      <c r="Q38" s="258">
        <f t="shared" si="5"/>
        <v>7000</v>
      </c>
      <c r="R38" s="259">
        <f t="shared" si="6"/>
        <v>1</v>
      </c>
      <c r="S38" s="261" t="str">
        <f t="shared" si="7"/>
        <v/>
      </c>
      <c r="T38" s="204"/>
      <c r="U38" s="204"/>
      <c r="V38" s="204"/>
      <c r="W38" s="204"/>
      <c r="X38" s="204"/>
      <c r="Y38" s="204"/>
      <c r="Z38" s="204"/>
      <c r="AA38" s="204"/>
      <c r="AB38" s="204"/>
      <c r="AC38" s="204"/>
      <c r="AD38" s="204"/>
      <c r="AE38" s="204"/>
      <c r="AF38" s="204"/>
      <c r="AG38" s="204"/>
      <c r="AH38" s="204"/>
      <c r="AI38" s="204"/>
      <c r="AJ38" s="204"/>
      <c r="AK38" s="204"/>
      <c r="AL38" s="130"/>
      <c r="AM38" s="130"/>
      <c r="AN38" s="130"/>
    </row>
    <row r="39" spans="1:40" x14ac:dyDescent="0.3">
      <c r="A39" s="133"/>
      <c r="B39" s="147">
        <v>15</v>
      </c>
      <c r="C39" s="256">
        <f t="shared" si="3"/>
        <v>22</v>
      </c>
      <c r="D39" s="53" t="s">
        <v>792</v>
      </c>
      <c r="E39" s="229"/>
      <c r="F39" s="59" t="s">
        <v>742</v>
      </c>
      <c r="G39" s="59" t="s">
        <v>734</v>
      </c>
      <c r="H39" s="279"/>
      <c r="I39" s="98">
        <v>1</v>
      </c>
      <c r="J39" s="98">
        <v>0.1</v>
      </c>
      <c r="K39" s="257">
        <f t="shared" si="4"/>
        <v>0.1</v>
      </c>
      <c r="L39" s="50">
        <f>48136.01-7000+4258.75+2161.25</f>
        <v>47556.01</v>
      </c>
      <c r="M39" s="278"/>
      <c r="N39" s="228"/>
      <c r="O39" s="228"/>
      <c r="P39" s="228"/>
      <c r="Q39" s="258">
        <f t="shared" si="5"/>
        <v>47556.01</v>
      </c>
      <c r="R39" s="259">
        <f t="shared" si="6"/>
        <v>1</v>
      </c>
      <c r="S39" s="261" t="str">
        <f t="shared" si="7"/>
        <v/>
      </c>
      <c r="T39" s="204"/>
      <c r="U39" s="204"/>
      <c r="V39" s="204"/>
      <c r="W39" s="204"/>
      <c r="X39" s="204"/>
      <c r="Y39" s="204"/>
      <c r="Z39" s="204"/>
      <c r="AA39" s="204"/>
      <c r="AB39" s="204"/>
      <c r="AC39" s="204"/>
      <c r="AD39" s="204"/>
      <c r="AE39" s="204"/>
      <c r="AF39" s="204"/>
      <c r="AG39" s="204"/>
      <c r="AH39" s="204"/>
      <c r="AI39" s="204"/>
      <c r="AJ39" s="204"/>
      <c r="AK39" s="204"/>
      <c r="AL39" s="130"/>
      <c r="AM39" s="130"/>
      <c r="AN39" s="130"/>
    </row>
    <row r="40" spans="1:40" x14ac:dyDescent="0.3">
      <c r="A40" s="133"/>
      <c r="B40" s="147">
        <v>16</v>
      </c>
      <c r="C40" s="256">
        <f t="shared" si="3"/>
        <v>22</v>
      </c>
      <c r="D40" s="53" t="s">
        <v>793</v>
      </c>
      <c r="E40" s="229"/>
      <c r="F40" s="59" t="s">
        <v>742</v>
      </c>
      <c r="G40" s="59" t="s">
        <v>758</v>
      </c>
      <c r="H40" s="279"/>
      <c r="I40" s="98">
        <v>1</v>
      </c>
      <c r="J40" s="98">
        <v>1</v>
      </c>
      <c r="K40" s="257">
        <f t="shared" si="4"/>
        <v>1</v>
      </c>
      <c r="L40" s="50">
        <v>5000.2</v>
      </c>
      <c r="M40" s="278"/>
      <c r="N40" s="228"/>
      <c r="O40" s="228"/>
      <c r="P40" s="228"/>
      <c r="Q40" s="258">
        <f t="shared" si="5"/>
        <v>5000.2</v>
      </c>
      <c r="R40" s="259">
        <f t="shared" si="6"/>
        <v>1</v>
      </c>
      <c r="S40" s="261" t="str">
        <f t="shared" si="7"/>
        <v/>
      </c>
      <c r="T40" s="204"/>
      <c r="U40" s="204"/>
      <c r="V40" s="204"/>
      <c r="W40" s="204"/>
      <c r="X40" s="204"/>
      <c r="Y40" s="204"/>
      <c r="Z40" s="204"/>
      <c r="AA40" s="204"/>
      <c r="AB40" s="204"/>
      <c r="AC40" s="204"/>
      <c r="AD40" s="204"/>
      <c r="AE40" s="204"/>
      <c r="AF40" s="204"/>
      <c r="AG40" s="204"/>
      <c r="AH40" s="204"/>
      <c r="AI40" s="204"/>
      <c r="AJ40" s="204"/>
      <c r="AK40" s="204"/>
      <c r="AL40" s="130"/>
      <c r="AM40" s="130"/>
      <c r="AN40" s="130"/>
    </row>
    <row r="41" spans="1:40" x14ac:dyDescent="0.3">
      <c r="A41" s="133"/>
      <c r="B41" s="147">
        <v>17</v>
      </c>
      <c r="C41" s="284" t="str">
        <f t="shared" si="3"/>
        <v/>
      </c>
      <c r="D41" s="229"/>
      <c r="E41" s="229"/>
      <c r="F41" s="279"/>
      <c r="G41" s="279"/>
      <c r="H41" s="279"/>
      <c r="I41" s="280"/>
      <c r="J41" s="280"/>
      <c r="K41" s="99" t="str">
        <f t="shared" si="4"/>
        <v/>
      </c>
      <c r="L41" s="228"/>
      <c r="M41" s="278"/>
      <c r="N41" s="228"/>
      <c r="O41" s="228"/>
      <c r="P41" s="228"/>
      <c r="Q41" s="283">
        <f t="shared" si="5"/>
        <v>0</v>
      </c>
      <c r="R41" s="259" t="str">
        <f t="shared" si="6"/>
        <v/>
      </c>
      <c r="S41" s="261" t="str">
        <f t="shared" si="7"/>
        <v/>
      </c>
      <c r="T41" s="204"/>
      <c r="U41" s="204"/>
      <c r="V41" s="204"/>
      <c r="W41" s="204"/>
      <c r="X41" s="204"/>
      <c r="Y41" s="204"/>
      <c r="Z41" s="204"/>
      <c r="AA41" s="204"/>
      <c r="AB41" s="204"/>
      <c r="AC41" s="204"/>
      <c r="AD41" s="204"/>
      <c r="AE41" s="204"/>
      <c r="AF41" s="204"/>
      <c r="AG41" s="204"/>
      <c r="AH41" s="204"/>
      <c r="AI41" s="204"/>
      <c r="AJ41" s="204"/>
      <c r="AK41" s="204"/>
      <c r="AL41" s="130"/>
      <c r="AM41" s="130"/>
      <c r="AN41" s="130"/>
    </row>
    <row r="42" spans="1:40" x14ac:dyDescent="0.3">
      <c r="A42" s="133"/>
      <c r="B42" s="147">
        <v>18</v>
      </c>
      <c r="C42" s="284" t="str">
        <f t="shared" si="3"/>
        <v/>
      </c>
      <c r="D42" s="229"/>
      <c r="E42" s="229"/>
      <c r="F42" s="279"/>
      <c r="G42" s="279"/>
      <c r="H42" s="279"/>
      <c r="I42" s="280"/>
      <c r="J42" s="280"/>
      <c r="K42" s="99" t="str">
        <f t="shared" si="4"/>
        <v/>
      </c>
      <c r="L42" s="228"/>
      <c r="M42" s="278"/>
      <c r="N42" s="228"/>
      <c r="O42" s="228"/>
      <c r="P42" s="228"/>
      <c r="Q42" s="283">
        <f t="shared" si="5"/>
        <v>0</v>
      </c>
      <c r="R42" s="259" t="str">
        <f t="shared" si="6"/>
        <v/>
      </c>
      <c r="S42" s="261" t="str">
        <f t="shared" si="7"/>
        <v/>
      </c>
      <c r="T42" s="204"/>
      <c r="U42" s="204"/>
      <c r="V42" s="204"/>
      <c r="W42" s="204"/>
      <c r="X42" s="204"/>
      <c r="Y42" s="204"/>
      <c r="Z42" s="204"/>
      <c r="AA42" s="204"/>
      <c r="AB42" s="204"/>
      <c r="AC42" s="204"/>
      <c r="AD42" s="204"/>
      <c r="AE42" s="204"/>
      <c r="AF42" s="204"/>
      <c r="AG42" s="204"/>
      <c r="AH42" s="204"/>
      <c r="AI42" s="204"/>
      <c r="AJ42" s="204"/>
      <c r="AK42" s="204"/>
      <c r="AL42" s="130"/>
      <c r="AM42" s="130"/>
      <c r="AN42" s="130"/>
    </row>
    <row r="43" spans="1:40" x14ac:dyDescent="0.3">
      <c r="A43" s="133"/>
      <c r="B43" s="147">
        <v>19</v>
      </c>
      <c r="C43" s="284" t="str">
        <f t="shared" si="3"/>
        <v/>
      </c>
      <c r="D43" s="229"/>
      <c r="E43" s="229"/>
      <c r="F43" s="279"/>
      <c r="G43" s="279"/>
      <c r="H43" s="279"/>
      <c r="I43" s="280"/>
      <c r="J43" s="280"/>
      <c r="K43" s="99" t="str">
        <f t="shared" si="4"/>
        <v/>
      </c>
      <c r="L43" s="228"/>
      <c r="M43" s="278"/>
      <c r="N43" s="228"/>
      <c r="O43" s="228"/>
      <c r="P43" s="228"/>
      <c r="Q43" s="283">
        <f t="shared" si="5"/>
        <v>0</v>
      </c>
      <c r="R43" s="259" t="str">
        <f t="shared" si="6"/>
        <v/>
      </c>
      <c r="S43" s="261" t="str">
        <f t="shared" si="7"/>
        <v/>
      </c>
      <c r="T43" s="204"/>
      <c r="U43" s="204"/>
      <c r="V43" s="204"/>
      <c r="W43" s="204"/>
      <c r="X43" s="204"/>
      <c r="Y43" s="204"/>
      <c r="Z43" s="204"/>
      <c r="AA43" s="204"/>
      <c r="AB43" s="204"/>
      <c r="AC43" s="204"/>
      <c r="AD43" s="204"/>
      <c r="AE43" s="204"/>
      <c r="AF43" s="204"/>
      <c r="AG43" s="204"/>
      <c r="AH43" s="204"/>
      <c r="AI43" s="204"/>
      <c r="AJ43" s="204"/>
      <c r="AK43" s="204"/>
      <c r="AL43" s="130"/>
      <c r="AM43" s="130"/>
      <c r="AN43" s="130"/>
    </row>
    <row r="44" spans="1:40" x14ac:dyDescent="0.3">
      <c r="A44" s="133"/>
      <c r="B44" s="147">
        <v>20</v>
      </c>
      <c r="C44" s="284" t="str">
        <f t="shared" si="3"/>
        <v/>
      </c>
      <c r="D44" s="229"/>
      <c r="E44" s="229"/>
      <c r="F44" s="279"/>
      <c r="G44" s="279"/>
      <c r="H44" s="279"/>
      <c r="I44" s="280"/>
      <c r="J44" s="280"/>
      <c r="K44" s="99" t="str">
        <f t="shared" si="4"/>
        <v/>
      </c>
      <c r="L44" s="228"/>
      <c r="M44" s="278"/>
      <c r="N44" s="228"/>
      <c r="O44" s="228"/>
      <c r="P44" s="228"/>
      <c r="Q44" s="283">
        <f t="shared" si="5"/>
        <v>0</v>
      </c>
      <c r="R44" s="259" t="str">
        <f t="shared" si="6"/>
        <v/>
      </c>
      <c r="S44" s="261" t="str">
        <f t="shared" si="7"/>
        <v/>
      </c>
      <c r="T44" s="204"/>
      <c r="U44" s="204"/>
      <c r="V44" s="204"/>
      <c r="W44" s="204"/>
      <c r="X44" s="204"/>
      <c r="Y44" s="204"/>
      <c r="Z44" s="204"/>
      <c r="AA44" s="204"/>
      <c r="AB44" s="204"/>
      <c r="AC44" s="204"/>
      <c r="AD44" s="204"/>
      <c r="AE44" s="204"/>
      <c r="AF44" s="204"/>
      <c r="AG44" s="204"/>
      <c r="AH44" s="204"/>
      <c r="AI44" s="204"/>
      <c r="AJ44" s="204"/>
      <c r="AK44" s="204"/>
      <c r="AL44" s="130"/>
      <c r="AM44" s="130"/>
      <c r="AN44" s="130"/>
    </row>
    <row r="45" spans="1:40" x14ac:dyDescent="0.3">
      <c r="A45" s="133"/>
      <c r="B45" s="147">
        <v>21</v>
      </c>
      <c r="C45" s="284" t="str">
        <f t="shared" si="3"/>
        <v/>
      </c>
      <c r="D45" s="229"/>
      <c r="E45" s="229"/>
      <c r="F45" s="279"/>
      <c r="G45" s="279"/>
      <c r="H45" s="279"/>
      <c r="I45" s="280"/>
      <c r="J45" s="280"/>
      <c r="K45" s="99" t="str">
        <f t="shared" si="4"/>
        <v/>
      </c>
      <c r="L45" s="228"/>
      <c r="M45" s="278"/>
      <c r="N45" s="228"/>
      <c r="O45" s="228"/>
      <c r="P45" s="228"/>
      <c r="Q45" s="283">
        <f t="shared" si="5"/>
        <v>0</v>
      </c>
      <c r="R45" s="259" t="str">
        <f t="shared" si="6"/>
        <v/>
      </c>
      <c r="S45" s="261" t="str">
        <f t="shared" si="7"/>
        <v/>
      </c>
      <c r="T45" s="204"/>
      <c r="U45" s="204"/>
      <c r="V45" s="204"/>
      <c r="W45" s="204"/>
      <c r="X45" s="204"/>
      <c r="Y45" s="204"/>
      <c r="Z45" s="204"/>
      <c r="AA45" s="204"/>
      <c r="AB45" s="204"/>
      <c r="AC45" s="204"/>
      <c r="AD45" s="204"/>
      <c r="AE45" s="204"/>
      <c r="AF45" s="204"/>
      <c r="AG45" s="204"/>
      <c r="AH45" s="204"/>
      <c r="AI45" s="204"/>
      <c r="AJ45" s="204"/>
      <c r="AK45" s="204"/>
      <c r="AL45" s="130"/>
      <c r="AM45" s="130"/>
      <c r="AN45" s="130"/>
    </row>
    <row r="46" spans="1:40" x14ac:dyDescent="0.3">
      <c r="A46" s="133"/>
      <c r="B46" s="147">
        <v>22</v>
      </c>
      <c r="C46" s="284" t="str">
        <f t="shared" si="3"/>
        <v/>
      </c>
      <c r="D46" s="229"/>
      <c r="E46" s="229"/>
      <c r="F46" s="279"/>
      <c r="G46" s="279"/>
      <c r="H46" s="279"/>
      <c r="I46" s="280"/>
      <c r="J46" s="280"/>
      <c r="K46" s="99" t="str">
        <f t="shared" si="4"/>
        <v/>
      </c>
      <c r="L46" s="228"/>
      <c r="M46" s="278"/>
      <c r="N46" s="228"/>
      <c r="O46" s="228"/>
      <c r="P46" s="228"/>
      <c r="Q46" s="283">
        <f t="shared" si="5"/>
        <v>0</v>
      </c>
      <c r="R46" s="259" t="str">
        <f t="shared" si="6"/>
        <v/>
      </c>
      <c r="S46" s="261" t="str">
        <f t="shared" si="7"/>
        <v/>
      </c>
      <c r="T46" s="204"/>
      <c r="U46" s="204"/>
      <c r="V46" s="204"/>
      <c r="W46" s="204"/>
      <c r="X46" s="204"/>
      <c r="Y46" s="204"/>
      <c r="Z46" s="204"/>
      <c r="AA46" s="204"/>
      <c r="AB46" s="204"/>
      <c r="AC46" s="204"/>
      <c r="AD46" s="204"/>
      <c r="AE46" s="204"/>
      <c r="AF46" s="204"/>
      <c r="AG46" s="204"/>
      <c r="AH46" s="204"/>
      <c r="AI46" s="204"/>
      <c r="AJ46" s="204"/>
      <c r="AK46" s="204"/>
      <c r="AL46" s="130"/>
      <c r="AM46" s="130"/>
      <c r="AN46" s="130"/>
    </row>
    <row r="47" spans="1:40" x14ac:dyDescent="0.3">
      <c r="A47" s="133"/>
      <c r="B47" s="147">
        <v>23</v>
      </c>
      <c r="C47" s="284" t="str">
        <f t="shared" si="3"/>
        <v/>
      </c>
      <c r="D47" s="229"/>
      <c r="E47" s="229"/>
      <c r="F47" s="279"/>
      <c r="G47" s="279"/>
      <c r="H47" s="279"/>
      <c r="I47" s="280"/>
      <c r="J47" s="280"/>
      <c r="K47" s="99" t="str">
        <f t="shared" si="4"/>
        <v/>
      </c>
      <c r="L47" s="228"/>
      <c r="M47" s="278"/>
      <c r="N47" s="228"/>
      <c r="O47" s="228"/>
      <c r="P47" s="228"/>
      <c r="Q47" s="283">
        <f t="shared" si="5"/>
        <v>0</v>
      </c>
      <c r="R47" s="259" t="str">
        <f t="shared" si="6"/>
        <v/>
      </c>
      <c r="S47" s="261" t="str">
        <f t="shared" si="7"/>
        <v/>
      </c>
      <c r="T47" s="204"/>
      <c r="U47" s="204"/>
      <c r="V47" s="204"/>
      <c r="W47" s="204"/>
      <c r="X47" s="204"/>
      <c r="Y47" s="204"/>
      <c r="Z47" s="204"/>
      <c r="AA47" s="204"/>
      <c r="AB47" s="204"/>
      <c r="AC47" s="204"/>
      <c r="AD47" s="204"/>
      <c r="AE47" s="204"/>
      <c r="AF47" s="204"/>
      <c r="AG47" s="204"/>
      <c r="AH47" s="204"/>
      <c r="AI47" s="204"/>
      <c r="AJ47" s="204"/>
      <c r="AK47" s="204"/>
      <c r="AL47" s="130"/>
      <c r="AM47" s="130"/>
      <c r="AN47" s="130"/>
    </row>
    <row r="48" spans="1:40" x14ac:dyDescent="0.3">
      <c r="A48" s="133"/>
      <c r="B48" s="147">
        <v>24</v>
      </c>
      <c r="C48" s="284" t="str">
        <f t="shared" si="3"/>
        <v/>
      </c>
      <c r="D48" s="229"/>
      <c r="E48" s="229"/>
      <c r="F48" s="279"/>
      <c r="G48" s="279"/>
      <c r="H48" s="279"/>
      <c r="I48" s="280"/>
      <c r="J48" s="280"/>
      <c r="K48" s="99" t="str">
        <f t="shared" si="4"/>
        <v/>
      </c>
      <c r="L48" s="228"/>
      <c r="M48" s="278"/>
      <c r="N48" s="228"/>
      <c r="O48" s="228"/>
      <c r="P48" s="228"/>
      <c r="Q48" s="283">
        <f t="shared" si="5"/>
        <v>0</v>
      </c>
      <c r="R48" s="259" t="str">
        <f t="shared" si="6"/>
        <v/>
      </c>
      <c r="S48" s="261" t="str">
        <f t="shared" si="7"/>
        <v/>
      </c>
      <c r="T48" s="204"/>
      <c r="U48" s="204"/>
      <c r="V48" s="204"/>
      <c r="W48" s="204"/>
      <c r="X48" s="204"/>
      <c r="Y48" s="204"/>
      <c r="Z48" s="204"/>
      <c r="AA48" s="204"/>
      <c r="AB48" s="204"/>
      <c r="AC48" s="204"/>
      <c r="AD48" s="204"/>
      <c r="AE48" s="204"/>
      <c r="AF48" s="204"/>
      <c r="AG48" s="204"/>
      <c r="AH48" s="204"/>
      <c r="AI48" s="204"/>
      <c r="AJ48" s="204"/>
      <c r="AK48" s="204"/>
      <c r="AL48" s="130"/>
      <c r="AM48" s="130"/>
      <c r="AN48" s="130"/>
    </row>
    <row r="49" spans="1:40" x14ac:dyDescent="0.3">
      <c r="A49" s="133"/>
      <c r="B49" s="147">
        <v>25</v>
      </c>
      <c r="C49" s="284" t="str">
        <f t="shared" si="3"/>
        <v/>
      </c>
      <c r="D49" s="229"/>
      <c r="E49" s="229"/>
      <c r="F49" s="279"/>
      <c r="G49" s="279"/>
      <c r="H49" s="279"/>
      <c r="I49" s="280"/>
      <c r="J49" s="280"/>
      <c r="K49" s="99" t="str">
        <f t="shared" si="4"/>
        <v/>
      </c>
      <c r="L49" s="228"/>
      <c r="M49" s="278"/>
      <c r="N49" s="228"/>
      <c r="O49" s="228"/>
      <c r="P49" s="228"/>
      <c r="Q49" s="283">
        <f t="shared" si="5"/>
        <v>0</v>
      </c>
      <c r="R49" s="259" t="str">
        <f t="shared" si="6"/>
        <v/>
      </c>
      <c r="S49" s="261" t="str">
        <f t="shared" si="7"/>
        <v/>
      </c>
      <c r="T49" s="204"/>
      <c r="U49" s="204"/>
      <c r="V49" s="204"/>
      <c r="W49" s="204"/>
      <c r="X49" s="204"/>
      <c r="Y49" s="204"/>
      <c r="Z49" s="204"/>
      <c r="AA49" s="204"/>
      <c r="AB49" s="204"/>
      <c r="AC49" s="204"/>
      <c r="AD49" s="204"/>
      <c r="AE49" s="204"/>
      <c r="AF49" s="204"/>
      <c r="AG49" s="204"/>
      <c r="AH49" s="204"/>
      <c r="AI49" s="204"/>
      <c r="AJ49" s="204"/>
      <c r="AK49" s="204"/>
      <c r="AL49" s="130"/>
      <c r="AM49" s="130"/>
      <c r="AN49" s="130"/>
    </row>
    <row r="50" spans="1:40" x14ac:dyDescent="0.3">
      <c r="A50" s="133"/>
      <c r="B50" s="147">
        <v>26</v>
      </c>
      <c r="C50" s="284" t="str">
        <f t="shared" si="3"/>
        <v/>
      </c>
      <c r="D50" s="229"/>
      <c r="E50" s="229"/>
      <c r="F50" s="279"/>
      <c r="G50" s="279"/>
      <c r="H50" s="279"/>
      <c r="I50" s="280"/>
      <c r="J50" s="280"/>
      <c r="K50" s="99" t="str">
        <f t="shared" si="4"/>
        <v/>
      </c>
      <c r="L50" s="228"/>
      <c r="M50" s="278"/>
      <c r="N50" s="228"/>
      <c r="O50" s="228"/>
      <c r="P50" s="228"/>
      <c r="Q50" s="283">
        <f t="shared" si="5"/>
        <v>0</v>
      </c>
      <c r="R50" s="259" t="str">
        <f t="shared" si="6"/>
        <v/>
      </c>
      <c r="S50" s="261" t="str">
        <f t="shared" si="7"/>
        <v/>
      </c>
      <c r="T50" s="204"/>
      <c r="U50" s="204"/>
      <c r="V50" s="204"/>
      <c r="W50" s="204"/>
      <c r="X50" s="204"/>
      <c r="Y50" s="204"/>
      <c r="Z50" s="204"/>
      <c r="AA50" s="204"/>
      <c r="AB50" s="204"/>
      <c r="AC50" s="204"/>
      <c r="AD50" s="204"/>
      <c r="AE50" s="204"/>
      <c r="AF50" s="204"/>
      <c r="AG50" s="204"/>
      <c r="AH50" s="204"/>
      <c r="AI50" s="204"/>
      <c r="AJ50" s="204"/>
      <c r="AK50" s="204"/>
      <c r="AL50" s="130"/>
      <c r="AM50" s="130"/>
      <c r="AN50" s="130"/>
    </row>
    <row r="51" spans="1:40" x14ac:dyDescent="0.3">
      <c r="A51" s="133"/>
      <c r="B51" s="147">
        <v>27</v>
      </c>
      <c r="C51" s="284" t="str">
        <f t="shared" si="3"/>
        <v/>
      </c>
      <c r="D51" s="229"/>
      <c r="E51" s="229"/>
      <c r="F51" s="279"/>
      <c r="G51" s="279"/>
      <c r="H51" s="279"/>
      <c r="I51" s="280"/>
      <c r="J51" s="280"/>
      <c r="K51" s="99" t="str">
        <f t="shared" si="4"/>
        <v/>
      </c>
      <c r="L51" s="228"/>
      <c r="M51" s="278"/>
      <c r="N51" s="228"/>
      <c r="O51" s="228"/>
      <c r="P51" s="228"/>
      <c r="Q51" s="283">
        <f t="shared" si="5"/>
        <v>0</v>
      </c>
      <c r="R51" s="259" t="str">
        <f t="shared" si="6"/>
        <v/>
      </c>
      <c r="S51" s="261" t="str">
        <f t="shared" si="7"/>
        <v/>
      </c>
      <c r="T51" s="204"/>
      <c r="U51" s="204"/>
      <c r="V51" s="204"/>
      <c r="W51" s="204"/>
      <c r="X51" s="204"/>
      <c r="Y51" s="204"/>
      <c r="Z51" s="204"/>
      <c r="AA51" s="204"/>
      <c r="AB51" s="204"/>
      <c r="AC51" s="204"/>
      <c r="AD51" s="204"/>
      <c r="AE51" s="204"/>
      <c r="AF51" s="204"/>
      <c r="AG51" s="204"/>
      <c r="AH51" s="204"/>
      <c r="AI51" s="204"/>
      <c r="AJ51" s="204"/>
      <c r="AK51" s="204"/>
      <c r="AL51" s="130"/>
      <c r="AM51" s="130"/>
      <c r="AN51" s="130"/>
    </row>
    <row r="52" spans="1:40" x14ac:dyDescent="0.3">
      <c r="A52" s="133"/>
      <c r="B52" s="147">
        <v>28</v>
      </c>
      <c r="C52" s="284" t="str">
        <f t="shared" si="3"/>
        <v/>
      </c>
      <c r="D52" s="229"/>
      <c r="E52" s="229"/>
      <c r="F52" s="279"/>
      <c r="G52" s="279"/>
      <c r="H52" s="279"/>
      <c r="I52" s="280"/>
      <c r="J52" s="280"/>
      <c r="K52" s="99" t="str">
        <f t="shared" si="4"/>
        <v/>
      </c>
      <c r="L52" s="228"/>
      <c r="M52" s="278"/>
      <c r="N52" s="228"/>
      <c r="O52" s="228"/>
      <c r="P52" s="228"/>
      <c r="Q52" s="283">
        <f t="shared" si="5"/>
        <v>0</v>
      </c>
      <c r="R52" s="259" t="str">
        <f t="shared" si="6"/>
        <v/>
      </c>
      <c r="S52" s="261" t="str">
        <f t="shared" si="7"/>
        <v/>
      </c>
      <c r="T52" s="204"/>
      <c r="U52" s="204"/>
      <c r="V52" s="204"/>
      <c r="W52" s="204"/>
      <c r="X52" s="204"/>
      <c r="Y52" s="204"/>
      <c r="Z52" s="204"/>
      <c r="AA52" s="204"/>
      <c r="AB52" s="204"/>
      <c r="AC52" s="204"/>
      <c r="AD52" s="204"/>
      <c r="AE52" s="204"/>
      <c r="AF52" s="204"/>
      <c r="AG52" s="204"/>
      <c r="AH52" s="204"/>
      <c r="AI52" s="204"/>
      <c r="AJ52" s="204"/>
      <c r="AK52" s="204"/>
      <c r="AL52" s="130"/>
      <c r="AM52" s="130"/>
      <c r="AN52" s="130"/>
    </row>
    <row r="53" spans="1:40" x14ac:dyDescent="0.3">
      <c r="A53" s="133"/>
      <c r="B53" s="147">
        <v>29</v>
      </c>
      <c r="C53" s="284" t="str">
        <f t="shared" si="3"/>
        <v/>
      </c>
      <c r="D53" s="229"/>
      <c r="E53" s="229"/>
      <c r="F53" s="279"/>
      <c r="G53" s="279"/>
      <c r="H53" s="279"/>
      <c r="I53" s="280"/>
      <c r="J53" s="280"/>
      <c r="K53" s="99" t="str">
        <f t="shared" si="4"/>
        <v/>
      </c>
      <c r="L53" s="228"/>
      <c r="M53" s="278"/>
      <c r="N53" s="228"/>
      <c r="O53" s="228"/>
      <c r="P53" s="228"/>
      <c r="Q53" s="283">
        <f t="shared" si="5"/>
        <v>0</v>
      </c>
      <c r="R53" s="259" t="str">
        <f t="shared" si="6"/>
        <v/>
      </c>
      <c r="S53" s="261" t="str">
        <f t="shared" si="7"/>
        <v/>
      </c>
      <c r="T53" s="204"/>
      <c r="U53" s="204"/>
      <c r="V53" s="204"/>
      <c r="W53" s="204"/>
      <c r="X53" s="204"/>
      <c r="Y53" s="204"/>
      <c r="Z53" s="204"/>
      <c r="AA53" s="204"/>
      <c r="AB53" s="204"/>
      <c r="AC53" s="204"/>
      <c r="AD53" s="204"/>
      <c r="AE53" s="204"/>
      <c r="AF53" s="204"/>
      <c r="AG53" s="204"/>
      <c r="AH53" s="204"/>
      <c r="AI53" s="204"/>
      <c r="AJ53" s="204"/>
      <c r="AK53" s="204"/>
      <c r="AL53" s="130"/>
      <c r="AM53" s="130"/>
      <c r="AN53" s="130"/>
    </row>
    <row r="54" spans="1:40" x14ac:dyDescent="0.3">
      <c r="A54" s="133"/>
      <c r="B54" s="147">
        <v>30</v>
      </c>
      <c r="C54" s="284" t="str">
        <f t="shared" si="3"/>
        <v/>
      </c>
      <c r="D54" s="229"/>
      <c r="E54" s="229"/>
      <c r="F54" s="279"/>
      <c r="G54" s="279"/>
      <c r="H54" s="279"/>
      <c r="I54" s="280"/>
      <c r="J54" s="280"/>
      <c r="K54" s="99" t="str">
        <f t="shared" si="4"/>
        <v/>
      </c>
      <c r="L54" s="228"/>
      <c r="M54" s="278"/>
      <c r="N54" s="228"/>
      <c r="O54" s="228"/>
      <c r="P54" s="228"/>
      <c r="Q54" s="283">
        <f t="shared" si="5"/>
        <v>0</v>
      </c>
      <c r="R54" s="259" t="str">
        <f t="shared" si="6"/>
        <v/>
      </c>
      <c r="S54" s="261" t="str">
        <f t="shared" si="7"/>
        <v/>
      </c>
      <c r="T54" s="204"/>
      <c r="U54" s="204"/>
      <c r="V54" s="204"/>
      <c r="W54" s="204"/>
      <c r="X54" s="204"/>
      <c r="Y54" s="204"/>
      <c r="Z54" s="204"/>
      <c r="AA54" s="204"/>
      <c r="AB54" s="204"/>
      <c r="AC54" s="204"/>
      <c r="AD54" s="204"/>
      <c r="AE54" s="204"/>
      <c r="AF54" s="204"/>
      <c r="AG54" s="204"/>
      <c r="AH54" s="204"/>
      <c r="AI54" s="204"/>
      <c r="AJ54" s="204"/>
      <c r="AK54" s="204"/>
      <c r="AL54" s="130"/>
      <c r="AM54" s="130"/>
      <c r="AN54" s="130"/>
    </row>
    <row r="55" spans="1:40" x14ac:dyDescent="0.3">
      <c r="A55" s="133"/>
      <c r="B55" s="147">
        <v>31</v>
      </c>
      <c r="C55" s="284" t="str">
        <f t="shared" si="3"/>
        <v/>
      </c>
      <c r="D55" s="229"/>
      <c r="E55" s="229"/>
      <c r="F55" s="279"/>
      <c r="G55" s="279"/>
      <c r="H55" s="279"/>
      <c r="I55" s="280"/>
      <c r="J55" s="280"/>
      <c r="K55" s="99" t="str">
        <f t="shared" si="4"/>
        <v/>
      </c>
      <c r="L55" s="228"/>
      <c r="M55" s="278"/>
      <c r="N55" s="228"/>
      <c r="O55" s="228"/>
      <c r="P55" s="228"/>
      <c r="Q55" s="283">
        <f t="shared" si="5"/>
        <v>0</v>
      </c>
      <c r="R55" s="259" t="str">
        <f t="shared" si="6"/>
        <v/>
      </c>
      <c r="S55" s="261" t="str">
        <f t="shared" si="7"/>
        <v/>
      </c>
      <c r="T55" s="204"/>
      <c r="U55" s="204"/>
      <c r="V55" s="204"/>
      <c r="W55" s="204"/>
      <c r="X55" s="204"/>
      <c r="Y55" s="204"/>
      <c r="Z55" s="204"/>
      <c r="AA55" s="204"/>
      <c r="AB55" s="204"/>
      <c r="AC55" s="204"/>
      <c r="AD55" s="204"/>
      <c r="AE55" s="204"/>
      <c r="AF55" s="204"/>
      <c r="AG55" s="204"/>
      <c r="AH55" s="204"/>
      <c r="AI55" s="204"/>
      <c r="AJ55" s="204"/>
      <c r="AK55" s="204"/>
      <c r="AL55" s="130"/>
      <c r="AM55" s="130"/>
      <c r="AN55" s="130"/>
    </row>
    <row r="56" spans="1:40" x14ac:dyDescent="0.3">
      <c r="A56" s="133"/>
      <c r="B56" s="147">
        <v>32</v>
      </c>
      <c r="C56" s="284" t="str">
        <f t="shared" si="3"/>
        <v/>
      </c>
      <c r="D56" s="229"/>
      <c r="E56" s="229"/>
      <c r="F56" s="279"/>
      <c r="G56" s="279"/>
      <c r="H56" s="279"/>
      <c r="I56" s="280"/>
      <c r="J56" s="280"/>
      <c r="K56" s="99" t="str">
        <f t="shared" si="4"/>
        <v/>
      </c>
      <c r="L56" s="228"/>
      <c r="M56" s="278"/>
      <c r="N56" s="228"/>
      <c r="O56" s="228"/>
      <c r="P56" s="228"/>
      <c r="Q56" s="283">
        <f t="shared" si="5"/>
        <v>0</v>
      </c>
      <c r="R56" s="259" t="str">
        <f t="shared" si="6"/>
        <v/>
      </c>
      <c r="S56" s="261" t="str">
        <f t="shared" si="7"/>
        <v/>
      </c>
      <c r="T56" s="204"/>
      <c r="U56" s="204"/>
      <c r="V56" s="204"/>
      <c r="W56" s="204"/>
      <c r="X56" s="204"/>
      <c r="Y56" s="204"/>
      <c r="Z56" s="204"/>
      <c r="AA56" s="204"/>
      <c r="AB56" s="204"/>
      <c r="AC56" s="204"/>
      <c r="AD56" s="204"/>
      <c r="AE56" s="204"/>
      <c r="AF56" s="204"/>
      <c r="AG56" s="204"/>
      <c r="AH56" s="204"/>
      <c r="AI56" s="204"/>
      <c r="AJ56" s="204"/>
      <c r="AK56" s="204"/>
      <c r="AL56" s="130"/>
      <c r="AM56" s="130"/>
      <c r="AN56" s="130"/>
    </row>
    <row r="57" spans="1:40" x14ac:dyDescent="0.3">
      <c r="A57" s="133"/>
      <c r="B57" s="147">
        <v>33</v>
      </c>
      <c r="C57" s="284" t="str">
        <f t="shared" si="3"/>
        <v/>
      </c>
      <c r="D57" s="229"/>
      <c r="E57" s="229"/>
      <c r="F57" s="279"/>
      <c r="G57" s="279"/>
      <c r="H57" s="279"/>
      <c r="I57" s="280"/>
      <c r="J57" s="280"/>
      <c r="K57" s="99" t="str">
        <f t="shared" si="4"/>
        <v/>
      </c>
      <c r="L57" s="228"/>
      <c r="M57" s="278"/>
      <c r="N57" s="228"/>
      <c r="O57" s="228"/>
      <c r="P57" s="228"/>
      <c r="Q57" s="283">
        <f t="shared" si="5"/>
        <v>0</v>
      </c>
      <c r="R57" s="259" t="str">
        <f t="shared" si="6"/>
        <v/>
      </c>
      <c r="S57" s="261" t="str">
        <f t="shared" si="7"/>
        <v/>
      </c>
      <c r="T57" s="204"/>
      <c r="U57" s="204"/>
      <c r="V57" s="204"/>
      <c r="W57" s="204"/>
      <c r="X57" s="204"/>
      <c r="Y57" s="204"/>
      <c r="Z57" s="204"/>
      <c r="AA57" s="204"/>
      <c r="AB57" s="204"/>
      <c r="AC57" s="204"/>
      <c r="AD57" s="204"/>
      <c r="AE57" s="204"/>
      <c r="AF57" s="204"/>
      <c r="AG57" s="204"/>
      <c r="AH57" s="204"/>
      <c r="AI57" s="204"/>
      <c r="AJ57" s="204"/>
      <c r="AK57" s="204"/>
      <c r="AL57" s="130"/>
      <c r="AM57" s="130"/>
      <c r="AN57" s="130"/>
    </row>
    <row r="58" spans="1:40" x14ac:dyDescent="0.3">
      <c r="A58" s="133"/>
      <c r="B58" s="147">
        <v>34</v>
      </c>
      <c r="C58" s="284" t="str">
        <f t="shared" si="3"/>
        <v/>
      </c>
      <c r="D58" s="229"/>
      <c r="E58" s="229"/>
      <c r="F58" s="279"/>
      <c r="G58" s="279"/>
      <c r="H58" s="279"/>
      <c r="I58" s="280"/>
      <c r="J58" s="280"/>
      <c r="K58" s="99" t="str">
        <f t="shared" si="4"/>
        <v/>
      </c>
      <c r="L58" s="228"/>
      <c r="M58" s="278"/>
      <c r="N58" s="228"/>
      <c r="O58" s="228"/>
      <c r="P58" s="228"/>
      <c r="Q58" s="283">
        <f t="shared" si="5"/>
        <v>0</v>
      </c>
      <c r="R58" s="259" t="str">
        <f t="shared" si="6"/>
        <v/>
      </c>
      <c r="S58" s="261" t="str">
        <f t="shared" si="7"/>
        <v/>
      </c>
      <c r="T58" s="204"/>
      <c r="U58" s="204"/>
      <c r="V58" s="204"/>
      <c r="W58" s="204"/>
      <c r="X58" s="204"/>
      <c r="Y58" s="204"/>
      <c r="Z58" s="204"/>
      <c r="AA58" s="204"/>
      <c r="AB58" s="204"/>
      <c r="AC58" s="204"/>
      <c r="AD58" s="204"/>
      <c r="AE58" s="204"/>
      <c r="AF58" s="204"/>
      <c r="AG58" s="204"/>
      <c r="AH58" s="204"/>
      <c r="AI58" s="204"/>
      <c r="AJ58" s="204"/>
      <c r="AK58" s="204"/>
      <c r="AL58" s="130"/>
      <c r="AM58" s="130"/>
      <c r="AN58" s="130"/>
    </row>
    <row r="59" spans="1:40" x14ac:dyDescent="0.3">
      <c r="A59" s="133"/>
      <c r="B59" s="147">
        <v>35</v>
      </c>
      <c r="C59" s="284" t="str">
        <f t="shared" si="3"/>
        <v/>
      </c>
      <c r="D59" s="229"/>
      <c r="E59" s="229"/>
      <c r="F59" s="279"/>
      <c r="G59" s="279"/>
      <c r="H59" s="279"/>
      <c r="I59" s="280"/>
      <c r="J59" s="280"/>
      <c r="K59" s="99" t="str">
        <f t="shared" si="4"/>
        <v/>
      </c>
      <c r="L59" s="228"/>
      <c r="M59" s="278"/>
      <c r="N59" s="228"/>
      <c r="O59" s="228"/>
      <c r="P59" s="228"/>
      <c r="Q59" s="283">
        <f t="shared" si="5"/>
        <v>0</v>
      </c>
      <c r="R59" s="259" t="str">
        <f t="shared" si="6"/>
        <v/>
      </c>
      <c r="S59" s="261" t="str">
        <f t="shared" si="7"/>
        <v/>
      </c>
      <c r="T59" s="204"/>
      <c r="U59" s="204"/>
      <c r="V59" s="204"/>
      <c r="W59" s="204"/>
      <c r="X59" s="204"/>
      <c r="Y59" s="204"/>
      <c r="Z59" s="204"/>
      <c r="AA59" s="204"/>
      <c r="AB59" s="204"/>
      <c r="AC59" s="204"/>
      <c r="AD59" s="204"/>
      <c r="AE59" s="204"/>
      <c r="AF59" s="204"/>
      <c r="AG59" s="204"/>
      <c r="AH59" s="204"/>
      <c r="AI59" s="204"/>
      <c r="AJ59" s="204"/>
      <c r="AK59" s="204"/>
      <c r="AL59" s="130"/>
      <c r="AM59" s="130"/>
      <c r="AN59" s="130"/>
    </row>
    <row r="60" spans="1:40" x14ac:dyDescent="0.3">
      <c r="A60" s="133"/>
      <c r="B60" s="147">
        <v>36</v>
      </c>
      <c r="C60" s="284" t="str">
        <f t="shared" si="3"/>
        <v/>
      </c>
      <c r="D60" s="229"/>
      <c r="E60" s="229"/>
      <c r="F60" s="279"/>
      <c r="G60" s="279"/>
      <c r="H60" s="279"/>
      <c r="I60" s="280"/>
      <c r="J60" s="280"/>
      <c r="K60" s="99" t="str">
        <f t="shared" si="4"/>
        <v/>
      </c>
      <c r="L60" s="228"/>
      <c r="M60" s="278"/>
      <c r="N60" s="228"/>
      <c r="O60" s="228"/>
      <c r="P60" s="228"/>
      <c r="Q60" s="283">
        <f t="shared" si="5"/>
        <v>0</v>
      </c>
      <c r="R60" s="259" t="str">
        <f t="shared" si="6"/>
        <v/>
      </c>
      <c r="S60" s="261" t="str">
        <f t="shared" si="7"/>
        <v/>
      </c>
      <c r="T60" s="204"/>
      <c r="U60" s="204"/>
      <c r="V60" s="204"/>
      <c r="W60" s="204"/>
      <c r="X60" s="204"/>
      <c r="Y60" s="204"/>
      <c r="Z60" s="204"/>
      <c r="AA60" s="204"/>
      <c r="AB60" s="204"/>
      <c r="AC60" s="204"/>
      <c r="AD60" s="204"/>
      <c r="AE60" s="204"/>
      <c r="AF60" s="204"/>
      <c r="AG60" s="204"/>
      <c r="AH60" s="204"/>
      <c r="AI60" s="204"/>
      <c r="AJ60" s="204"/>
      <c r="AK60" s="204"/>
      <c r="AL60" s="130"/>
      <c r="AM60" s="130"/>
      <c r="AN60" s="130"/>
    </row>
    <row r="61" spans="1:40" x14ac:dyDescent="0.3">
      <c r="A61" s="133"/>
      <c r="B61" s="147">
        <v>37</v>
      </c>
      <c r="C61" s="284" t="str">
        <f t="shared" si="3"/>
        <v/>
      </c>
      <c r="D61" s="229"/>
      <c r="E61" s="229"/>
      <c r="F61" s="279"/>
      <c r="G61" s="279"/>
      <c r="H61" s="279"/>
      <c r="I61" s="280"/>
      <c r="J61" s="280"/>
      <c r="K61" s="99" t="str">
        <f t="shared" si="4"/>
        <v/>
      </c>
      <c r="L61" s="228"/>
      <c r="M61" s="278"/>
      <c r="N61" s="228"/>
      <c r="O61" s="228"/>
      <c r="P61" s="228"/>
      <c r="Q61" s="283">
        <f t="shared" si="5"/>
        <v>0</v>
      </c>
      <c r="R61" s="259" t="str">
        <f t="shared" si="6"/>
        <v/>
      </c>
      <c r="S61" s="261" t="str">
        <f t="shared" si="7"/>
        <v/>
      </c>
      <c r="T61" s="204"/>
      <c r="U61" s="204"/>
      <c r="V61" s="204"/>
      <c r="W61" s="204"/>
      <c r="X61" s="204"/>
      <c r="Y61" s="204"/>
      <c r="Z61" s="204"/>
      <c r="AA61" s="204"/>
      <c r="AB61" s="204"/>
      <c r="AC61" s="204"/>
      <c r="AD61" s="204"/>
      <c r="AE61" s="204"/>
      <c r="AF61" s="204"/>
      <c r="AG61" s="204"/>
      <c r="AH61" s="204"/>
      <c r="AI61" s="204"/>
      <c r="AJ61" s="204"/>
      <c r="AK61" s="204"/>
      <c r="AL61" s="130"/>
      <c r="AM61" s="130"/>
      <c r="AN61" s="130"/>
    </row>
    <row r="62" spans="1:40" x14ac:dyDescent="0.3">
      <c r="A62" s="133"/>
      <c r="B62" s="147">
        <v>38</v>
      </c>
      <c r="C62" s="284" t="str">
        <f t="shared" si="3"/>
        <v/>
      </c>
      <c r="D62" s="229"/>
      <c r="E62" s="229"/>
      <c r="F62" s="279"/>
      <c r="G62" s="279"/>
      <c r="H62" s="279"/>
      <c r="I62" s="280"/>
      <c r="J62" s="280"/>
      <c r="K62" s="99" t="str">
        <f t="shared" si="4"/>
        <v/>
      </c>
      <c r="L62" s="228"/>
      <c r="M62" s="278"/>
      <c r="N62" s="228"/>
      <c r="O62" s="228"/>
      <c r="P62" s="228"/>
      <c r="Q62" s="283">
        <f t="shared" si="5"/>
        <v>0</v>
      </c>
      <c r="R62" s="259" t="str">
        <f t="shared" si="6"/>
        <v/>
      </c>
      <c r="S62" s="261" t="str">
        <f t="shared" si="7"/>
        <v/>
      </c>
      <c r="T62" s="204"/>
      <c r="U62" s="204"/>
      <c r="V62" s="204"/>
      <c r="W62" s="204"/>
      <c r="X62" s="204"/>
      <c r="Y62" s="204"/>
      <c r="Z62" s="204"/>
      <c r="AA62" s="204"/>
      <c r="AB62" s="204"/>
      <c r="AC62" s="204"/>
      <c r="AD62" s="204"/>
      <c r="AE62" s="204"/>
      <c r="AF62" s="204"/>
      <c r="AG62" s="204"/>
      <c r="AH62" s="204"/>
      <c r="AI62" s="204"/>
      <c r="AJ62" s="204"/>
      <c r="AK62" s="204"/>
      <c r="AL62" s="130"/>
      <c r="AM62" s="130"/>
      <c r="AN62" s="130"/>
    </row>
    <row r="63" spans="1:40" x14ac:dyDescent="0.3">
      <c r="A63" s="133"/>
      <c r="B63" s="147">
        <v>39</v>
      </c>
      <c r="C63" s="284" t="str">
        <f t="shared" si="3"/>
        <v/>
      </c>
      <c r="D63" s="229"/>
      <c r="E63" s="229"/>
      <c r="F63" s="279"/>
      <c r="G63" s="279"/>
      <c r="H63" s="279"/>
      <c r="I63" s="280"/>
      <c r="J63" s="280"/>
      <c r="K63" s="99" t="str">
        <f t="shared" si="4"/>
        <v/>
      </c>
      <c r="L63" s="228"/>
      <c r="M63" s="278"/>
      <c r="N63" s="228"/>
      <c r="O63" s="228"/>
      <c r="P63" s="228"/>
      <c r="Q63" s="283">
        <f t="shared" si="5"/>
        <v>0</v>
      </c>
      <c r="R63" s="259" t="str">
        <f t="shared" si="6"/>
        <v/>
      </c>
      <c r="S63" s="261" t="str">
        <f t="shared" si="7"/>
        <v/>
      </c>
      <c r="T63" s="204"/>
      <c r="U63" s="204"/>
      <c r="V63" s="204"/>
      <c r="W63" s="204"/>
      <c r="X63" s="204"/>
      <c r="Y63" s="204"/>
      <c r="Z63" s="204"/>
      <c r="AA63" s="204"/>
      <c r="AB63" s="204"/>
      <c r="AC63" s="204"/>
      <c r="AD63" s="204"/>
      <c r="AE63" s="204"/>
      <c r="AF63" s="204"/>
      <c r="AG63" s="204"/>
      <c r="AH63" s="204"/>
      <c r="AI63" s="204"/>
      <c r="AJ63" s="204"/>
      <c r="AK63" s="204"/>
      <c r="AL63" s="130"/>
      <c r="AM63" s="130"/>
      <c r="AN63" s="130"/>
    </row>
    <row r="64" spans="1:40" x14ac:dyDescent="0.3">
      <c r="A64" s="133"/>
      <c r="B64" s="147">
        <v>40</v>
      </c>
      <c r="C64" s="284" t="str">
        <f t="shared" si="3"/>
        <v/>
      </c>
      <c r="D64" s="229"/>
      <c r="E64" s="229"/>
      <c r="F64" s="279"/>
      <c r="G64" s="279"/>
      <c r="H64" s="279"/>
      <c r="I64" s="280"/>
      <c r="J64" s="280"/>
      <c r="K64" s="99" t="str">
        <f t="shared" si="4"/>
        <v/>
      </c>
      <c r="L64" s="228"/>
      <c r="M64" s="278"/>
      <c r="N64" s="228"/>
      <c r="O64" s="228"/>
      <c r="P64" s="228"/>
      <c r="Q64" s="283">
        <f t="shared" si="5"/>
        <v>0</v>
      </c>
      <c r="R64" s="259" t="str">
        <f t="shared" si="6"/>
        <v/>
      </c>
      <c r="S64" s="261" t="str">
        <f t="shared" si="7"/>
        <v/>
      </c>
      <c r="T64" s="204"/>
      <c r="U64" s="204"/>
      <c r="V64" s="204"/>
      <c r="W64" s="204"/>
      <c r="X64" s="204"/>
      <c r="Y64" s="204"/>
      <c r="Z64" s="204"/>
      <c r="AA64" s="204"/>
      <c r="AB64" s="204"/>
      <c r="AC64" s="204"/>
      <c r="AD64" s="204"/>
      <c r="AE64" s="204"/>
      <c r="AF64" s="204"/>
      <c r="AG64" s="204"/>
      <c r="AH64" s="204"/>
      <c r="AI64" s="204"/>
      <c r="AJ64" s="204"/>
      <c r="AK64" s="204"/>
      <c r="AL64" s="130"/>
      <c r="AM64" s="130"/>
      <c r="AN64" s="130"/>
    </row>
    <row r="65" spans="1:40" x14ac:dyDescent="0.3">
      <c r="A65" s="133"/>
      <c r="B65" s="147">
        <v>41</v>
      </c>
      <c r="C65" s="284" t="str">
        <f t="shared" si="3"/>
        <v/>
      </c>
      <c r="D65" s="229"/>
      <c r="E65" s="229"/>
      <c r="F65" s="279"/>
      <c r="G65" s="279"/>
      <c r="H65" s="279"/>
      <c r="I65" s="280"/>
      <c r="J65" s="280"/>
      <c r="K65" s="99" t="str">
        <f t="shared" si="4"/>
        <v/>
      </c>
      <c r="L65" s="228"/>
      <c r="M65" s="278"/>
      <c r="N65" s="228"/>
      <c r="O65" s="228"/>
      <c r="P65" s="228"/>
      <c r="Q65" s="283">
        <f t="shared" si="5"/>
        <v>0</v>
      </c>
      <c r="R65" s="259" t="str">
        <f t="shared" si="6"/>
        <v/>
      </c>
      <c r="S65" s="261" t="str">
        <f t="shared" si="7"/>
        <v/>
      </c>
      <c r="T65" s="204"/>
      <c r="U65" s="204"/>
      <c r="V65" s="204"/>
      <c r="W65" s="204"/>
      <c r="X65" s="204"/>
      <c r="Y65" s="204"/>
      <c r="Z65" s="204"/>
      <c r="AA65" s="204"/>
      <c r="AB65" s="204"/>
      <c r="AC65" s="204"/>
      <c r="AD65" s="204"/>
      <c r="AE65" s="204"/>
      <c r="AF65" s="204"/>
      <c r="AG65" s="204"/>
      <c r="AH65" s="204"/>
      <c r="AI65" s="204"/>
      <c r="AJ65" s="204"/>
      <c r="AK65" s="204"/>
      <c r="AL65" s="130"/>
      <c r="AM65" s="130"/>
      <c r="AN65" s="130"/>
    </row>
    <row r="66" spans="1:40" x14ac:dyDescent="0.3">
      <c r="A66" s="133"/>
      <c r="B66" s="147">
        <v>42</v>
      </c>
      <c r="C66" s="284" t="str">
        <f t="shared" ref="C66:C97" si="8">IF(AND(NOT(COUNTA(D66:J66)),(NOT(COUNTA(L66:P66)))),"",VLOOKUP($D$9,Info_County_Code,2,FALSE))</f>
        <v/>
      </c>
      <c r="D66" s="229"/>
      <c r="E66" s="229"/>
      <c r="F66" s="279"/>
      <c r="G66" s="279"/>
      <c r="H66" s="279"/>
      <c r="I66" s="280"/>
      <c r="J66" s="280"/>
      <c r="K66" s="99" t="str">
        <f t="shared" si="4"/>
        <v/>
      </c>
      <c r="L66" s="228"/>
      <c r="M66" s="278"/>
      <c r="N66" s="228"/>
      <c r="O66" s="228"/>
      <c r="P66" s="228"/>
      <c r="Q66" s="283">
        <f t="shared" si="5"/>
        <v>0</v>
      </c>
      <c r="R66" s="259" t="str">
        <f t="shared" si="6"/>
        <v/>
      </c>
      <c r="S66" s="261" t="str">
        <f t="shared" si="7"/>
        <v/>
      </c>
      <c r="T66" s="204"/>
      <c r="U66" s="204"/>
      <c r="V66" s="204"/>
      <c r="W66" s="204"/>
      <c r="X66" s="204"/>
      <c r="Y66" s="204"/>
      <c r="Z66" s="204"/>
      <c r="AA66" s="204"/>
      <c r="AB66" s="204"/>
      <c r="AC66" s="204"/>
      <c r="AD66" s="204"/>
      <c r="AE66" s="204"/>
      <c r="AF66" s="204"/>
      <c r="AG66" s="204"/>
      <c r="AH66" s="204"/>
      <c r="AI66" s="204"/>
      <c r="AJ66" s="204"/>
      <c r="AK66" s="204"/>
      <c r="AL66" s="130"/>
      <c r="AM66" s="130"/>
      <c r="AN66" s="130"/>
    </row>
    <row r="67" spans="1:40" x14ac:dyDescent="0.3">
      <c r="A67" s="133"/>
      <c r="B67" s="147">
        <v>43</v>
      </c>
      <c r="C67" s="284" t="str">
        <f t="shared" si="8"/>
        <v/>
      </c>
      <c r="D67" s="229"/>
      <c r="E67" s="229"/>
      <c r="F67" s="279"/>
      <c r="G67" s="279"/>
      <c r="H67" s="279"/>
      <c r="I67" s="280"/>
      <c r="J67" s="280"/>
      <c r="K67" s="99" t="str">
        <f t="shared" si="4"/>
        <v/>
      </c>
      <c r="L67" s="228"/>
      <c r="M67" s="278"/>
      <c r="N67" s="228"/>
      <c r="O67" s="228"/>
      <c r="P67" s="228"/>
      <c r="Q67" s="283">
        <f t="shared" si="5"/>
        <v>0</v>
      </c>
      <c r="R67" s="259" t="str">
        <f t="shared" si="6"/>
        <v/>
      </c>
      <c r="S67" s="261" t="str">
        <f t="shared" si="7"/>
        <v/>
      </c>
      <c r="T67" s="204"/>
      <c r="U67" s="204"/>
      <c r="V67" s="204"/>
      <c r="W67" s="204"/>
      <c r="X67" s="204"/>
      <c r="Y67" s="204"/>
      <c r="Z67" s="204"/>
      <c r="AA67" s="204"/>
      <c r="AB67" s="204"/>
      <c r="AC67" s="204"/>
      <c r="AD67" s="204"/>
      <c r="AE67" s="204"/>
      <c r="AF67" s="204"/>
      <c r="AG67" s="204"/>
      <c r="AH67" s="204"/>
      <c r="AI67" s="204"/>
      <c r="AJ67" s="204"/>
      <c r="AK67" s="204"/>
      <c r="AL67" s="130"/>
      <c r="AM67" s="130"/>
      <c r="AN67" s="130"/>
    </row>
    <row r="68" spans="1:40" x14ac:dyDescent="0.3">
      <c r="A68" s="133"/>
      <c r="B68" s="147">
        <v>44</v>
      </c>
      <c r="C68" s="284" t="str">
        <f t="shared" si="8"/>
        <v/>
      </c>
      <c r="D68" s="229"/>
      <c r="E68" s="229"/>
      <c r="F68" s="279"/>
      <c r="G68" s="279"/>
      <c r="H68" s="279"/>
      <c r="I68" s="280"/>
      <c r="J68" s="280"/>
      <c r="K68" s="99" t="str">
        <f t="shared" si="4"/>
        <v/>
      </c>
      <c r="L68" s="228"/>
      <c r="M68" s="278"/>
      <c r="N68" s="228"/>
      <c r="O68" s="228"/>
      <c r="P68" s="228"/>
      <c r="Q68" s="283">
        <f t="shared" si="5"/>
        <v>0</v>
      </c>
      <c r="R68" s="259" t="str">
        <f t="shared" si="6"/>
        <v/>
      </c>
      <c r="S68" s="261" t="str">
        <f t="shared" si="7"/>
        <v/>
      </c>
      <c r="T68" s="204"/>
      <c r="U68" s="204"/>
      <c r="V68" s="204"/>
      <c r="W68" s="204"/>
      <c r="X68" s="204"/>
      <c r="Y68" s="204"/>
      <c r="Z68" s="204"/>
      <c r="AA68" s="204"/>
      <c r="AB68" s="204"/>
      <c r="AC68" s="204"/>
      <c r="AD68" s="204"/>
      <c r="AE68" s="204"/>
      <c r="AF68" s="204"/>
      <c r="AG68" s="204"/>
      <c r="AH68" s="204"/>
      <c r="AI68" s="204"/>
      <c r="AJ68" s="204"/>
      <c r="AK68" s="204"/>
      <c r="AL68" s="130"/>
      <c r="AM68" s="130"/>
      <c r="AN68" s="130"/>
    </row>
    <row r="69" spans="1:40" x14ac:dyDescent="0.3">
      <c r="A69" s="133"/>
      <c r="B69" s="147">
        <v>45</v>
      </c>
      <c r="C69" s="284" t="str">
        <f t="shared" si="8"/>
        <v/>
      </c>
      <c r="D69" s="229"/>
      <c r="E69" s="229"/>
      <c r="F69" s="279"/>
      <c r="G69" s="279"/>
      <c r="H69" s="279"/>
      <c r="I69" s="280"/>
      <c r="J69" s="280"/>
      <c r="K69" s="99" t="str">
        <f t="shared" si="4"/>
        <v/>
      </c>
      <c r="L69" s="228"/>
      <c r="M69" s="278"/>
      <c r="N69" s="228"/>
      <c r="O69" s="228"/>
      <c r="P69" s="228"/>
      <c r="Q69" s="283">
        <f t="shared" si="5"/>
        <v>0</v>
      </c>
      <c r="R69" s="259" t="str">
        <f t="shared" si="6"/>
        <v/>
      </c>
      <c r="S69" s="261" t="str">
        <f t="shared" si="7"/>
        <v/>
      </c>
      <c r="T69" s="204"/>
      <c r="U69" s="204"/>
      <c r="V69" s="204"/>
      <c r="W69" s="204"/>
      <c r="X69" s="204"/>
      <c r="Y69" s="204"/>
      <c r="Z69" s="204"/>
      <c r="AA69" s="204"/>
      <c r="AB69" s="204"/>
      <c r="AC69" s="204"/>
      <c r="AD69" s="204"/>
      <c r="AE69" s="204"/>
      <c r="AF69" s="204"/>
      <c r="AG69" s="204"/>
      <c r="AH69" s="204"/>
      <c r="AI69" s="204"/>
      <c r="AJ69" s="204"/>
      <c r="AK69" s="204"/>
      <c r="AL69" s="130"/>
      <c r="AM69" s="130"/>
      <c r="AN69" s="130"/>
    </row>
    <row r="70" spans="1:40" x14ac:dyDescent="0.3">
      <c r="A70" s="133"/>
      <c r="B70" s="147">
        <v>46</v>
      </c>
      <c r="C70" s="284" t="str">
        <f t="shared" si="8"/>
        <v/>
      </c>
      <c r="D70" s="229"/>
      <c r="E70" s="229"/>
      <c r="F70" s="279"/>
      <c r="G70" s="279"/>
      <c r="H70" s="279"/>
      <c r="I70" s="280"/>
      <c r="J70" s="280"/>
      <c r="K70" s="99" t="str">
        <f t="shared" si="4"/>
        <v/>
      </c>
      <c r="L70" s="228"/>
      <c r="M70" s="278"/>
      <c r="N70" s="228"/>
      <c r="O70" s="228"/>
      <c r="P70" s="228"/>
      <c r="Q70" s="283">
        <f t="shared" si="5"/>
        <v>0</v>
      </c>
      <c r="R70" s="259" t="str">
        <f t="shared" si="6"/>
        <v/>
      </c>
      <c r="S70" s="261" t="str">
        <f t="shared" si="7"/>
        <v/>
      </c>
      <c r="T70" s="204"/>
      <c r="U70" s="204"/>
      <c r="V70" s="204"/>
      <c r="W70" s="204"/>
      <c r="X70" s="204"/>
      <c r="Y70" s="204"/>
      <c r="Z70" s="204"/>
      <c r="AA70" s="204"/>
      <c r="AB70" s="204"/>
      <c r="AC70" s="204"/>
      <c r="AD70" s="204"/>
      <c r="AE70" s="204"/>
      <c r="AF70" s="204"/>
      <c r="AG70" s="204"/>
      <c r="AH70" s="204"/>
      <c r="AI70" s="204"/>
      <c r="AJ70" s="204"/>
      <c r="AK70" s="204"/>
      <c r="AL70" s="130"/>
      <c r="AM70" s="130"/>
      <c r="AN70" s="130"/>
    </row>
    <row r="71" spans="1:40" x14ac:dyDescent="0.3">
      <c r="A71" s="133"/>
      <c r="B71" s="147">
        <v>47</v>
      </c>
      <c r="C71" s="284" t="str">
        <f t="shared" si="8"/>
        <v/>
      </c>
      <c r="D71" s="229"/>
      <c r="E71" s="229"/>
      <c r="F71" s="279"/>
      <c r="G71" s="279"/>
      <c r="H71" s="279"/>
      <c r="I71" s="280"/>
      <c r="J71" s="280"/>
      <c r="K71" s="99" t="str">
        <f t="shared" si="4"/>
        <v/>
      </c>
      <c r="L71" s="228"/>
      <c r="M71" s="278"/>
      <c r="N71" s="228"/>
      <c r="O71" s="228"/>
      <c r="P71" s="228"/>
      <c r="Q71" s="283">
        <f t="shared" si="5"/>
        <v>0</v>
      </c>
      <c r="R71" s="259" t="str">
        <f t="shared" si="6"/>
        <v/>
      </c>
      <c r="S71" s="261" t="str">
        <f t="shared" si="7"/>
        <v/>
      </c>
      <c r="T71" s="204"/>
      <c r="U71" s="204"/>
      <c r="V71" s="204"/>
      <c r="W71" s="204"/>
      <c r="X71" s="204"/>
      <c r="Y71" s="204"/>
      <c r="Z71" s="204"/>
      <c r="AA71" s="204"/>
      <c r="AB71" s="204"/>
      <c r="AC71" s="204"/>
      <c r="AD71" s="204"/>
      <c r="AE71" s="204"/>
      <c r="AF71" s="204"/>
      <c r="AG71" s="204"/>
      <c r="AH71" s="204"/>
      <c r="AI71" s="204"/>
      <c r="AJ71" s="204"/>
      <c r="AK71" s="204"/>
      <c r="AL71" s="130"/>
      <c r="AM71" s="130"/>
      <c r="AN71" s="130"/>
    </row>
    <row r="72" spans="1:40" x14ac:dyDescent="0.3">
      <c r="A72" s="133"/>
      <c r="B72" s="147">
        <v>48</v>
      </c>
      <c r="C72" s="284" t="str">
        <f t="shared" si="8"/>
        <v/>
      </c>
      <c r="D72" s="229"/>
      <c r="E72" s="229"/>
      <c r="F72" s="279"/>
      <c r="G72" s="279"/>
      <c r="H72" s="279"/>
      <c r="I72" s="280"/>
      <c r="J72" s="280"/>
      <c r="K72" s="99" t="str">
        <f t="shared" si="4"/>
        <v/>
      </c>
      <c r="L72" s="228"/>
      <c r="M72" s="278"/>
      <c r="N72" s="228"/>
      <c r="O72" s="228"/>
      <c r="P72" s="228"/>
      <c r="Q72" s="283">
        <f t="shared" si="5"/>
        <v>0</v>
      </c>
      <c r="R72" s="259" t="str">
        <f t="shared" si="6"/>
        <v/>
      </c>
      <c r="S72" s="261" t="str">
        <f t="shared" si="7"/>
        <v/>
      </c>
      <c r="T72" s="204"/>
      <c r="U72" s="204"/>
      <c r="V72" s="204"/>
      <c r="W72" s="204"/>
      <c r="X72" s="204"/>
      <c r="Y72" s="204"/>
      <c r="Z72" s="204"/>
      <c r="AA72" s="204"/>
      <c r="AB72" s="204"/>
      <c r="AC72" s="204"/>
      <c r="AD72" s="204"/>
      <c r="AE72" s="204"/>
      <c r="AF72" s="204"/>
      <c r="AG72" s="204"/>
      <c r="AH72" s="204"/>
      <c r="AI72" s="204"/>
      <c r="AJ72" s="204"/>
      <c r="AK72" s="204"/>
      <c r="AL72" s="130"/>
      <c r="AM72" s="130"/>
      <c r="AN72" s="130"/>
    </row>
    <row r="73" spans="1:40" x14ac:dyDescent="0.3">
      <c r="A73" s="133"/>
      <c r="B73" s="147">
        <v>49</v>
      </c>
      <c r="C73" s="284" t="str">
        <f t="shared" si="8"/>
        <v/>
      </c>
      <c r="D73" s="229"/>
      <c r="E73" s="229"/>
      <c r="F73" s="279"/>
      <c r="G73" s="279"/>
      <c r="H73" s="279"/>
      <c r="I73" s="280"/>
      <c r="J73" s="280"/>
      <c r="K73" s="99" t="str">
        <f t="shared" si="4"/>
        <v/>
      </c>
      <c r="L73" s="228"/>
      <c r="M73" s="278"/>
      <c r="N73" s="228"/>
      <c r="O73" s="228"/>
      <c r="P73" s="228"/>
      <c r="Q73" s="283">
        <f t="shared" si="5"/>
        <v>0</v>
      </c>
      <c r="R73" s="259" t="str">
        <f t="shared" si="6"/>
        <v/>
      </c>
      <c r="S73" s="261" t="str">
        <f t="shared" si="7"/>
        <v/>
      </c>
      <c r="T73" s="204"/>
      <c r="U73" s="204"/>
      <c r="V73" s="204"/>
      <c r="W73" s="204"/>
      <c r="X73" s="204"/>
      <c r="Y73" s="204"/>
      <c r="Z73" s="204"/>
      <c r="AA73" s="204"/>
      <c r="AB73" s="204"/>
      <c r="AC73" s="204"/>
      <c r="AD73" s="204"/>
      <c r="AE73" s="204"/>
      <c r="AF73" s="204"/>
      <c r="AG73" s="204"/>
      <c r="AH73" s="204"/>
      <c r="AI73" s="204"/>
      <c r="AJ73" s="204"/>
      <c r="AK73" s="204"/>
      <c r="AL73" s="130"/>
      <c r="AM73" s="130"/>
      <c r="AN73" s="130"/>
    </row>
    <row r="74" spans="1:40" x14ac:dyDescent="0.3">
      <c r="A74" s="133"/>
      <c r="B74" s="147">
        <v>50</v>
      </c>
      <c r="C74" s="284" t="str">
        <f t="shared" si="8"/>
        <v/>
      </c>
      <c r="D74" s="229"/>
      <c r="E74" s="229"/>
      <c r="F74" s="279"/>
      <c r="G74" s="279"/>
      <c r="H74" s="279"/>
      <c r="I74" s="280"/>
      <c r="J74" s="280"/>
      <c r="K74" s="99" t="str">
        <f t="shared" si="4"/>
        <v/>
      </c>
      <c r="L74" s="228"/>
      <c r="M74" s="278"/>
      <c r="N74" s="228"/>
      <c r="O74" s="228"/>
      <c r="P74" s="228"/>
      <c r="Q74" s="283">
        <f t="shared" si="5"/>
        <v>0</v>
      </c>
      <c r="R74" s="259" t="str">
        <f t="shared" si="6"/>
        <v/>
      </c>
      <c r="S74" s="261" t="str">
        <f t="shared" si="7"/>
        <v/>
      </c>
      <c r="T74" s="204"/>
      <c r="U74" s="204"/>
      <c r="V74" s="204"/>
      <c r="W74" s="204"/>
      <c r="X74" s="204"/>
      <c r="Y74" s="204"/>
      <c r="Z74" s="204"/>
      <c r="AA74" s="204"/>
      <c r="AB74" s="204"/>
      <c r="AC74" s="204"/>
      <c r="AD74" s="204"/>
      <c r="AE74" s="204"/>
      <c r="AF74" s="204"/>
      <c r="AG74" s="204"/>
      <c r="AH74" s="204"/>
      <c r="AI74" s="204"/>
      <c r="AJ74" s="204"/>
      <c r="AK74" s="204"/>
      <c r="AL74" s="130"/>
      <c r="AM74" s="130"/>
      <c r="AN74" s="130"/>
    </row>
    <row r="75" spans="1:40" x14ac:dyDescent="0.3">
      <c r="A75" s="133"/>
      <c r="B75" s="147">
        <v>51</v>
      </c>
      <c r="C75" s="284" t="str">
        <f t="shared" si="8"/>
        <v/>
      </c>
      <c r="D75" s="229"/>
      <c r="E75" s="229"/>
      <c r="F75" s="279"/>
      <c r="G75" s="279"/>
      <c r="H75" s="279"/>
      <c r="I75" s="280"/>
      <c r="J75" s="280"/>
      <c r="K75" s="99" t="str">
        <f t="shared" si="4"/>
        <v/>
      </c>
      <c r="L75" s="228"/>
      <c r="M75" s="278"/>
      <c r="N75" s="228"/>
      <c r="O75" s="228"/>
      <c r="P75" s="228"/>
      <c r="Q75" s="283">
        <f t="shared" si="5"/>
        <v>0</v>
      </c>
      <c r="R75" s="259" t="str">
        <f t="shared" si="6"/>
        <v/>
      </c>
      <c r="S75" s="261" t="str">
        <f t="shared" si="7"/>
        <v/>
      </c>
      <c r="T75" s="204"/>
      <c r="U75" s="204"/>
      <c r="V75" s="204"/>
      <c r="W75" s="204"/>
      <c r="X75" s="204"/>
      <c r="Y75" s="204"/>
      <c r="Z75" s="204"/>
      <c r="AA75" s="204"/>
      <c r="AB75" s="204"/>
      <c r="AC75" s="204"/>
      <c r="AD75" s="204"/>
      <c r="AE75" s="204"/>
      <c r="AF75" s="204"/>
      <c r="AG75" s="204"/>
      <c r="AH75" s="204"/>
      <c r="AI75" s="204"/>
      <c r="AJ75" s="204"/>
      <c r="AK75" s="204"/>
      <c r="AL75" s="130"/>
      <c r="AM75" s="130"/>
      <c r="AN75" s="130"/>
    </row>
    <row r="76" spans="1:40" x14ac:dyDescent="0.3">
      <c r="A76" s="133"/>
      <c r="B76" s="147">
        <v>52</v>
      </c>
      <c r="C76" s="284" t="str">
        <f t="shared" si="8"/>
        <v/>
      </c>
      <c r="D76" s="229"/>
      <c r="E76" s="229"/>
      <c r="F76" s="279"/>
      <c r="G76" s="279"/>
      <c r="H76" s="279"/>
      <c r="I76" s="280"/>
      <c r="J76" s="280"/>
      <c r="K76" s="99" t="str">
        <f t="shared" si="4"/>
        <v/>
      </c>
      <c r="L76" s="228"/>
      <c r="M76" s="278"/>
      <c r="N76" s="228"/>
      <c r="O76" s="228"/>
      <c r="P76" s="228"/>
      <c r="Q76" s="283">
        <f t="shared" si="5"/>
        <v>0</v>
      </c>
      <c r="R76" s="259" t="str">
        <f t="shared" si="6"/>
        <v/>
      </c>
      <c r="S76" s="261" t="str">
        <f t="shared" si="7"/>
        <v/>
      </c>
      <c r="T76" s="204"/>
      <c r="U76" s="204"/>
      <c r="V76" s="204"/>
      <c r="W76" s="204"/>
      <c r="X76" s="204"/>
      <c r="Y76" s="204"/>
      <c r="Z76" s="204"/>
      <c r="AA76" s="204"/>
      <c r="AB76" s="204"/>
      <c r="AC76" s="204"/>
      <c r="AD76" s="204"/>
      <c r="AE76" s="204"/>
      <c r="AF76" s="204"/>
      <c r="AG76" s="204"/>
      <c r="AH76" s="204"/>
      <c r="AI76" s="204"/>
      <c r="AJ76" s="204"/>
      <c r="AK76" s="204"/>
      <c r="AL76" s="130"/>
      <c r="AM76" s="130"/>
      <c r="AN76" s="130"/>
    </row>
    <row r="77" spans="1:40" x14ac:dyDescent="0.3">
      <c r="A77" s="133"/>
      <c r="B77" s="147">
        <v>53</v>
      </c>
      <c r="C77" s="284" t="str">
        <f t="shared" si="8"/>
        <v/>
      </c>
      <c r="D77" s="229"/>
      <c r="E77" s="229"/>
      <c r="F77" s="279"/>
      <c r="G77" s="279"/>
      <c r="H77" s="279"/>
      <c r="I77" s="280"/>
      <c r="J77" s="280"/>
      <c r="K77" s="99" t="str">
        <f t="shared" si="4"/>
        <v/>
      </c>
      <c r="L77" s="228"/>
      <c r="M77" s="278"/>
      <c r="N77" s="228"/>
      <c r="O77" s="228"/>
      <c r="P77" s="228"/>
      <c r="Q77" s="283">
        <f t="shared" si="5"/>
        <v>0</v>
      </c>
      <c r="R77" s="259" t="str">
        <f t="shared" si="6"/>
        <v/>
      </c>
      <c r="S77" s="261" t="str">
        <f t="shared" si="7"/>
        <v/>
      </c>
      <c r="T77" s="204"/>
      <c r="U77" s="204"/>
      <c r="V77" s="204"/>
      <c r="W77" s="204"/>
      <c r="X77" s="204"/>
      <c r="Y77" s="204"/>
      <c r="Z77" s="204"/>
      <c r="AA77" s="204"/>
      <c r="AB77" s="204"/>
      <c r="AC77" s="204"/>
      <c r="AD77" s="204"/>
      <c r="AE77" s="204"/>
      <c r="AF77" s="204"/>
      <c r="AG77" s="204"/>
      <c r="AH77" s="204"/>
      <c r="AI77" s="204"/>
      <c r="AJ77" s="204"/>
      <c r="AK77" s="204"/>
      <c r="AL77" s="130"/>
      <c r="AM77" s="130"/>
      <c r="AN77" s="130"/>
    </row>
    <row r="78" spans="1:40" x14ac:dyDescent="0.3">
      <c r="A78" s="133"/>
      <c r="B78" s="147">
        <v>54</v>
      </c>
      <c r="C78" s="284" t="str">
        <f t="shared" si="8"/>
        <v/>
      </c>
      <c r="D78" s="229"/>
      <c r="E78" s="229"/>
      <c r="F78" s="279"/>
      <c r="G78" s="279"/>
      <c r="H78" s="279"/>
      <c r="I78" s="280"/>
      <c r="J78" s="280"/>
      <c r="K78" s="99" t="str">
        <f t="shared" si="4"/>
        <v/>
      </c>
      <c r="L78" s="228"/>
      <c r="M78" s="278"/>
      <c r="N78" s="228"/>
      <c r="O78" s="228"/>
      <c r="P78" s="228"/>
      <c r="Q78" s="283">
        <f t="shared" si="5"/>
        <v>0</v>
      </c>
      <c r="R78" s="259" t="str">
        <f t="shared" si="6"/>
        <v/>
      </c>
      <c r="S78" s="261" t="str">
        <f t="shared" si="7"/>
        <v/>
      </c>
      <c r="T78" s="204"/>
      <c r="U78" s="204"/>
      <c r="V78" s="204"/>
      <c r="W78" s="204"/>
      <c r="X78" s="204"/>
      <c r="Y78" s="204"/>
      <c r="Z78" s="204"/>
      <c r="AA78" s="204"/>
      <c r="AB78" s="204"/>
      <c r="AC78" s="204"/>
      <c r="AD78" s="204"/>
      <c r="AE78" s="204"/>
      <c r="AF78" s="204"/>
      <c r="AG78" s="204"/>
      <c r="AH78" s="204"/>
      <c r="AI78" s="204"/>
      <c r="AJ78" s="204"/>
      <c r="AK78" s="204"/>
      <c r="AL78" s="130"/>
      <c r="AM78" s="130"/>
      <c r="AN78" s="130"/>
    </row>
    <row r="79" spans="1:40" x14ac:dyDescent="0.3">
      <c r="A79" s="133"/>
      <c r="B79" s="147">
        <v>55</v>
      </c>
      <c r="C79" s="284" t="str">
        <f t="shared" si="8"/>
        <v/>
      </c>
      <c r="D79" s="229"/>
      <c r="E79" s="229"/>
      <c r="F79" s="279"/>
      <c r="G79" s="279"/>
      <c r="H79" s="279"/>
      <c r="I79" s="280"/>
      <c r="J79" s="280"/>
      <c r="K79" s="99" t="str">
        <f t="shared" si="4"/>
        <v/>
      </c>
      <c r="L79" s="228"/>
      <c r="M79" s="278"/>
      <c r="N79" s="228"/>
      <c r="O79" s="228"/>
      <c r="P79" s="228"/>
      <c r="Q79" s="283">
        <f t="shared" si="5"/>
        <v>0</v>
      </c>
      <c r="R79" s="259" t="str">
        <f t="shared" si="6"/>
        <v/>
      </c>
      <c r="S79" s="261" t="str">
        <f t="shared" si="7"/>
        <v/>
      </c>
      <c r="T79" s="204"/>
      <c r="U79" s="204"/>
      <c r="V79" s="204"/>
      <c r="W79" s="204"/>
      <c r="X79" s="204"/>
      <c r="Y79" s="204"/>
      <c r="Z79" s="204"/>
      <c r="AA79" s="204"/>
      <c r="AB79" s="204"/>
      <c r="AC79" s="204"/>
      <c r="AD79" s="204"/>
      <c r="AE79" s="204"/>
      <c r="AF79" s="204"/>
      <c r="AG79" s="204"/>
      <c r="AH79" s="204"/>
      <c r="AI79" s="204"/>
      <c r="AJ79" s="204"/>
      <c r="AK79" s="204"/>
      <c r="AL79" s="130"/>
      <c r="AM79" s="130"/>
      <c r="AN79" s="130"/>
    </row>
    <row r="80" spans="1:40" x14ac:dyDescent="0.3">
      <c r="A80" s="133"/>
      <c r="B80" s="147">
        <v>56</v>
      </c>
      <c r="C80" s="284" t="str">
        <f t="shared" si="8"/>
        <v/>
      </c>
      <c r="D80" s="229"/>
      <c r="E80" s="229"/>
      <c r="F80" s="279"/>
      <c r="G80" s="279"/>
      <c r="H80" s="279"/>
      <c r="I80" s="280"/>
      <c r="J80" s="280"/>
      <c r="K80" s="99" t="str">
        <f t="shared" si="4"/>
        <v/>
      </c>
      <c r="L80" s="228"/>
      <c r="M80" s="278"/>
      <c r="N80" s="228"/>
      <c r="O80" s="228"/>
      <c r="P80" s="228"/>
      <c r="Q80" s="283">
        <f t="shared" si="5"/>
        <v>0</v>
      </c>
      <c r="R80" s="259" t="str">
        <f t="shared" si="6"/>
        <v/>
      </c>
      <c r="S80" s="261" t="str">
        <f t="shared" si="7"/>
        <v/>
      </c>
      <c r="T80" s="204"/>
      <c r="U80" s="204"/>
      <c r="V80" s="204"/>
      <c r="W80" s="204"/>
      <c r="X80" s="204"/>
      <c r="Y80" s="204"/>
      <c r="Z80" s="204"/>
      <c r="AA80" s="204"/>
      <c r="AB80" s="204"/>
      <c r="AC80" s="204"/>
      <c r="AD80" s="204"/>
      <c r="AE80" s="204"/>
      <c r="AF80" s="204"/>
      <c r="AG80" s="204"/>
      <c r="AH80" s="204"/>
      <c r="AI80" s="204"/>
      <c r="AJ80" s="204"/>
      <c r="AK80" s="204"/>
      <c r="AL80" s="130"/>
      <c r="AM80" s="130"/>
      <c r="AN80" s="130"/>
    </row>
    <row r="81" spans="1:40" x14ac:dyDescent="0.3">
      <c r="A81" s="133"/>
      <c r="B81" s="147">
        <v>57</v>
      </c>
      <c r="C81" s="284" t="str">
        <f t="shared" si="8"/>
        <v/>
      </c>
      <c r="D81" s="229"/>
      <c r="E81" s="229"/>
      <c r="F81" s="279"/>
      <c r="G81" s="279"/>
      <c r="H81" s="279"/>
      <c r="I81" s="280"/>
      <c r="J81" s="280"/>
      <c r="K81" s="99" t="str">
        <f t="shared" si="4"/>
        <v/>
      </c>
      <c r="L81" s="228"/>
      <c r="M81" s="278"/>
      <c r="N81" s="228"/>
      <c r="O81" s="228"/>
      <c r="P81" s="228"/>
      <c r="Q81" s="283">
        <f t="shared" si="5"/>
        <v>0</v>
      </c>
      <c r="R81" s="259" t="str">
        <f t="shared" si="6"/>
        <v/>
      </c>
      <c r="S81" s="261" t="str">
        <f t="shared" si="7"/>
        <v/>
      </c>
      <c r="T81" s="204"/>
      <c r="U81" s="204"/>
      <c r="V81" s="204"/>
      <c r="W81" s="204"/>
      <c r="X81" s="204"/>
      <c r="Y81" s="204"/>
      <c r="Z81" s="204"/>
      <c r="AA81" s="204"/>
      <c r="AB81" s="204"/>
      <c r="AC81" s="204"/>
      <c r="AD81" s="204"/>
      <c r="AE81" s="204"/>
      <c r="AF81" s="204"/>
      <c r="AG81" s="204"/>
      <c r="AH81" s="204"/>
      <c r="AI81" s="204"/>
      <c r="AJ81" s="204"/>
      <c r="AK81" s="204"/>
      <c r="AL81" s="130"/>
      <c r="AM81" s="130"/>
      <c r="AN81" s="130"/>
    </row>
    <row r="82" spans="1:40" x14ac:dyDescent="0.3">
      <c r="A82" s="133"/>
      <c r="B82" s="147">
        <v>58</v>
      </c>
      <c r="C82" s="284" t="str">
        <f t="shared" si="8"/>
        <v/>
      </c>
      <c r="D82" s="229"/>
      <c r="E82" s="229"/>
      <c r="F82" s="279"/>
      <c r="G82" s="279"/>
      <c r="H82" s="279"/>
      <c r="I82" s="280"/>
      <c r="J82" s="280"/>
      <c r="K82" s="99" t="str">
        <f t="shared" si="4"/>
        <v/>
      </c>
      <c r="L82" s="228"/>
      <c r="M82" s="278"/>
      <c r="N82" s="228"/>
      <c r="O82" s="228"/>
      <c r="P82" s="228"/>
      <c r="Q82" s="283">
        <f t="shared" si="5"/>
        <v>0</v>
      </c>
      <c r="R82" s="259" t="str">
        <f t="shared" si="6"/>
        <v/>
      </c>
      <c r="S82" s="261" t="str">
        <f t="shared" si="7"/>
        <v/>
      </c>
      <c r="T82" s="204"/>
      <c r="U82" s="204"/>
      <c r="V82" s="204"/>
      <c r="W82" s="204"/>
      <c r="X82" s="204"/>
      <c r="Y82" s="204"/>
      <c r="Z82" s="204"/>
      <c r="AA82" s="204"/>
      <c r="AB82" s="204"/>
      <c r="AC82" s="204"/>
      <c r="AD82" s="204"/>
      <c r="AE82" s="204"/>
      <c r="AF82" s="204"/>
      <c r="AG82" s="204"/>
      <c r="AH82" s="204"/>
      <c r="AI82" s="204"/>
      <c r="AJ82" s="204"/>
      <c r="AK82" s="204"/>
      <c r="AL82" s="130"/>
      <c r="AM82" s="130"/>
      <c r="AN82" s="130"/>
    </row>
    <row r="83" spans="1:40" x14ac:dyDescent="0.3">
      <c r="A83" s="133"/>
      <c r="B83" s="147">
        <v>59</v>
      </c>
      <c r="C83" s="284" t="str">
        <f t="shared" si="8"/>
        <v/>
      </c>
      <c r="D83" s="229"/>
      <c r="E83" s="229"/>
      <c r="F83" s="279"/>
      <c r="G83" s="279"/>
      <c r="H83" s="279"/>
      <c r="I83" s="280"/>
      <c r="J83" s="280"/>
      <c r="K83" s="99" t="str">
        <f t="shared" si="4"/>
        <v/>
      </c>
      <c r="L83" s="228"/>
      <c r="M83" s="278"/>
      <c r="N83" s="228"/>
      <c r="O83" s="228"/>
      <c r="P83" s="228"/>
      <c r="Q83" s="283">
        <f t="shared" si="5"/>
        <v>0</v>
      </c>
      <c r="R83" s="259" t="str">
        <f t="shared" si="6"/>
        <v/>
      </c>
      <c r="S83" s="261" t="str">
        <f t="shared" si="7"/>
        <v/>
      </c>
      <c r="T83" s="204"/>
      <c r="U83" s="204"/>
      <c r="V83" s="204"/>
      <c r="W83" s="204"/>
      <c r="X83" s="204"/>
      <c r="Y83" s="204"/>
      <c r="Z83" s="204"/>
      <c r="AA83" s="204"/>
      <c r="AB83" s="204"/>
      <c r="AC83" s="204"/>
      <c r="AD83" s="204"/>
      <c r="AE83" s="204"/>
      <c r="AF83" s="204"/>
      <c r="AG83" s="204"/>
      <c r="AH83" s="204"/>
      <c r="AI83" s="204"/>
      <c r="AJ83" s="204"/>
      <c r="AK83" s="204"/>
      <c r="AL83" s="130"/>
      <c r="AM83" s="130"/>
      <c r="AN83" s="130"/>
    </row>
    <row r="84" spans="1:40" x14ac:dyDescent="0.3">
      <c r="A84" s="133"/>
      <c r="B84" s="147">
        <v>60</v>
      </c>
      <c r="C84" s="284" t="str">
        <f t="shared" si="8"/>
        <v/>
      </c>
      <c r="D84" s="229"/>
      <c r="E84" s="229"/>
      <c r="F84" s="279"/>
      <c r="G84" s="279"/>
      <c r="H84" s="279"/>
      <c r="I84" s="280"/>
      <c r="J84" s="280"/>
      <c r="K84" s="99" t="str">
        <f t="shared" si="4"/>
        <v/>
      </c>
      <c r="L84" s="228"/>
      <c r="M84" s="278"/>
      <c r="N84" s="228"/>
      <c r="O84" s="228"/>
      <c r="P84" s="228"/>
      <c r="Q84" s="283">
        <f t="shared" si="5"/>
        <v>0</v>
      </c>
      <c r="R84" s="259" t="str">
        <f t="shared" si="6"/>
        <v/>
      </c>
      <c r="S84" s="261" t="str">
        <f t="shared" si="7"/>
        <v/>
      </c>
      <c r="T84" s="204"/>
      <c r="U84" s="204"/>
      <c r="V84" s="204"/>
      <c r="W84" s="204"/>
      <c r="X84" s="204"/>
      <c r="Y84" s="204"/>
      <c r="Z84" s="204"/>
      <c r="AA84" s="204"/>
      <c r="AB84" s="204"/>
      <c r="AC84" s="204"/>
      <c r="AD84" s="204"/>
      <c r="AE84" s="204"/>
      <c r="AF84" s="204"/>
      <c r="AG84" s="204"/>
      <c r="AH84" s="204"/>
      <c r="AI84" s="204"/>
      <c r="AJ84" s="204"/>
      <c r="AK84" s="204"/>
      <c r="AL84" s="130"/>
      <c r="AM84" s="130"/>
      <c r="AN84" s="130"/>
    </row>
    <row r="85" spans="1:40" x14ac:dyDescent="0.3">
      <c r="A85" s="133"/>
      <c r="B85" s="147">
        <v>61</v>
      </c>
      <c r="C85" s="284" t="str">
        <f t="shared" si="8"/>
        <v/>
      </c>
      <c r="D85" s="229"/>
      <c r="E85" s="229"/>
      <c r="F85" s="279"/>
      <c r="G85" s="279"/>
      <c r="H85" s="279"/>
      <c r="I85" s="280"/>
      <c r="J85" s="280"/>
      <c r="K85" s="99" t="str">
        <f t="shared" si="4"/>
        <v/>
      </c>
      <c r="L85" s="228"/>
      <c r="M85" s="278"/>
      <c r="N85" s="228"/>
      <c r="O85" s="228"/>
      <c r="P85" s="228"/>
      <c r="Q85" s="283">
        <f t="shared" si="5"/>
        <v>0</v>
      </c>
      <c r="R85" s="259" t="str">
        <f t="shared" si="6"/>
        <v/>
      </c>
      <c r="S85" s="261" t="str">
        <f t="shared" si="7"/>
        <v/>
      </c>
      <c r="T85" s="204"/>
      <c r="U85" s="204"/>
      <c r="V85" s="204"/>
      <c r="W85" s="204"/>
      <c r="X85" s="204"/>
      <c r="Y85" s="204"/>
      <c r="Z85" s="204"/>
      <c r="AA85" s="204"/>
      <c r="AB85" s="204"/>
      <c r="AC85" s="204"/>
      <c r="AD85" s="204"/>
      <c r="AE85" s="204"/>
      <c r="AF85" s="204"/>
      <c r="AG85" s="204"/>
      <c r="AH85" s="204"/>
      <c r="AI85" s="204"/>
      <c r="AJ85" s="204"/>
      <c r="AK85" s="204"/>
      <c r="AL85" s="130"/>
      <c r="AM85" s="130"/>
      <c r="AN85" s="130"/>
    </row>
    <row r="86" spans="1:40" x14ac:dyDescent="0.3">
      <c r="A86" s="133"/>
      <c r="B86" s="147">
        <v>62</v>
      </c>
      <c r="C86" s="284" t="str">
        <f t="shared" si="8"/>
        <v/>
      </c>
      <c r="D86" s="229"/>
      <c r="E86" s="229"/>
      <c r="F86" s="279"/>
      <c r="G86" s="279"/>
      <c r="H86" s="279"/>
      <c r="I86" s="280"/>
      <c r="J86" s="280"/>
      <c r="K86" s="99" t="str">
        <f t="shared" si="4"/>
        <v/>
      </c>
      <c r="L86" s="228"/>
      <c r="M86" s="278"/>
      <c r="N86" s="228"/>
      <c r="O86" s="228"/>
      <c r="P86" s="228"/>
      <c r="Q86" s="283">
        <f t="shared" si="5"/>
        <v>0</v>
      </c>
      <c r="R86" s="259" t="str">
        <f t="shared" si="6"/>
        <v/>
      </c>
      <c r="S86" s="261" t="str">
        <f t="shared" si="7"/>
        <v/>
      </c>
      <c r="T86" s="204"/>
      <c r="U86" s="204"/>
      <c r="V86" s="204"/>
      <c r="W86" s="204"/>
      <c r="X86" s="204"/>
      <c r="Y86" s="204"/>
      <c r="Z86" s="204"/>
      <c r="AA86" s="204"/>
      <c r="AB86" s="204"/>
      <c r="AC86" s="204"/>
      <c r="AD86" s="204"/>
      <c r="AE86" s="204"/>
      <c r="AF86" s="204"/>
      <c r="AG86" s="204"/>
      <c r="AH86" s="204"/>
      <c r="AI86" s="204"/>
      <c r="AJ86" s="204"/>
      <c r="AK86" s="204"/>
      <c r="AL86" s="130"/>
      <c r="AM86" s="130"/>
      <c r="AN86" s="130"/>
    </row>
    <row r="87" spans="1:40" x14ac:dyDescent="0.3">
      <c r="A87" s="133"/>
      <c r="B87" s="147">
        <v>63</v>
      </c>
      <c r="C87" s="284" t="str">
        <f t="shared" si="8"/>
        <v/>
      </c>
      <c r="D87" s="229"/>
      <c r="E87" s="229"/>
      <c r="F87" s="279"/>
      <c r="G87" s="279"/>
      <c r="H87" s="279"/>
      <c r="I87" s="280"/>
      <c r="J87" s="280"/>
      <c r="K87" s="99" t="str">
        <f t="shared" si="4"/>
        <v/>
      </c>
      <c r="L87" s="228"/>
      <c r="M87" s="278"/>
      <c r="N87" s="228"/>
      <c r="O87" s="228"/>
      <c r="P87" s="228"/>
      <c r="Q87" s="283">
        <f t="shared" si="5"/>
        <v>0</v>
      </c>
      <c r="R87" s="259" t="str">
        <f t="shared" si="6"/>
        <v/>
      </c>
      <c r="S87" s="261" t="str">
        <f t="shared" si="7"/>
        <v/>
      </c>
      <c r="T87" s="204"/>
      <c r="U87" s="204"/>
      <c r="V87" s="204"/>
      <c r="W87" s="204"/>
      <c r="X87" s="204"/>
      <c r="Y87" s="204"/>
      <c r="Z87" s="204"/>
      <c r="AA87" s="204"/>
      <c r="AB87" s="204"/>
      <c r="AC87" s="204"/>
      <c r="AD87" s="204"/>
      <c r="AE87" s="204"/>
      <c r="AF87" s="204"/>
      <c r="AG87" s="204"/>
      <c r="AH87" s="204"/>
      <c r="AI87" s="204"/>
      <c r="AJ87" s="204"/>
      <c r="AK87" s="204"/>
      <c r="AL87" s="130"/>
      <c r="AM87" s="130"/>
      <c r="AN87" s="130"/>
    </row>
    <row r="88" spans="1:40" x14ac:dyDescent="0.3">
      <c r="A88" s="133"/>
      <c r="B88" s="147">
        <v>64</v>
      </c>
      <c r="C88" s="284" t="str">
        <f t="shared" si="8"/>
        <v/>
      </c>
      <c r="D88" s="229"/>
      <c r="E88" s="229"/>
      <c r="F88" s="279"/>
      <c r="G88" s="279"/>
      <c r="H88" s="279"/>
      <c r="I88" s="280"/>
      <c r="J88" s="280"/>
      <c r="K88" s="99" t="str">
        <f t="shared" si="4"/>
        <v/>
      </c>
      <c r="L88" s="228"/>
      <c r="M88" s="278"/>
      <c r="N88" s="228"/>
      <c r="O88" s="228"/>
      <c r="P88" s="228"/>
      <c r="Q88" s="283">
        <f t="shared" si="5"/>
        <v>0</v>
      </c>
      <c r="R88" s="259" t="str">
        <f t="shared" si="6"/>
        <v/>
      </c>
      <c r="S88" s="261" t="str">
        <f t="shared" si="7"/>
        <v/>
      </c>
      <c r="T88" s="204"/>
      <c r="U88" s="204"/>
      <c r="V88" s="204"/>
      <c r="W88" s="204"/>
      <c r="X88" s="204"/>
      <c r="Y88" s="204"/>
      <c r="Z88" s="204"/>
      <c r="AA88" s="204"/>
      <c r="AB88" s="204"/>
      <c r="AC88" s="204"/>
      <c r="AD88" s="204"/>
      <c r="AE88" s="204"/>
      <c r="AF88" s="204"/>
      <c r="AG88" s="204"/>
      <c r="AH88" s="204"/>
      <c r="AI88" s="204"/>
      <c r="AJ88" s="204"/>
      <c r="AK88" s="204"/>
      <c r="AL88" s="130"/>
      <c r="AM88" s="130"/>
      <c r="AN88" s="130"/>
    </row>
    <row r="89" spans="1:40" x14ac:dyDescent="0.3">
      <c r="A89" s="133"/>
      <c r="B89" s="147">
        <v>65</v>
      </c>
      <c r="C89" s="284" t="str">
        <f t="shared" si="8"/>
        <v/>
      </c>
      <c r="D89" s="229"/>
      <c r="E89" s="229"/>
      <c r="F89" s="279"/>
      <c r="G89" s="279"/>
      <c r="H89" s="279"/>
      <c r="I89" s="280"/>
      <c r="J89" s="280"/>
      <c r="K89" s="99" t="str">
        <f t="shared" si="4"/>
        <v/>
      </c>
      <c r="L89" s="228"/>
      <c r="M89" s="278"/>
      <c r="N89" s="228"/>
      <c r="O89" s="228"/>
      <c r="P89" s="228"/>
      <c r="Q89" s="283">
        <f t="shared" si="5"/>
        <v>0</v>
      </c>
      <c r="R89" s="259" t="str">
        <f t="shared" si="6"/>
        <v/>
      </c>
      <c r="S89" s="261" t="str">
        <f t="shared" si="7"/>
        <v/>
      </c>
      <c r="T89" s="204"/>
      <c r="U89" s="204"/>
      <c r="V89" s="204"/>
      <c r="W89" s="204"/>
      <c r="X89" s="204"/>
      <c r="Y89" s="204"/>
      <c r="Z89" s="204"/>
      <c r="AA89" s="204"/>
      <c r="AB89" s="204"/>
      <c r="AC89" s="204"/>
      <c r="AD89" s="204"/>
      <c r="AE89" s="204"/>
      <c r="AF89" s="204"/>
      <c r="AG89" s="204"/>
      <c r="AH89" s="204"/>
      <c r="AI89" s="204"/>
      <c r="AJ89" s="204"/>
      <c r="AK89" s="204"/>
      <c r="AL89" s="130"/>
      <c r="AM89" s="130"/>
      <c r="AN89" s="130"/>
    </row>
    <row r="90" spans="1:40" x14ac:dyDescent="0.3">
      <c r="A90" s="133"/>
      <c r="B90" s="147">
        <v>66</v>
      </c>
      <c r="C90" s="284" t="str">
        <f t="shared" si="8"/>
        <v/>
      </c>
      <c r="D90" s="229"/>
      <c r="E90" s="229"/>
      <c r="F90" s="279"/>
      <c r="G90" s="279"/>
      <c r="H90" s="279"/>
      <c r="I90" s="280"/>
      <c r="J90" s="280"/>
      <c r="K90" s="99" t="str">
        <f t="shared" si="4"/>
        <v/>
      </c>
      <c r="L90" s="228"/>
      <c r="M90" s="278"/>
      <c r="N90" s="228"/>
      <c r="O90" s="228"/>
      <c r="P90" s="228"/>
      <c r="Q90" s="283">
        <f t="shared" si="5"/>
        <v>0</v>
      </c>
      <c r="R90" s="259" t="str">
        <f t="shared" si="6"/>
        <v/>
      </c>
      <c r="S90" s="261" t="str">
        <f t="shared" si="7"/>
        <v/>
      </c>
      <c r="T90" s="204"/>
      <c r="U90" s="204"/>
      <c r="V90" s="204"/>
      <c r="W90" s="204"/>
      <c r="X90" s="204"/>
      <c r="Y90" s="204"/>
      <c r="Z90" s="204"/>
      <c r="AA90" s="204"/>
      <c r="AB90" s="204"/>
      <c r="AC90" s="204"/>
      <c r="AD90" s="204"/>
      <c r="AE90" s="204"/>
      <c r="AF90" s="204"/>
      <c r="AG90" s="204"/>
      <c r="AH90" s="204"/>
      <c r="AI90" s="204"/>
      <c r="AJ90" s="204"/>
      <c r="AK90" s="204"/>
      <c r="AL90" s="130"/>
      <c r="AM90" s="130"/>
      <c r="AN90" s="130"/>
    </row>
    <row r="91" spans="1:40" x14ac:dyDescent="0.3">
      <c r="A91" s="133"/>
      <c r="B91" s="147">
        <v>67</v>
      </c>
      <c r="C91" s="284" t="str">
        <f t="shared" si="8"/>
        <v/>
      </c>
      <c r="D91" s="229"/>
      <c r="E91" s="229"/>
      <c r="F91" s="279"/>
      <c r="G91" s="279"/>
      <c r="H91" s="279"/>
      <c r="I91" s="280"/>
      <c r="J91" s="280"/>
      <c r="K91" s="99" t="str">
        <f t="shared" si="4"/>
        <v/>
      </c>
      <c r="L91" s="228"/>
      <c r="M91" s="278"/>
      <c r="N91" s="228"/>
      <c r="O91" s="228"/>
      <c r="P91" s="228"/>
      <c r="Q91" s="283">
        <f>SUM(L91:P91)</f>
        <v>0</v>
      </c>
      <c r="R91" s="259" t="str">
        <f t="shared" si="6"/>
        <v/>
      </c>
      <c r="S91" s="261" t="str">
        <f t="shared" si="7"/>
        <v/>
      </c>
      <c r="T91" s="204"/>
      <c r="U91" s="204"/>
      <c r="V91" s="204"/>
      <c r="W91" s="204"/>
      <c r="X91" s="204"/>
      <c r="Y91" s="204"/>
      <c r="Z91" s="204"/>
      <c r="AA91" s="204"/>
      <c r="AB91" s="204"/>
      <c r="AC91" s="204"/>
      <c r="AD91" s="204"/>
      <c r="AE91" s="204"/>
      <c r="AF91" s="204"/>
      <c r="AG91" s="204"/>
      <c r="AH91" s="204"/>
      <c r="AI91" s="204"/>
      <c r="AJ91" s="204"/>
      <c r="AK91" s="204"/>
      <c r="AL91" s="130"/>
      <c r="AM91" s="130"/>
      <c r="AN91" s="130"/>
    </row>
    <row r="92" spans="1:40" x14ac:dyDescent="0.3">
      <c r="A92" s="133"/>
      <c r="B92" s="147">
        <v>68</v>
      </c>
      <c r="C92" s="284" t="str">
        <f t="shared" si="8"/>
        <v/>
      </c>
      <c r="D92" s="229"/>
      <c r="E92" s="229"/>
      <c r="F92" s="279"/>
      <c r="G92" s="279"/>
      <c r="H92" s="279"/>
      <c r="I92" s="280"/>
      <c r="J92" s="280"/>
      <c r="K92" s="99" t="str">
        <f t="shared" si="4"/>
        <v/>
      </c>
      <c r="L92" s="228"/>
      <c r="M92" s="278"/>
      <c r="N92" s="228"/>
      <c r="O92" s="228"/>
      <c r="P92" s="228"/>
      <c r="Q92" s="283">
        <f t="shared" si="5"/>
        <v>0</v>
      </c>
      <c r="R92" s="259" t="str">
        <f t="shared" si="6"/>
        <v/>
      </c>
      <c r="S92" s="261" t="str">
        <f t="shared" si="7"/>
        <v/>
      </c>
      <c r="T92" s="204"/>
      <c r="U92" s="204"/>
      <c r="V92" s="204"/>
      <c r="W92" s="204"/>
      <c r="X92" s="204"/>
      <c r="Y92" s="204"/>
      <c r="Z92" s="204"/>
      <c r="AA92" s="204"/>
      <c r="AB92" s="204"/>
      <c r="AC92" s="204"/>
      <c r="AD92" s="204"/>
      <c r="AE92" s="204"/>
      <c r="AF92" s="204"/>
      <c r="AG92" s="204"/>
      <c r="AH92" s="204"/>
      <c r="AI92" s="204"/>
      <c r="AJ92" s="204"/>
      <c r="AK92" s="204"/>
      <c r="AL92" s="130"/>
      <c r="AM92" s="130"/>
      <c r="AN92" s="130"/>
    </row>
    <row r="93" spans="1:40" x14ac:dyDescent="0.3">
      <c r="A93" s="133"/>
      <c r="B93" s="147">
        <v>69</v>
      </c>
      <c r="C93" s="284" t="str">
        <f t="shared" si="8"/>
        <v/>
      </c>
      <c r="D93" s="229"/>
      <c r="E93" s="229"/>
      <c r="F93" s="279"/>
      <c r="G93" s="279"/>
      <c r="H93" s="279"/>
      <c r="I93" s="280"/>
      <c r="J93" s="280"/>
      <c r="K93" s="99" t="str">
        <f t="shared" si="4"/>
        <v/>
      </c>
      <c r="L93" s="228"/>
      <c r="M93" s="278"/>
      <c r="N93" s="228"/>
      <c r="O93" s="228"/>
      <c r="P93" s="228"/>
      <c r="Q93" s="283">
        <f t="shared" si="5"/>
        <v>0</v>
      </c>
      <c r="R93" s="259" t="str">
        <f t="shared" si="6"/>
        <v/>
      </c>
      <c r="S93" s="261" t="str">
        <f t="shared" si="7"/>
        <v/>
      </c>
      <c r="T93" s="204"/>
      <c r="U93" s="204"/>
      <c r="V93" s="204"/>
      <c r="W93" s="204"/>
      <c r="X93" s="204"/>
      <c r="Y93" s="204"/>
      <c r="Z93" s="204"/>
      <c r="AA93" s="204"/>
      <c r="AB93" s="204"/>
      <c r="AC93" s="204"/>
      <c r="AD93" s="204"/>
      <c r="AE93" s="204"/>
      <c r="AF93" s="204"/>
      <c r="AG93" s="204"/>
      <c r="AH93" s="204"/>
      <c r="AI93" s="204"/>
      <c r="AJ93" s="204"/>
      <c r="AK93" s="204"/>
      <c r="AL93" s="130"/>
      <c r="AM93" s="130"/>
      <c r="AN93" s="130"/>
    </row>
    <row r="94" spans="1:40" x14ac:dyDescent="0.3">
      <c r="A94" s="133"/>
      <c r="B94" s="147">
        <v>70</v>
      </c>
      <c r="C94" s="284" t="str">
        <f t="shared" si="8"/>
        <v/>
      </c>
      <c r="D94" s="229"/>
      <c r="E94" s="229"/>
      <c r="F94" s="279"/>
      <c r="G94" s="279"/>
      <c r="H94" s="279"/>
      <c r="I94" s="280"/>
      <c r="J94" s="280"/>
      <c r="K94" s="99" t="str">
        <f t="shared" si="4"/>
        <v/>
      </c>
      <c r="L94" s="228"/>
      <c r="M94" s="278"/>
      <c r="N94" s="228"/>
      <c r="O94" s="228"/>
      <c r="P94" s="228"/>
      <c r="Q94" s="283">
        <f t="shared" si="5"/>
        <v>0</v>
      </c>
      <c r="R94" s="259" t="str">
        <f t="shared" si="6"/>
        <v/>
      </c>
      <c r="S94" s="261" t="str">
        <f t="shared" si="7"/>
        <v/>
      </c>
      <c r="T94" s="204"/>
      <c r="U94" s="204"/>
      <c r="V94" s="204"/>
      <c r="W94" s="204"/>
      <c r="X94" s="204"/>
      <c r="Y94" s="204"/>
      <c r="Z94" s="204"/>
      <c r="AA94" s="204"/>
      <c r="AB94" s="204"/>
      <c r="AC94" s="204"/>
      <c r="AD94" s="204"/>
      <c r="AE94" s="204"/>
      <c r="AF94" s="204"/>
      <c r="AG94" s="204"/>
      <c r="AH94" s="204"/>
      <c r="AI94" s="204"/>
      <c r="AJ94" s="204"/>
      <c r="AK94" s="204"/>
      <c r="AL94" s="130"/>
      <c r="AM94" s="130"/>
      <c r="AN94" s="130"/>
    </row>
    <row r="95" spans="1:40" x14ac:dyDescent="0.3">
      <c r="A95" s="133"/>
      <c r="B95" s="147">
        <v>71</v>
      </c>
      <c r="C95" s="284" t="str">
        <f t="shared" si="8"/>
        <v/>
      </c>
      <c r="D95" s="229"/>
      <c r="E95" s="229"/>
      <c r="F95" s="279"/>
      <c r="G95" s="279"/>
      <c r="H95" s="279"/>
      <c r="I95" s="280"/>
      <c r="J95" s="280"/>
      <c r="K95" s="99" t="str">
        <f t="shared" si="4"/>
        <v/>
      </c>
      <c r="L95" s="228"/>
      <c r="M95" s="278"/>
      <c r="N95" s="228"/>
      <c r="O95" s="228"/>
      <c r="P95" s="228"/>
      <c r="Q95" s="283">
        <f t="shared" si="5"/>
        <v>0</v>
      </c>
      <c r="R95" s="259" t="str">
        <f t="shared" si="6"/>
        <v/>
      </c>
      <c r="S95" s="261" t="str">
        <f t="shared" si="7"/>
        <v/>
      </c>
      <c r="T95" s="204"/>
      <c r="U95" s="204"/>
      <c r="V95" s="204"/>
      <c r="W95" s="204"/>
      <c r="X95" s="204"/>
      <c r="Y95" s="204"/>
      <c r="Z95" s="204"/>
      <c r="AA95" s="204"/>
      <c r="AB95" s="204"/>
      <c r="AC95" s="204"/>
      <c r="AD95" s="204"/>
      <c r="AE95" s="204"/>
      <c r="AF95" s="204"/>
      <c r="AG95" s="204"/>
      <c r="AH95" s="204"/>
      <c r="AI95" s="204"/>
      <c r="AJ95" s="204"/>
      <c r="AK95" s="204"/>
      <c r="AL95" s="130"/>
      <c r="AM95" s="130"/>
      <c r="AN95" s="130"/>
    </row>
    <row r="96" spans="1:40" x14ac:dyDescent="0.3">
      <c r="A96" s="133"/>
      <c r="B96" s="147">
        <v>72</v>
      </c>
      <c r="C96" s="284" t="str">
        <f t="shared" si="8"/>
        <v/>
      </c>
      <c r="D96" s="229"/>
      <c r="E96" s="229"/>
      <c r="F96" s="279"/>
      <c r="G96" s="279"/>
      <c r="H96" s="279"/>
      <c r="I96" s="280"/>
      <c r="J96" s="280"/>
      <c r="K96" s="99" t="str">
        <f t="shared" si="4"/>
        <v/>
      </c>
      <c r="L96" s="228"/>
      <c r="M96" s="278"/>
      <c r="N96" s="228"/>
      <c r="O96" s="228"/>
      <c r="P96" s="228"/>
      <c r="Q96" s="283">
        <f t="shared" si="5"/>
        <v>0</v>
      </c>
      <c r="R96" s="259" t="str">
        <f t="shared" si="6"/>
        <v/>
      </c>
      <c r="S96" s="261" t="str">
        <f t="shared" si="7"/>
        <v/>
      </c>
      <c r="T96" s="204"/>
      <c r="U96" s="204"/>
      <c r="V96" s="204"/>
      <c r="W96" s="204"/>
      <c r="X96" s="204"/>
      <c r="Y96" s="204"/>
      <c r="Z96" s="204"/>
      <c r="AA96" s="204"/>
      <c r="AB96" s="204"/>
      <c r="AC96" s="204"/>
      <c r="AD96" s="204"/>
      <c r="AE96" s="204"/>
      <c r="AF96" s="204"/>
      <c r="AG96" s="204"/>
      <c r="AH96" s="204"/>
      <c r="AI96" s="204"/>
      <c r="AJ96" s="204"/>
      <c r="AK96" s="204"/>
      <c r="AL96" s="130"/>
      <c r="AM96" s="130"/>
      <c r="AN96" s="130"/>
    </row>
    <row r="97" spans="1:40" x14ac:dyDescent="0.3">
      <c r="A97" s="133"/>
      <c r="B97" s="147">
        <v>73</v>
      </c>
      <c r="C97" s="284" t="str">
        <f t="shared" si="8"/>
        <v/>
      </c>
      <c r="D97" s="229"/>
      <c r="E97" s="229"/>
      <c r="F97" s="279"/>
      <c r="G97" s="279"/>
      <c r="H97" s="279"/>
      <c r="I97" s="280"/>
      <c r="J97" s="280"/>
      <c r="K97" s="99" t="str">
        <f t="shared" si="4"/>
        <v/>
      </c>
      <c r="L97" s="228"/>
      <c r="M97" s="278"/>
      <c r="N97" s="228"/>
      <c r="O97" s="228"/>
      <c r="P97" s="228"/>
      <c r="Q97" s="283">
        <f t="shared" si="5"/>
        <v>0</v>
      </c>
      <c r="R97" s="259" t="str">
        <f t="shared" si="6"/>
        <v/>
      </c>
      <c r="S97" s="261" t="str">
        <f t="shared" si="7"/>
        <v/>
      </c>
      <c r="T97" s="204"/>
      <c r="U97" s="204"/>
      <c r="V97" s="204"/>
      <c r="W97" s="204"/>
      <c r="X97" s="204"/>
      <c r="Y97" s="204"/>
      <c r="Z97" s="204"/>
      <c r="AA97" s="204"/>
      <c r="AB97" s="204"/>
      <c r="AC97" s="204"/>
      <c r="AD97" s="204"/>
      <c r="AE97" s="204"/>
      <c r="AF97" s="204"/>
      <c r="AG97" s="204"/>
      <c r="AH97" s="204"/>
      <c r="AI97" s="204"/>
      <c r="AJ97" s="204"/>
      <c r="AK97" s="204"/>
      <c r="AL97" s="130"/>
      <c r="AM97" s="130"/>
      <c r="AN97" s="130"/>
    </row>
    <row r="98" spans="1:40" x14ac:dyDescent="0.3">
      <c r="A98" s="133"/>
      <c r="B98" s="147">
        <v>74</v>
      </c>
      <c r="C98" s="284" t="str">
        <f t="shared" ref="C98:C129" si="9">IF(AND(NOT(COUNTA(D98:J98)),(NOT(COUNTA(L98:P98)))),"",VLOOKUP($D$9,Info_County_Code,2,FALSE))</f>
        <v/>
      </c>
      <c r="D98" s="229"/>
      <c r="E98" s="229"/>
      <c r="F98" s="279"/>
      <c r="G98" s="279"/>
      <c r="H98" s="279"/>
      <c r="I98" s="280"/>
      <c r="J98" s="280"/>
      <c r="K98" s="99" t="str">
        <f t="shared" si="4"/>
        <v/>
      </c>
      <c r="L98" s="228"/>
      <c r="M98" s="278"/>
      <c r="N98" s="228"/>
      <c r="O98" s="228"/>
      <c r="P98" s="228"/>
      <c r="Q98" s="283">
        <f t="shared" si="5"/>
        <v>0</v>
      </c>
      <c r="R98" s="259" t="str">
        <f t="shared" si="6"/>
        <v/>
      </c>
      <c r="S98" s="261" t="str">
        <f t="shared" si="7"/>
        <v/>
      </c>
      <c r="T98" s="204"/>
      <c r="U98" s="204"/>
      <c r="V98" s="204"/>
      <c r="W98" s="204"/>
      <c r="X98" s="204"/>
      <c r="Y98" s="204"/>
      <c r="Z98" s="204"/>
      <c r="AA98" s="204"/>
      <c r="AB98" s="204"/>
      <c r="AC98" s="204"/>
      <c r="AD98" s="204"/>
      <c r="AE98" s="204"/>
      <c r="AF98" s="204"/>
      <c r="AG98" s="204"/>
      <c r="AH98" s="204"/>
      <c r="AI98" s="204"/>
      <c r="AJ98" s="204"/>
      <c r="AK98" s="204"/>
      <c r="AL98" s="130"/>
      <c r="AM98" s="130"/>
      <c r="AN98" s="130"/>
    </row>
    <row r="99" spans="1:40" x14ac:dyDescent="0.3">
      <c r="A99" s="133"/>
      <c r="B99" s="147">
        <v>75</v>
      </c>
      <c r="C99" s="284" t="str">
        <f t="shared" si="9"/>
        <v/>
      </c>
      <c r="D99" s="229"/>
      <c r="E99" s="229"/>
      <c r="F99" s="279"/>
      <c r="G99" s="279"/>
      <c r="H99" s="279"/>
      <c r="I99" s="280"/>
      <c r="J99" s="280"/>
      <c r="K99" s="99" t="str">
        <f t="shared" ref="K99:K133" si="10">IF(OR(G99="Combined Summary",F99="Standalone"),(SUMPRODUCT(--(D$34:D$133=D99),I$34:I$133,J$34:J$133)),"")</f>
        <v/>
      </c>
      <c r="L99" s="228"/>
      <c r="M99" s="278"/>
      <c r="N99" s="228"/>
      <c r="O99" s="228"/>
      <c r="P99" s="228"/>
      <c r="Q99" s="283">
        <f t="shared" ref="Q99:Q104" si="11">SUM(L99:P99)</f>
        <v>0</v>
      </c>
      <c r="R99" s="259" t="str">
        <f t="shared" ref="R99:R133" si="12">IF(OR(G99="Combined Summary",F99="Standalone"),(SUMIF(D$34:D$133,D99,I$34:I$133)),"")</f>
        <v/>
      </c>
      <c r="S99" s="261" t="str">
        <f t="shared" ref="S99:S133" si="13">IF(AND(F99="Standalone",NOT(R99=1)),"ERROR",IF(AND(G99="Combined Summary",NOT(R99=1)),"ERROR",""))</f>
        <v/>
      </c>
      <c r="T99" s="204"/>
      <c r="U99" s="204"/>
      <c r="V99" s="204"/>
      <c r="W99" s="204"/>
      <c r="X99" s="204"/>
      <c r="Y99" s="204"/>
      <c r="Z99" s="204"/>
      <c r="AA99" s="204"/>
      <c r="AB99" s="204"/>
      <c r="AC99" s="204"/>
      <c r="AD99" s="204"/>
      <c r="AE99" s="204"/>
      <c r="AF99" s="204"/>
      <c r="AG99" s="204"/>
      <c r="AH99" s="204"/>
      <c r="AI99" s="204"/>
      <c r="AJ99" s="204"/>
      <c r="AK99" s="204"/>
      <c r="AL99" s="130"/>
      <c r="AM99" s="130"/>
      <c r="AN99" s="130"/>
    </row>
    <row r="100" spans="1:40" x14ac:dyDescent="0.3">
      <c r="A100" s="133"/>
      <c r="B100" s="147">
        <v>76</v>
      </c>
      <c r="C100" s="284" t="str">
        <f t="shared" si="9"/>
        <v/>
      </c>
      <c r="D100" s="229"/>
      <c r="E100" s="229"/>
      <c r="F100" s="279"/>
      <c r="G100" s="279"/>
      <c r="H100" s="279"/>
      <c r="I100" s="280"/>
      <c r="J100" s="280"/>
      <c r="K100" s="99" t="str">
        <f t="shared" si="10"/>
        <v/>
      </c>
      <c r="L100" s="228"/>
      <c r="M100" s="278"/>
      <c r="N100" s="228"/>
      <c r="O100" s="228"/>
      <c r="P100" s="228"/>
      <c r="Q100" s="283">
        <f t="shared" si="11"/>
        <v>0</v>
      </c>
      <c r="R100" s="259" t="str">
        <f t="shared" si="12"/>
        <v/>
      </c>
      <c r="S100" s="261" t="str">
        <f t="shared" si="13"/>
        <v/>
      </c>
      <c r="T100" s="204"/>
      <c r="U100" s="204"/>
      <c r="V100" s="204"/>
      <c r="W100" s="204"/>
      <c r="X100" s="204"/>
      <c r="Y100" s="204"/>
      <c r="Z100" s="204"/>
      <c r="AA100" s="204"/>
      <c r="AB100" s="204"/>
      <c r="AC100" s="204"/>
      <c r="AD100" s="204"/>
      <c r="AE100" s="204"/>
      <c r="AF100" s="204"/>
      <c r="AG100" s="204"/>
      <c r="AH100" s="204"/>
      <c r="AI100" s="204"/>
      <c r="AJ100" s="204"/>
      <c r="AK100" s="204"/>
      <c r="AL100" s="130"/>
      <c r="AM100" s="130"/>
      <c r="AN100" s="130"/>
    </row>
    <row r="101" spans="1:40" x14ac:dyDescent="0.3">
      <c r="A101" s="133"/>
      <c r="B101" s="147">
        <v>77</v>
      </c>
      <c r="C101" s="284" t="str">
        <f t="shared" si="9"/>
        <v/>
      </c>
      <c r="D101" s="229"/>
      <c r="E101" s="229"/>
      <c r="F101" s="279"/>
      <c r="G101" s="279"/>
      <c r="H101" s="279"/>
      <c r="I101" s="280"/>
      <c r="J101" s="280"/>
      <c r="K101" s="99" t="str">
        <f t="shared" si="10"/>
        <v/>
      </c>
      <c r="L101" s="228"/>
      <c r="M101" s="278"/>
      <c r="N101" s="228"/>
      <c r="O101" s="228"/>
      <c r="P101" s="228"/>
      <c r="Q101" s="283">
        <f t="shared" si="11"/>
        <v>0</v>
      </c>
      <c r="R101" s="259" t="str">
        <f t="shared" si="12"/>
        <v/>
      </c>
      <c r="S101" s="261" t="str">
        <f t="shared" si="13"/>
        <v/>
      </c>
      <c r="T101" s="204"/>
      <c r="U101" s="204"/>
      <c r="V101" s="204"/>
      <c r="W101" s="204"/>
      <c r="X101" s="204"/>
      <c r="Y101" s="204"/>
      <c r="Z101" s="204"/>
      <c r="AA101" s="204"/>
      <c r="AB101" s="204"/>
      <c r="AC101" s="204"/>
      <c r="AD101" s="204"/>
      <c r="AE101" s="204"/>
      <c r="AF101" s="204"/>
      <c r="AG101" s="204"/>
      <c r="AH101" s="204"/>
      <c r="AI101" s="204"/>
      <c r="AJ101" s="204"/>
      <c r="AK101" s="204"/>
      <c r="AL101" s="130"/>
      <c r="AM101" s="130"/>
      <c r="AN101" s="130"/>
    </row>
    <row r="102" spans="1:40" x14ac:dyDescent="0.3">
      <c r="A102" s="133"/>
      <c r="B102" s="147">
        <v>78</v>
      </c>
      <c r="C102" s="284" t="str">
        <f t="shared" si="9"/>
        <v/>
      </c>
      <c r="D102" s="229"/>
      <c r="E102" s="229"/>
      <c r="F102" s="279"/>
      <c r="G102" s="279"/>
      <c r="H102" s="279"/>
      <c r="I102" s="280"/>
      <c r="J102" s="280"/>
      <c r="K102" s="99" t="str">
        <f t="shared" si="10"/>
        <v/>
      </c>
      <c r="L102" s="228"/>
      <c r="M102" s="278"/>
      <c r="N102" s="228"/>
      <c r="O102" s="228"/>
      <c r="P102" s="228"/>
      <c r="Q102" s="283">
        <f t="shared" si="11"/>
        <v>0</v>
      </c>
      <c r="R102" s="259" t="str">
        <f t="shared" si="12"/>
        <v/>
      </c>
      <c r="S102" s="261" t="str">
        <f t="shared" si="13"/>
        <v/>
      </c>
      <c r="T102" s="204"/>
      <c r="U102" s="204"/>
      <c r="V102" s="204"/>
      <c r="W102" s="204"/>
      <c r="X102" s="204"/>
      <c r="Y102" s="204"/>
      <c r="Z102" s="204"/>
      <c r="AA102" s="204"/>
      <c r="AB102" s="204"/>
      <c r="AC102" s="204"/>
      <c r="AD102" s="204"/>
      <c r="AE102" s="204"/>
      <c r="AF102" s="204"/>
      <c r="AG102" s="204"/>
      <c r="AH102" s="204"/>
      <c r="AI102" s="204"/>
      <c r="AJ102" s="204"/>
      <c r="AK102" s="204"/>
      <c r="AL102" s="130"/>
      <c r="AM102" s="130"/>
      <c r="AN102" s="130"/>
    </row>
    <row r="103" spans="1:40" x14ac:dyDescent="0.3">
      <c r="A103" s="133"/>
      <c r="B103" s="147">
        <v>79</v>
      </c>
      <c r="C103" s="284" t="str">
        <f t="shared" si="9"/>
        <v/>
      </c>
      <c r="D103" s="229"/>
      <c r="E103" s="229"/>
      <c r="F103" s="279"/>
      <c r="G103" s="279"/>
      <c r="H103" s="279"/>
      <c r="I103" s="280"/>
      <c r="J103" s="280"/>
      <c r="K103" s="99" t="str">
        <f t="shared" si="10"/>
        <v/>
      </c>
      <c r="L103" s="228"/>
      <c r="M103" s="278"/>
      <c r="N103" s="228"/>
      <c r="O103" s="228"/>
      <c r="P103" s="228"/>
      <c r="Q103" s="283">
        <f t="shared" si="11"/>
        <v>0</v>
      </c>
      <c r="R103" s="259" t="str">
        <f t="shared" si="12"/>
        <v/>
      </c>
      <c r="S103" s="261" t="str">
        <f t="shared" si="13"/>
        <v/>
      </c>
      <c r="T103" s="204"/>
      <c r="U103" s="204"/>
      <c r="V103" s="204"/>
      <c r="W103" s="204"/>
      <c r="X103" s="204"/>
      <c r="Y103" s="204"/>
      <c r="Z103" s="204"/>
      <c r="AA103" s="204"/>
      <c r="AB103" s="204"/>
      <c r="AC103" s="204"/>
      <c r="AD103" s="204"/>
      <c r="AE103" s="204"/>
      <c r="AF103" s="204"/>
      <c r="AG103" s="204"/>
      <c r="AH103" s="204"/>
      <c r="AI103" s="204"/>
      <c r="AJ103" s="204"/>
      <c r="AK103" s="204"/>
      <c r="AL103" s="130"/>
      <c r="AM103" s="130"/>
      <c r="AN103" s="130"/>
    </row>
    <row r="104" spans="1:40" x14ac:dyDescent="0.3">
      <c r="A104" s="133"/>
      <c r="B104" s="147">
        <v>80</v>
      </c>
      <c r="C104" s="284" t="str">
        <f t="shared" si="9"/>
        <v/>
      </c>
      <c r="D104" s="229"/>
      <c r="E104" s="229"/>
      <c r="F104" s="279"/>
      <c r="G104" s="279"/>
      <c r="H104" s="279"/>
      <c r="I104" s="280"/>
      <c r="J104" s="280"/>
      <c r="K104" s="99" t="str">
        <f t="shared" si="10"/>
        <v/>
      </c>
      <c r="L104" s="228"/>
      <c r="M104" s="278"/>
      <c r="N104" s="228"/>
      <c r="O104" s="228"/>
      <c r="P104" s="228"/>
      <c r="Q104" s="283">
        <f t="shared" si="11"/>
        <v>0</v>
      </c>
      <c r="R104" s="259" t="str">
        <f t="shared" si="12"/>
        <v/>
      </c>
      <c r="S104" s="261" t="str">
        <f t="shared" si="13"/>
        <v/>
      </c>
      <c r="T104" s="204"/>
      <c r="U104" s="204"/>
      <c r="V104" s="204"/>
      <c r="W104" s="204"/>
      <c r="X104" s="204"/>
      <c r="Y104" s="204"/>
      <c r="Z104" s="204"/>
      <c r="AA104" s="204"/>
      <c r="AB104" s="204"/>
      <c r="AC104" s="204"/>
      <c r="AD104" s="204"/>
      <c r="AE104" s="204"/>
      <c r="AF104" s="204"/>
      <c r="AG104" s="204"/>
      <c r="AH104" s="204"/>
      <c r="AI104" s="204"/>
      <c r="AJ104" s="204"/>
      <c r="AK104" s="204"/>
      <c r="AL104" s="130"/>
      <c r="AM104" s="130"/>
      <c r="AN104" s="130"/>
    </row>
    <row r="105" spans="1:40" x14ac:dyDescent="0.3">
      <c r="A105" s="133"/>
      <c r="B105" s="147">
        <v>81</v>
      </c>
      <c r="C105" s="284" t="str">
        <f t="shared" si="9"/>
        <v/>
      </c>
      <c r="D105" s="229"/>
      <c r="E105" s="229"/>
      <c r="F105" s="279"/>
      <c r="G105" s="279"/>
      <c r="H105" s="279"/>
      <c r="I105" s="280"/>
      <c r="J105" s="280"/>
      <c r="K105" s="99" t="str">
        <f t="shared" si="10"/>
        <v/>
      </c>
      <c r="L105" s="228"/>
      <c r="M105" s="278"/>
      <c r="N105" s="228"/>
      <c r="O105" s="228"/>
      <c r="P105" s="228"/>
      <c r="Q105" s="283">
        <f>SUM(L105:P105)</f>
        <v>0</v>
      </c>
      <c r="R105" s="259" t="str">
        <f t="shared" si="12"/>
        <v/>
      </c>
      <c r="S105" s="261" t="str">
        <f t="shared" si="13"/>
        <v/>
      </c>
      <c r="T105" s="204"/>
      <c r="U105" s="204"/>
      <c r="V105" s="204"/>
      <c r="W105" s="204"/>
      <c r="X105" s="204"/>
      <c r="Y105" s="204"/>
      <c r="Z105" s="204"/>
      <c r="AA105" s="204"/>
      <c r="AB105" s="204"/>
      <c r="AC105" s="204"/>
      <c r="AD105" s="204"/>
      <c r="AE105" s="204"/>
      <c r="AF105" s="204"/>
      <c r="AG105" s="204"/>
      <c r="AH105" s="204"/>
      <c r="AI105" s="204"/>
      <c r="AJ105" s="204"/>
      <c r="AK105" s="204"/>
      <c r="AL105" s="130"/>
      <c r="AM105" s="130"/>
      <c r="AN105" s="130"/>
    </row>
    <row r="106" spans="1:40" x14ac:dyDescent="0.3">
      <c r="A106" s="133"/>
      <c r="B106" s="147">
        <v>82</v>
      </c>
      <c r="C106" s="284" t="str">
        <f t="shared" si="9"/>
        <v/>
      </c>
      <c r="D106" s="229"/>
      <c r="E106" s="229"/>
      <c r="F106" s="279"/>
      <c r="G106" s="279"/>
      <c r="H106" s="279"/>
      <c r="I106" s="280"/>
      <c r="J106" s="280"/>
      <c r="K106" s="99" t="str">
        <f t="shared" si="10"/>
        <v/>
      </c>
      <c r="L106" s="228"/>
      <c r="M106" s="278"/>
      <c r="N106" s="228"/>
      <c r="O106" s="228"/>
      <c r="P106" s="228"/>
      <c r="Q106" s="283">
        <f t="shared" ref="Q106:Q120" si="14">SUM(L106:P106)</f>
        <v>0</v>
      </c>
      <c r="R106" s="259" t="str">
        <f t="shared" si="12"/>
        <v/>
      </c>
      <c r="S106" s="261" t="str">
        <f t="shared" si="13"/>
        <v/>
      </c>
      <c r="T106" s="204"/>
      <c r="U106" s="204"/>
      <c r="V106" s="204"/>
      <c r="W106" s="204"/>
      <c r="X106" s="204"/>
      <c r="Y106" s="204"/>
      <c r="Z106" s="204"/>
      <c r="AA106" s="204"/>
      <c r="AB106" s="204"/>
      <c r="AC106" s="204"/>
      <c r="AD106" s="204"/>
      <c r="AE106" s="204"/>
      <c r="AF106" s="204"/>
      <c r="AG106" s="204"/>
      <c r="AH106" s="204"/>
      <c r="AI106" s="204"/>
      <c r="AJ106" s="204"/>
      <c r="AK106" s="204"/>
      <c r="AL106" s="130"/>
      <c r="AM106" s="130"/>
      <c r="AN106" s="130"/>
    </row>
    <row r="107" spans="1:40" x14ac:dyDescent="0.3">
      <c r="A107" s="133"/>
      <c r="B107" s="147">
        <v>83</v>
      </c>
      <c r="C107" s="284" t="str">
        <f t="shared" si="9"/>
        <v/>
      </c>
      <c r="D107" s="229"/>
      <c r="E107" s="229"/>
      <c r="F107" s="279"/>
      <c r="G107" s="279"/>
      <c r="H107" s="279"/>
      <c r="I107" s="280"/>
      <c r="J107" s="280"/>
      <c r="K107" s="99" t="str">
        <f t="shared" si="10"/>
        <v/>
      </c>
      <c r="L107" s="228"/>
      <c r="M107" s="278"/>
      <c r="N107" s="228"/>
      <c r="O107" s="228"/>
      <c r="P107" s="228"/>
      <c r="Q107" s="283">
        <f t="shared" si="14"/>
        <v>0</v>
      </c>
      <c r="R107" s="259" t="str">
        <f t="shared" si="12"/>
        <v/>
      </c>
      <c r="S107" s="261" t="str">
        <f t="shared" si="13"/>
        <v/>
      </c>
      <c r="T107" s="204"/>
      <c r="U107" s="204"/>
      <c r="V107" s="204"/>
      <c r="W107" s="204"/>
      <c r="X107" s="204"/>
      <c r="Y107" s="204"/>
      <c r="Z107" s="204"/>
      <c r="AA107" s="204"/>
      <c r="AB107" s="204"/>
      <c r="AC107" s="204"/>
      <c r="AD107" s="204"/>
      <c r="AE107" s="204"/>
      <c r="AF107" s="204"/>
      <c r="AG107" s="204"/>
      <c r="AH107" s="204"/>
      <c r="AI107" s="204"/>
      <c r="AJ107" s="204"/>
      <c r="AK107" s="204"/>
      <c r="AL107" s="130"/>
      <c r="AM107" s="130"/>
      <c r="AN107" s="130"/>
    </row>
    <row r="108" spans="1:40" x14ac:dyDescent="0.3">
      <c r="A108" s="133"/>
      <c r="B108" s="147">
        <v>84</v>
      </c>
      <c r="C108" s="284" t="str">
        <f t="shared" si="9"/>
        <v/>
      </c>
      <c r="D108" s="229"/>
      <c r="E108" s="229"/>
      <c r="F108" s="279"/>
      <c r="G108" s="279"/>
      <c r="H108" s="279"/>
      <c r="I108" s="280"/>
      <c r="J108" s="280"/>
      <c r="K108" s="99" t="str">
        <f t="shared" si="10"/>
        <v/>
      </c>
      <c r="L108" s="228"/>
      <c r="M108" s="278"/>
      <c r="N108" s="228"/>
      <c r="O108" s="228"/>
      <c r="P108" s="228"/>
      <c r="Q108" s="283">
        <f t="shared" si="14"/>
        <v>0</v>
      </c>
      <c r="R108" s="259" t="str">
        <f t="shared" si="12"/>
        <v/>
      </c>
      <c r="S108" s="261" t="str">
        <f t="shared" si="13"/>
        <v/>
      </c>
      <c r="T108" s="204"/>
      <c r="U108" s="204"/>
      <c r="V108" s="204"/>
      <c r="W108" s="204"/>
      <c r="X108" s="204"/>
      <c r="Y108" s="204"/>
      <c r="Z108" s="204"/>
      <c r="AA108" s="204"/>
      <c r="AB108" s="204"/>
      <c r="AC108" s="204"/>
      <c r="AD108" s="204"/>
      <c r="AE108" s="204"/>
      <c r="AF108" s="204"/>
      <c r="AG108" s="204"/>
      <c r="AH108" s="204"/>
      <c r="AI108" s="204"/>
      <c r="AJ108" s="204"/>
      <c r="AK108" s="204"/>
      <c r="AL108" s="130"/>
      <c r="AM108" s="130"/>
      <c r="AN108" s="130"/>
    </row>
    <row r="109" spans="1:40" x14ac:dyDescent="0.3">
      <c r="A109" s="133"/>
      <c r="B109" s="147">
        <v>85</v>
      </c>
      <c r="C109" s="284" t="str">
        <f t="shared" si="9"/>
        <v/>
      </c>
      <c r="D109" s="229"/>
      <c r="E109" s="229"/>
      <c r="F109" s="279"/>
      <c r="G109" s="279"/>
      <c r="H109" s="279"/>
      <c r="I109" s="280"/>
      <c r="J109" s="280"/>
      <c r="K109" s="99" t="str">
        <f t="shared" si="10"/>
        <v/>
      </c>
      <c r="L109" s="228"/>
      <c r="M109" s="278"/>
      <c r="N109" s="228"/>
      <c r="O109" s="228"/>
      <c r="P109" s="228"/>
      <c r="Q109" s="283">
        <f t="shared" si="14"/>
        <v>0</v>
      </c>
      <c r="R109" s="259" t="str">
        <f t="shared" si="12"/>
        <v/>
      </c>
      <c r="S109" s="261" t="str">
        <f t="shared" si="13"/>
        <v/>
      </c>
      <c r="T109" s="204"/>
      <c r="U109" s="204"/>
      <c r="V109" s="204"/>
      <c r="W109" s="204"/>
      <c r="X109" s="204"/>
      <c r="Y109" s="204"/>
      <c r="Z109" s="204"/>
      <c r="AA109" s="204"/>
      <c r="AB109" s="204"/>
      <c r="AC109" s="204"/>
      <c r="AD109" s="204"/>
      <c r="AE109" s="204"/>
      <c r="AF109" s="204"/>
      <c r="AG109" s="204"/>
      <c r="AH109" s="204"/>
      <c r="AI109" s="204"/>
      <c r="AJ109" s="204"/>
      <c r="AK109" s="204"/>
      <c r="AL109" s="130"/>
      <c r="AM109" s="130"/>
      <c r="AN109" s="130"/>
    </row>
    <row r="110" spans="1:40" x14ac:dyDescent="0.3">
      <c r="A110" s="133"/>
      <c r="B110" s="147">
        <v>86</v>
      </c>
      <c r="C110" s="284" t="str">
        <f t="shared" si="9"/>
        <v/>
      </c>
      <c r="D110" s="229"/>
      <c r="E110" s="229"/>
      <c r="F110" s="279"/>
      <c r="G110" s="279"/>
      <c r="H110" s="279"/>
      <c r="I110" s="280"/>
      <c r="J110" s="280"/>
      <c r="K110" s="99" t="str">
        <f t="shared" si="10"/>
        <v/>
      </c>
      <c r="L110" s="228"/>
      <c r="M110" s="278"/>
      <c r="N110" s="228"/>
      <c r="O110" s="228"/>
      <c r="P110" s="228"/>
      <c r="Q110" s="283">
        <f t="shared" si="14"/>
        <v>0</v>
      </c>
      <c r="R110" s="259" t="str">
        <f t="shared" si="12"/>
        <v/>
      </c>
      <c r="S110" s="261" t="str">
        <f t="shared" si="13"/>
        <v/>
      </c>
      <c r="T110" s="204"/>
      <c r="U110" s="204"/>
      <c r="V110" s="204"/>
      <c r="W110" s="204"/>
      <c r="X110" s="204"/>
      <c r="Y110" s="204"/>
      <c r="Z110" s="204"/>
      <c r="AA110" s="204"/>
      <c r="AB110" s="204"/>
      <c r="AC110" s="204"/>
      <c r="AD110" s="204"/>
      <c r="AE110" s="204"/>
      <c r="AF110" s="204"/>
      <c r="AG110" s="204"/>
      <c r="AH110" s="204"/>
      <c r="AI110" s="204"/>
      <c r="AJ110" s="204"/>
      <c r="AK110" s="204"/>
      <c r="AL110" s="130"/>
      <c r="AM110" s="130"/>
      <c r="AN110" s="130"/>
    </row>
    <row r="111" spans="1:40" x14ac:dyDescent="0.3">
      <c r="A111" s="133"/>
      <c r="B111" s="147">
        <v>87</v>
      </c>
      <c r="C111" s="284" t="str">
        <f t="shared" si="9"/>
        <v/>
      </c>
      <c r="D111" s="229"/>
      <c r="E111" s="229"/>
      <c r="F111" s="279"/>
      <c r="G111" s="279"/>
      <c r="H111" s="279"/>
      <c r="I111" s="280"/>
      <c r="J111" s="280"/>
      <c r="K111" s="99" t="str">
        <f t="shared" si="10"/>
        <v/>
      </c>
      <c r="L111" s="228"/>
      <c r="M111" s="278"/>
      <c r="N111" s="228"/>
      <c r="O111" s="228"/>
      <c r="P111" s="228"/>
      <c r="Q111" s="283">
        <f t="shared" si="14"/>
        <v>0</v>
      </c>
      <c r="R111" s="259" t="str">
        <f t="shared" si="12"/>
        <v/>
      </c>
      <c r="S111" s="261" t="str">
        <f t="shared" si="13"/>
        <v/>
      </c>
      <c r="T111" s="204"/>
      <c r="U111" s="204"/>
      <c r="V111" s="204"/>
      <c r="W111" s="204"/>
      <c r="X111" s="204"/>
      <c r="Y111" s="204"/>
      <c r="Z111" s="204"/>
      <c r="AA111" s="204"/>
      <c r="AB111" s="204"/>
      <c r="AC111" s="204"/>
      <c r="AD111" s="204"/>
      <c r="AE111" s="204"/>
      <c r="AF111" s="204"/>
      <c r="AG111" s="204"/>
      <c r="AH111" s="204"/>
      <c r="AI111" s="204"/>
      <c r="AJ111" s="204"/>
      <c r="AK111" s="204"/>
      <c r="AL111" s="130"/>
      <c r="AM111" s="130"/>
      <c r="AN111" s="130"/>
    </row>
    <row r="112" spans="1:40" x14ac:dyDescent="0.3">
      <c r="A112" s="133"/>
      <c r="B112" s="147">
        <v>88</v>
      </c>
      <c r="C112" s="284" t="str">
        <f t="shared" si="9"/>
        <v/>
      </c>
      <c r="D112" s="229"/>
      <c r="E112" s="229"/>
      <c r="F112" s="279"/>
      <c r="G112" s="279"/>
      <c r="H112" s="279"/>
      <c r="I112" s="280"/>
      <c r="J112" s="280"/>
      <c r="K112" s="99" t="str">
        <f t="shared" si="10"/>
        <v/>
      </c>
      <c r="L112" s="228"/>
      <c r="M112" s="278"/>
      <c r="N112" s="228"/>
      <c r="O112" s="228"/>
      <c r="P112" s="228"/>
      <c r="Q112" s="283">
        <f t="shared" si="14"/>
        <v>0</v>
      </c>
      <c r="R112" s="259" t="str">
        <f t="shared" si="12"/>
        <v/>
      </c>
      <c r="S112" s="261" t="str">
        <f t="shared" si="13"/>
        <v/>
      </c>
      <c r="T112" s="204"/>
      <c r="U112" s="204"/>
      <c r="V112" s="204"/>
      <c r="W112" s="204"/>
      <c r="X112" s="204"/>
      <c r="Y112" s="204"/>
      <c r="Z112" s="204"/>
      <c r="AA112" s="204"/>
      <c r="AB112" s="204"/>
      <c r="AC112" s="204"/>
      <c r="AD112" s="204"/>
      <c r="AE112" s="204"/>
      <c r="AF112" s="204"/>
      <c r="AG112" s="204"/>
      <c r="AH112" s="204"/>
      <c r="AI112" s="204"/>
      <c r="AJ112" s="204"/>
      <c r="AK112" s="204"/>
      <c r="AL112" s="130"/>
      <c r="AM112" s="130"/>
      <c r="AN112" s="130"/>
    </row>
    <row r="113" spans="1:40" x14ac:dyDescent="0.3">
      <c r="A113" s="133"/>
      <c r="B113" s="147">
        <v>89</v>
      </c>
      <c r="C113" s="284" t="str">
        <f t="shared" si="9"/>
        <v/>
      </c>
      <c r="D113" s="229"/>
      <c r="E113" s="229"/>
      <c r="F113" s="279"/>
      <c r="G113" s="279"/>
      <c r="H113" s="279"/>
      <c r="I113" s="280"/>
      <c r="J113" s="280"/>
      <c r="K113" s="99" t="str">
        <f t="shared" si="10"/>
        <v/>
      </c>
      <c r="L113" s="228"/>
      <c r="M113" s="278"/>
      <c r="N113" s="228"/>
      <c r="O113" s="228"/>
      <c r="P113" s="228"/>
      <c r="Q113" s="283">
        <f t="shared" si="14"/>
        <v>0</v>
      </c>
      <c r="R113" s="259" t="str">
        <f t="shared" si="12"/>
        <v/>
      </c>
      <c r="S113" s="261" t="str">
        <f t="shared" si="13"/>
        <v/>
      </c>
      <c r="T113" s="204"/>
      <c r="U113" s="204"/>
      <c r="V113" s="204"/>
      <c r="W113" s="204"/>
      <c r="X113" s="204"/>
      <c r="Y113" s="204"/>
      <c r="Z113" s="204"/>
      <c r="AA113" s="204"/>
      <c r="AB113" s="204"/>
      <c r="AC113" s="204"/>
      <c r="AD113" s="204"/>
      <c r="AE113" s="204"/>
      <c r="AF113" s="204"/>
      <c r="AG113" s="204"/>
      <c r="AH113" s="204"/>
      <c r="AI113" s="204"/>
      <c r="AJ113" s="204"/>
      <c r="AK113" s="204"/>
      <c r="AL113" s="130"/>
      <c r="AM113" s="130"/>
      <c r="AN113" s="130"/>
    </row>
    <row r="114" spans="1:40" x14ac:dyDescent="0.3">
      <c r="A114" s="133"/>
      <c r="B114" s="147">
        <v>90</v>
      </c>
      <c r="C114" s="284" t="str">
        <f t="shared" si="9"/>
        <v/>
      </c>
      <c r="D114" s="229"/>
      <c r="E114" s="229"/>
      <c r="F114" s="279"/>
      <c r="G114" s="279"/>
      <c r="H114" s="279"/>
      <c r="I114" s="280"/>
      <c r="J114" s="280"/>
      <c r="K114" s="99" t="str">
        <f t="shared" si="10"/>
        <v/>
      </c>
      <c r="L114" s="228"/>
      <c r="M114" s="278"/>
      <c r="N114" s="228"/>
      <c r="O114" s="228"/>
      <c r="P114" s="228"/>
      <c r="Q114" s="283">
        <f t="shared" si="14"/>
        <v>0</v>
      </c>
      <c r="R114" s="259" t="str">
        <f t="shared" si="12"/>
        <v/>
      </c>
      <c r="S114" s="261" t="str">
        <f t="shared" si="13"/>
        <v/>
      </c>
      <c r="T114" s="204"/>
      <c r="U114" s="204"/>
      <c r="V114" s="204"/>
      <c r="W114" s="204"/>
      <c r="X114" s="204"/>
      <c r="Y114" s="204"/>
      <c r="Z114" s="204"/>
      <c r="AA114" s="204"/>
      <c r="AB114" s="204"/>
      <c r="AC114" s="204"/>
      <c r="AD114" s="204"/>
      <c r="AE114" s="204"/>
      <c r="AF114" s="204"/>
      <c r="AG114" s="204"/>
      <c r="AH114" s="204"/>
      <c r="AI114" s="204"/>
      <c r="AJ114" s="204"/>
      <c r="AK114" s="204"/>
      <c r="AL114" s="130"/>
      <c r="AM114" s="130"/>
      <c r="AN114" s="130"/>
    </row>
    <row r="115" spans="1:40" x14ac:dyDescent="0.3">
      <c r="A115" s="133"/>
      <c r="B115" s="147">
        <v>91</v>
      </c>
      <c r="C115" s="284" t="str">
        <f t="shared" si="9"/>
        <v/>
      </c>
      <c r="D115" s="229"/>
      <c r="E115" s="229"/>
      <c r="F115" s="279"/>
      <c r="G115" s="279"/>
      <c r="H115" s="279"/>
      <c r="I115" s="280"/>
      <c r="J115" s="280"/>
      <c r="K115" s="99" t="str">
        <f t="shared" si="10"/>
        <v/>
      </c>
      <c r="L115" s="228"/>
      <c r="M115" s="278"/>
      <c r="N115" s="228"/>
      <c r="O115" s="228"/>
      <c r="P115" s="228"/>
      <c r="Q115" s="283">
        <f t="shared" si="14"/>
        <v>0</v>
      </c>
      <c r="R115" s="259" t="str">
        <f t="shared" si="12"/>
        <v/>
      </c>
      <c r="S115" s="261" t="str">
        <f t="shared" si="13"/>
        <v/>
      </c>
      <c r="T115" s="204"/>
      <c r="U115" s="204"/>
      <c r="V115" s="204"/>
      <c r="W115" s="204"/>
      <c r="X115" s="204"/>
      <c r="Y115" s="204"/>
      <c r="Z115" s="204"/>
      <c r="AA115" s="204"/>
      <c r="AB115" s="204"/>
      <c r="AC115" s="204"/>
      <c r="AD115" s="204"/>
      <c r="AE115" s="204"/>
      <c r="AF115" s="204"/>
      <c r="AG115" s="204"/>
      <c r="AH115" s="204"/>
      <c r="AI115" s="204"/>
      <c r="AJ115" s="204"/>
      <c r="AK115" s="204"/>
      <c r="AL115" s="130"/>
      <c r="AM115" s="130"/>
      <c r="AN115" s="130"/>
    </row>
    <row r="116" spans="1:40" x14ac:dyDescent="0.3">
      <c r="A116" s="133"/>
      <c r="B116" s="147">
        <v>92</v>
      </c>
      <c r="C116" s="284" t="str">
        <f t="shared" si="9"/>
        <v/>
      </c>
      <c r="D116" s="229"/>
      <c r="E116" s="229"/>
      <c r="F116" s="279"/>
      <c r="G116" s="279"/>
      <c r="H116" s="279"/>
      <c r="I116" s="280"/>
      <c r="J116" s="280"/>
      <c r="K116" s="99" t="str">
        <f t="shared" si="10"/>
        <v/>
      </c>
      <c r="L116" s="228"/>
      <c r="M116" s="278"/>
      <c r="N116" s="228"/>
      <c r="O116" s="228"/>
      <c r="P116" s="228"/>
      <c r="Q116" s="283">
        <f t="shared" si="14"/>
        <v>0</v>
      </c>
      <c r="R116" s="259" t="str">
        <f t="shared" si="12"/>
        <v/>
      </c>
      <c r="S116" s="261" t="str">
        <f t="shared" si="13"/>
        <v/>
      </c>
      <c r="T116" s="204"/>
      <c r="U116" s="204"/>
      <c r="V116" s="204"/>
      <c r="W116" s="204"/>
      <c r="X116" s="204"/>
      <c r="Y116" s="204"/>
      <c r="Z116" s="204"/>
      <c r="AA116" s="204"/>
      <c r="AB116" s="204"/>
      <c r="AC116" s="204"/>
      <c r="AD116" s="204"/>
      <c r="AE116" s="204"/>
      <c r="AF116" s="204"/>
      <c r="AG116" s="204"/>
      <c r="AH116" s="204"/>
      <c r="AI116" s="204"/>
      <c r="AJ116" s="204"/>
      <c r="AK116" s="204"/>
      <c r="AL116" s="130"/>
      <c r="AM116" s="130"/>
      <c r="AN116" s="130"/>
    </row>
    <row r="117" spans="1:40" x14ac:dyDescent="0.3">
      <c r="A117" s="133"/>
      <c r="B117" s="147">
        <v>93</v>
      </c>
      <c r="C117" s="284" t="str">
        <f t="shared" si="9"/>
        <v/>
      </c>
      <c r="D117" s="229"/>
      <c r="E117" s="229"/>
      <c r="F117" s="279"/>
      <c r="G117" s="279"/>
      <c r="H117" s="279"/>
      <c r="I117" s="280"/>
      <c r="J117" s="280"/>
      <c r="K117" s="99" t="str">
        <f t="shared" si="10"/>
        <v/>
      </c>
      <c r="L117" s="228"/>
      <c r="M117" s="278"/>
      <c r="N117" s="228"/>
      <c r="O117" s="228"/>
      <c r="P117" s="228"/>
      <c r="Q117" s="283">
        <f t="shared" si="14"/>
        <v>0</v>
      </c>
      <c r="R117" s="259" t="str">
        <f t="shared" si="12"/>
        <v/>
      </c>
      <c r="S117" s="261" t="str">
        <f t="shared" si="13"/>
        <v/>
      </c>
      <c r="T117" s="204"/>
      <c r="U117" s="204"/>
      <c r="V117" s="204"/>
      <c r="W117" s="204"/>
      <c r="X117" s="204"/>
      <c r="Y117" s="204"/>
      <c r="Z117" s="204"/>
      <c r="AA117" s="204"/>
      <c r="AB117" s="204"/>
      <c r="AC117" s="204"/>
      <c r="AD117" s="204"/>
      <c r="AE117" s="204"/>
      <c r="AF117" s="204"/>
      <c r="AG117" s="204"/>
      <c r="AH117" s="204"/>
      <c r="AI117" s="204"/>
      <c r="AJ117" s="204"/>
      <c r="AK117" s="204"/>
      <c r="AL117" s="130"/>
      <c r="AM117" s="130"/>
      <c r="AN117" s="130"/>
    </row>
    <row r="118" spans="1:40" x14ac:dyDescent="0.3">
      <c r="A118" s="133"/>
      <c r="B118" s="147">
        <v>94</v>
      </c>
      <c r="C118" s="284" t="str">
        <f t="shared" si="9"/>
        <v/>
      </c>
      <c r="D118" s="229"/>
      <c r="E118" s="229"/>
      <c r="F118" s="279"/>
      <c r="G118" s="279"/>
      <c r="H118" s="279"/>
      <c r="I118" s="280"/>
      <c r="J118" s="280"/>
      <c r="K118" s="99" t="str">
        <f t="shared" si="10"/>
        <v/>
      </c>
      <c r="L118" s="228"/>
      <c r="M118" s="278"/>
      <c r="N118" s="228"/>
      <c r="O118" s="228"/>
      <c r="P118" s="228"/>
      <c r="Q118" s="283">
        <f t="shared" si="14"/>
        <v>0</v>
      </c>
      <c r="R118" s="259" t="str">
        <f t="shared" si="12"/>
        <v/>
      </c>
      <c r="S118" s="261" t="str">
        <f t="shared" si="13"/>
        <v/>
      </c>
      <c r="T118" s="204"/>
      <c r="U118" s="204"/>
      <c r="V118" s="204"/>
      <c r="W118" s="204"/>
      <c r="X118" s="204"/>
      <c r="Y118" s="204"/>
      <c r="Z118" s="204"/>
      <c r="AA118" s="204"/>
      <c r="AB118" s="204"/>
      <c r="AC118" s="204"/>
      <c r="AD118" s="204"/>
      <c r="AE118" s="204"/>
      <c r="AF118" s="204"/>
      <c r="AG118" s="204"/>
      <c r="AH118" s="204"/>
      <c r="AI118" s="204"/>
      <c r="AJ118" s="204"/>
      <c r="AK118" s="204"/>
      <c r="AL118" s="130"/>
      <c r="AM118" s="130"/>
      <c r="AN118" s="130"/>
    </row>
    <row r="119" spans="1:40" x14ac:dyDescent="0.3">
      <c r="A119" s="133"/>
      <c r="B119" s="147">
        <v>95</v>
      </c>
      <c r="C119" s="284" t="str">
        <f t="shared" si="9"/>
        <v/>
      </c>
      <c r="D119" s="229"/>
      <c r="E119" s="229"/>
      <c r="F119" s="279"/>
      <c r="G119" s="279"/>
      <c r="H119" s="279"/>
      <c r="I119" s="280"/>
      <c r="J119" s="280"/>
      <c r="K119" s="99" t="str">
        <f t="shared" si="10"/>
        <v/>
      </c>
      <c r="L119" s="228"/>
      <c r="M119" s="278"/>
      <c r="N119" s="228"/>
      <c r="O119" s="228"/>
      <c r="P119" s="228"/>
      <c r="Q119" s="283">
        <f t="shared" si="14"/>
        <v>0</v>
      </c>
      <c r="R119" s="259" t="str">
        <f t="shared" si="12"/>
        <v/>
      </c>
      <c r="S119" s="261" t="str">
        <f t="shared" si="13"/>
        <v/>
      </c>
      <c r="T119" s="204"/>
      <c r="U119" s="204"/>
      <c r="V119" s="204"/>
      <c r="W119" s="204"/>
      <c r="X119" s="204"/>
      <c r="Y119" s="204"/>
      <c r="Z119" s="204"/>
      <c r="AA119" s="204"/>
      <c r="AB119" s="204"/>
      <c r="AC119" s="204"/>
      <c r="AD119" s="204"/>
      <c r="AE119" s="204"/>
      <c r="AF119" s="204"/>
      <c r="AG119" s="204"/>
      <c r="AH119" s="204"/>
      <c r="AI119" s="204"/>
      <c r="AJ119" s="204"/>
      <c r="AK119" s="204"/>
      <c r="AL119" s="130"/>
      <c r="AM119" s="130"/>
      <c r="AN119" s="130"/>
    </row>
    <row r="120" spans="1:40" x14ac:dyDescent="0.3">
      <c r="A120" s="133"/>
      <c r="B120" s="147">
        <v>96</v>
      </c>
      <c r="C120" s="284" t="str">
        <f t="shared" si="9"/>
        <v/>
      </c>
      <c r="D120" s="229"/>
      <c r="E120" s="229"/>
      <c r="F120" s="279"/>
      <c r="G120" s="279"/>
      <c r="H120" s="279"/>
      <c r="I120" s="280"/>
      <c r="J120" s="280"/>
      <c r="K120" s="99" t="str">
        <f t="shared" si="10"/>
        <v/>
      </c>
      <c r="L120" s="228"/>
      <c r="M120" s="278"/>
      <c r="N120" s="228"/>
      <c r="O120" s="228"/>
      <c r="P120" s="228"/>
      <c r="Q120" s="283">
        <f t="shared" si="14"/>
        <v>0</v>
      </c>
      <c r="R120" s="259" t="str">
        <f t="shared" si="12"/>
        <v/>
      </c>
      <c r="S120" s="261" t="str">
        <f t="shared" si="13"/>
        <v/>
      </c>
      <c r="T120" s="204"/>
      <c r="U120" s="204"/>
      <c r="V120" s="204"/>
      <c r="W120" s="204"/>
      <c r="X120" s="204"/>
      <c r="Y120" s="204"/>
      <c r="Z120" s="204"/>
      <c r="AA120" s="204"/>
      <c r="AB120" s="204"/>
      <c r="AC120" s="204"/>
      <c r="AD120" s="204"/>
      <c r="AE120" s="204"/>
      <c r="AF120" s="204"/>
      <c r="AG120" s="204"/>
      <c r="AH120" s="204"/>
      <c r="AI120" s="204"/>
      <c r="AJ120" s="204"/>
      <c r="AK120" s="204"/>
      <c r="AL120" s="130"/>
      <c r="AM120" s="130"/>
      <c r="AN120" s="130"/>
    </row>
    <row r="121" spans="1:40" x14ac:dyDescent="0.3">
      <c r="A121" s="133"/>
      <c r="B121" s="147">
        <v>97</v>
      </c>
      <c r="C121" s="284" t="str">
        <f t="shared" si="9"/>
        <v/>
      </c>
      <c r="D121" s="229"/>
      <c r="E121" s="229"/>
      <c r="F121" s="279"/>
      <c r="G121" s="279"/>
      <c r="H121" s="279"/>
      <c r="I121" s="280"/>
      <c r="J121" s="280"/>
      <c r="K121" s="99" t="str">
        <f t="shared" si="10"/>
        <v/>
      </c>
      <c r="L121" s="228"/>
      <c r="M121" s="278"/>
      <c r="N121" s="228"/>
      <c r="O121" s="228"/>
      <c r="P121" s="228"/>
      <c r="Q121" s="283">
        <f>SUM(L121:P121)</f>
        <v>0</v>
      </c>
      <c r="R121" s="259" t="str">
        <f t="shared" si="12"/>
        <v/>
      </c>
      <c r="S121" s="261" t="str">
        <f t="shared" si="13"/>
        <v/>
      </c>
      <c r="T121" s="204"/>
      <c r="U121" s="204"/>
      <c r="V121" s="204"/>
      <c r="W121" s="204"/>
      <c r="X121" s="204"/>
      <c r="Y121" s="204"/>
      <c r="Z121" s="204"/>
      <c r="AA121" s="204"/>
      <c r="AB121" s="204"/>
      <c r="AC121" s="204"/>
      <c r="AD121" s="204"/>
      <c r="AE121" s="204"/>
      <c r="AF121" s="204"/>
      <c r="AG121" s="204"/>
      <c r="AH121" s="204"/>
      <c r="AI121" s="204"/>
      <c r="AJ121" s="204"/>
      <c r="AK121" s="204"/>
      <c r="AL121" s="130"/>
      <c r="AM121" s="130"/>
      <c r="AN121" s="130"/>
    </row>
    <row r="122" spans="1:40" x14ac:dyDescent="0.3">
      <c r="A122" s="133"/>
      <c r="B122" s="147">
        <v>98</v>
      </c>
      <c r="C122" s="284" t="str">
        <f t="shared" si="9"/>
        <v/>
      </c>
      <c r="D122" s="229"/>
      <c r="E122" s="229"/>
      <c r="F122" s="279"/>
      <c r="G122" s="279"/>
      <c r="H122" s="279"/>
      <c r="I122" s="280"/>
      <c r="J122" s="280"/>
      <c r="K122" s="99" t="str">
        <f t="shared" si="10"/>
        <v/>
      </c>
      <c r="L122" s="228"/>
      <c r="M122" s="278"/>
      <c r="N122" s="228"/>
      <c r="O122" s="228"/>
      <c r="P122" s="228"/>
      <c r="Q122" s="283">
        <f t="shared" ref="Q122:Q133" si="15">SUM(L122:P122)</f>
        <v>0</v>
      </c>
      <c r="R122" s="259" t="str">
        <f t="shared" si="12"/>
        <v/>
      </c>
      <c r="S122" s="261" t="str">
        <f t="shared" si="13"/>
        <v/>
      </c>
      <c r="T122" s="204"/>
      <c r="U122" s="204"/>
      <c r="V122" s="204"/>
      <c r="W122" s="204"/>
      <c r="X122" s="204"/>
      <c r="Y122" s="204"/>
      <c r="Z122" s="204"/>
      <c r="AA122" s="204"/>
      <c r="AB122" s="204"/>
      <c r="AC122" s="204"/>
      <c r="AD122" s="204"/>
      <c r="AE122" s="204"/>
      <c r="AF122" s="204"/>
      <c r="AG122" s="204"/>
      <c r="AH122" s="204"/>
      <c r="AI122" s="204"/>
      <c r="AJ122" s="204"/>
      <c r="AK122" s="204"/>
      <c r="AL122" s="130"/>
      <c r="AM122" s="130"/>
      <c r="AN122" s="130"/>
    </row>
    <row r="123" spans="1:40" x14ac:dyDescent="0.3">
      <c r="A123" s="133"/>
      <c r="B123" s="147">
        <v>99</v>
      </c>
      <c r="C123" s="284" t="str">
        <f t="shared" si="9"/>
        <v/>
      </c>
      <c r="D123" s="229"/>
      <c r="E123" s="229"/>
      <c r="F123" s="279"/>
      <c r="G123" s="279"/>
      <c r="H123" s="279"/>
      <c r="I123" s="280"/>
      <c r="J123" s="280"/>
      <c r="K123" s="99" t="str">
        <f t="shared" si="10"/>
        <v/>
      </c>
      <c r="L123" s="228"/>
      <c r="M123" s="278"/>
      <c r="N123" s="228"/>
      <c r="O123" s="228"/>
      <c r="P123" s="228"/>
      <c r="Q123" s="283">
        <f t="shared" si="15"/>
        <v>0</v>
      </c>
      <c r="R123" s="259" t="str">
        <f t="shared" si="12"/>
        <v/>
      </c>
      <c r="S123" s="261" t="str">
        <f t="shared" si="13"/>
        <v/>
      </c>
      <c r="T123" s="204"/>
      <c r="U123" s="204"/>
      <c r="V123" s="204"/>
      <c r="W123" s="204"/>
      <c r="X123" s="204"/>
      <c r="Y123" s="204"/>
      <c r="Z123" s="204"/>
      <c r="AA123" s="204"/>
      <c r="AB123" s="204"/>
      <c r="AC123" s="204"/>
      <c r="AD123" s="204"/>
      <c r="AE123" s="204"/>
      <c r="AF123" s="204"/>
      <c r="AG123" s="204"/>
      <c r="AH123" s="204"/>
      <c r="AI123" s="204"/>
      <c r="AJ123" s="204"/>
      <c r="AK123" s="204"/>
      <c r="AL123" s="130"/>
      <c r="AM123" s="130"/>
      <c r="AN123" s="130"/>
    </row>
    <row r="124" spans="1:40" x14ac:dyDescent="0.3">
      <c r="A124" s="133"/>
      <c r="B124" s="147">
        <v>100</v>
      </c>
      <c r="C124" s="284" t="str">
        <f t="shared" si="9"/>
        <v/>
      </c>
      <c r="D124" s="229"/>
      <c r="E124" s="229"/>
      <c r="F124" s="279"/>
      <c r="G124" s="279"/>
      <c r="H124" s="279"/>
      <c r="I124" s="280"/>
      <c r="J124" s="280"/>
      <c r="K124" s="99" t="str">
        <f t="shared" si="10"/>
        <v/>
      </c>
      <c r="L124" s="228"/>
      <c r="M124" s="278"/>
      <c r="N124" s="228"/>
      <c r="O124" s="228"/>
      <c r="P124" s="228"/>
      <c r="Q124" s="283">
        <f t="shared" si="15"/>
        <v>0</v>
      </c>
      <c r="R124" s="259" t="str">
        <f t="shared" si="12"/>
        <v/>
      </c>
      <c r="S124" s="261" t="str">
        <f t="shared" si="13"/>
        <v/>
      </c>
      <c r="T124" s="204"/>
      <c r="U124" s="204"/>
      <c r="V124" s="204"/>
      <c r="W124" s="204"/>
      <c r="X124" s="204"/>
      <c r="Y124" s="204"/>
      <c r="Z124" s="204"/>
      <c r="AA124" s="204"/>
      <c r="AB124" s="204"/>
      <c r="AC124" s="204"/>
      <c r="AD124" s="204"/>
      <c r="AE124" s="204"/>
      <c r="AF124" s="204"/>
      <c r="AG124" s="204"/>
      <c r="AH124" s="204"/>
      <c r="AI124" s="204"/>
      <c r="AJ124" s="204"/>
      <c r="AK124" s="204"/>
      <c r="AL124" s="130"/>
      <c r="AM124" s="130"/>
      <c r="AN124" s="130"/>
    </row>
    <row r="125" spans="1:40" x14ac:dyDescent="0.3">
      <c r="A125" s="133"/>
      <c r="B125" s="147">
        <v>101</v>
      </c>
      <c r="C125" s="284" t="str">
        <f t="shared" si="9"/>
        <v/>
      </c>
      <c r="D125" s="229"/>
      <c r="E125" s="229"/>
      <c r="F125" s="279"/>
      <c r="G125" s="279"/>
      <c r="H125" s="279"/>
      <c r="I125" s="280"/>
      <c r="J125" s="280"/>
      <c r="K125" s="99" t="str">
        <f t="shared" si="10"/>
        <v/>
      </c>
      <c r="L125" s="228"/>
      <c r="M125" s="278"/>
      <c r="N125" s="228"/>
      <c r="O125" s="228"/>
      <c r="P125" s="228"/>
      <c r="Q125" s="283">
        <f t="shared" si="15"/>
        <v>0</v>
      </c>
      <c r="R125" s="259" t="str">
        <f t="shared" si="12"/>
        <v/>
      </c>
      <c r="S125" s="261" t="str">
        <f t="shared" si="13"/>
        <v/>
      </c>
      <c r="T125" s="204"/>
      <c r="U125" s="204"/>
      <c r="V125" s="204"/>
      <c r="W125" s="204"/>
      <c r="X125" s="204"/>
      <c r="Y125" s="204"/>
      <c r="Z125" s="204"/>
      <c r="AA125" s="204"/>
      <c r="AB125" s="204"/>
      <c r="AC125" s="204"/>
      <c r="AD125" s="204"/>
      <c r="AE125" s="204"/>
      <c r="AF125" s="204"/>
      <c r="AG125" s="204"/>
      <c r="AH125" s="204"/>
      <c r="AI125" s="204"/>
      <c r="AJ125" s="204"/>
      <c r="AK125" s="204"/>
      <c r="AL125" s="130"/>
      <c r="AM125" s="130"/>
      <c r="AN125" s="130"/>
    </row>
    <row r="126" spans="1:40" x14ac:dyDescent="0.3">
      <c r="A126" s="133"/>
      <c r="B126" s="147">
        <v>102</v>
      </c>
      <c r="C126" s="284" t="str">
        <f t="shared" si="9"/>
        <v/>
      </c>
      <c r="D126" s="229"/>
      <c r="E126" s="229"/>
      <c r="F126" s="279"/>
      <c r="G126" s="279"/>
      <c r="H126" s="279"/>
      <c r="I126" s="280"/>
      <c r="J126" s="280"/>
      <c r="K126" s="99" t="str">
        <f t="shared" si="10"/>
        <v/>
      </c>
      <c r="L126" s="228"/>
      <c r="M126" s="278"/>
      <c r="N126" s="228"/>
      <c r="O126" s="228"/>
      <c r="P126" s="228"/>
      <c r="Q126" s="283">
        <f t="shared" si="15"/>
        <v>0</v>
      </c>
      <c r="R126" s="259" t="str">
        <f t="shared" si="12"/>
        <v/>
      </c>
      <c r="S126" s="261" t="str">
        <f t="shared" si="13"/>
        <v/>
      </c>
      <c r="T126" s="204"/>
      <c r="U126" s="204"/>
      <c r="V126" s="204"/>
      <c r="W126" s="204"/>
      <c r="X126" s="204"/>
      <c r="Y126" s="204"/>
      <c r="Z126" s="204"/>
      <c r="AA126" s="204"/>
      <c r="AB126" s="204"/>
      <c r="AC126" s="204"/>
      <c r="AD126" s="204"/>
      <c r="AE126" s="204"/>
      <c r="AF126" s="204"/>
      <c r="AG126" s="204"/>
      <c r="AH126" s="204"/>
      <c r="AI126" s="204"/>
      <c r="AJ126" s="204"/>
      <c r="AK126" s="204"/>
      <c r="AL126" s="130"/>
      <c r="AM126" s="130"/>
      <c r="AN126" s="130"/>
    </row>
    <row r="127" spans="1:40" x14ac:dyDescent="0.3">
      <c r="A127" s="133"/>
      <c r="B127" s="147">
        <v>103</v>
      </c>
      <c r="C127" s="284" t="str">
        <f t="shared" si="9"/>
        <v/>
      </c>
      <c r="D127" s="229"/>
      <c r="E127" s="229"/>
      <c r="F127" s="279"/>
      <c r="G127" s="279"/>
      <c r="H127" s="279"/>
      <c r="I127" s="280"/>
      <c r="J127" s="280"/>
      <c r="K127" s="99" t="str">
        <f t="shared" si="10"/>
        <v/>
      </c>
      <c r="L127" s="228"/>
      <c r="M127" s="278"/>
      <c r="N127" s="228"/>
      <c r="O127" s="228"/>
      <c r="P127" s="228"/>
      <c r="Q127" s="283">
        <f t="shared" si="15"/>
        <v>0</v>
      </c>
      <c r="R127" s="259" t="str">
        <f t="shared" si="12"/>
        <v/>
      </c>
      <c r="S127" s="261" t="str">
        <f t="shared" si="13"/>
        <v/>
      </c>
      <c r="T127" s="204"/>
      <c r="U127" s="204"/>
      <c r="V127" s="204"/>
      <c r="W127" s="204"/>
      <c r="X127" s="204"/>
      <c r="Y127" s="204"/>
      <c r="Z127" s="204"/>
      <c r="AA127" s="204"/>
      <c r="AB127" s="204"/>
      <c r="AC127" s="204"/>
      <c r="AD127" s="204"/>
      <c r="AE127" s="204"/>
      <c r="AF127" s="204"/>
      <c r="AG127" s="204"/>
      <c r="AH127" s="204"/>
      <c r="AI127" s="204"/>
      <c r="AJ127" s="204"/>
      <c r="AK127" s="204"/>
      <c r="AL127" s="130"/>
      <c r="AM127" s="130"/>
      <c r="AN127" s="130"/>
    </row>
    <row r="128" spans="1:40" x14ac:dyDescent="0.3">
      <c r="A128" s="133"/>
      <c r="B128" s="147">
        <v>104</v>
      </c>
      <c r="C128" s="284" t="str">
        <f t="shared" si="9"/>
        <v/>
      </c>
      <c r="D128" s="229"/>
      <c r="E128" s="229"/>
      <c r="F128" s="279"/>
      <c r="G128" s="279"/>
      <c r="H128" s="279"/>
      <c r="I128" s="280"/>
      <c r="J128" s="280"/>
      <c r="K128" s="99" t="str">
        <f t="shared" si="10"/>
        <v/>
      </c>
      <c r="L128" s="228"/>
      <c r="M128" s="278"/>
      <c r="N128" s="228"/>
      <c r="O128" s="228"/>
      <c r="P128" s="228"/>
      <c r="Q128" s="283">
        <f t="shared" si="15"/>
        <v>0</v>
      </c>
      <c r="R128" s="259" t="str">
        <f t="shared" si="12"/>
        <v/>
      </c>
      <c r="S128" s="261" t="str">
        <f t="shared" si="13"/>
        <v/>
      </c>
      <c r="T128" s="204"/>
      <c r="U128" s="204"/>
      <c r="V128" s="204"/>
      <c r="W128" s="204"/>
      <c r="X128" s="204"/>
      <c r="Y128" s="204"/>
      <c r="Z128" s="204"/>
      <c r="AA128" s="204"/>
      <c r="AB128" s="204"/>
      <c r="AC128" s="204"/>
      <c r="AD128" s="204"/>
      <c r="AE128" s="204"/>
      <c r="AF128" s="204"/>
      <c r="AG128" s="204"/>
      <c r="AH128" s="204"/>
      <c r="AI128" s="204"/>
      <c r="AJ128" s="204"/>
      <c r="AK128" s="204"/>
      <c r="AL128" s="130"/>
      <c r="AM128" s="130"/>
      <c r="AN128" s="130"/>
    </row>
    <row r="129" spans="1:40" x14ac:dyDescent="0.3">
      <c r="A129" s="133"/>
      <c r="B129" s="147">
        <v>105</v>
      </c>
      <c r="C129" s="284" t="str">
        <f t="shared" si="9"/>
        <v/>
      </c>
      <c r="D129" s="229"/>
      <c r="E129" s="229"/>
      <c r="F129" s="279"/>
      <c r="G129" s="279"/>
      <c r="H129" s="279"/>
      <c r="I129" s="280"/>
      <c r="J129" s="280"/>
      <c r="K129" s="99" t="str">
        <f t="shared" si="10"/>
        <v/>
      </c>
      <c r="L129" s="228"/>
      <c r="M129" s="278"/>
      <c r="N129" s="228"/>
      <c r="O129" s="228"/>
      <c r="P129" s="228"/>
      <c r="Q129" s="283">
        <f t="shared" si="15"/>
        <v>0</v>
      </c>
      <c r="R129" s="259" t="str">
        <f t="shared" si="12"/>
        <v/>
      </c>
      <c r="S129" s="261" t="str">
        <f t="shared" si="13"/>
        <v/>
      </c>
      <c r="T129" s="204"/>
      <c r="U129" s="204"/>
      <c r="V129" s="204"/>
      <c r="W129" s="204"/>
      <c r="X129" s="204"/>
      <c r="Y129" s="204"/>
      <c r="Z129" s="204"/>
      <c r="AA129" s="204"/>
      <c r="AB129" s="204"/>
      <c r="AC129" s="204"/>
      <c r="AD129" s="204"/>
      <c r="AE129" s="204"/>
      <c r="AF129" s="204"/>
      <c r="AG129" s="204"/>
      <c r="AH129" s="204"/>
      <c r="AI129" s="204"/>
      <c r="AJ129" s="204"/>
      <c r="AK129" s="204"/>
      <c r="AL129" s="130"/>
      <c r="AM129" s="130"/>
      <c r="AN129" s="130"/>
    </row>
    <row r="130" spans="1:40" x14ac:dyDescent="0.3">
      <c r="A130" s="133"/>
      <c r="B130" s="147">
        <v>106</v>
      </c>
      <c r="C130" s="284" t="str">
        <f t="shared" ref="C130:C133" si="16">IF(AND(NOT(COUNTA(D130:J130)),(NOT(COUNTA(L130:P130)))),"",VLOOKUP($D$9,Info_County_Code,2,FALSE))</f>
        <v/>
      </c>
      <c r="D130" s="229"/>
      <c r="E130" s="229"/>
      <c r="F130" s="279"/>
      <c r="G130" s="279"/>
      <c r="H130" s="279"/>
      <c r="I130" s="280"/>
      <c r="J130" s="280"/>
      <c r="K130" s="99" t="str">
        <f t="shared" si="10"/>
        <v/>
      </c>
      <c r="L130" s="228"/>
      <c r="M130" s="278"/>
      <c r="N130" s="228"/>
      <c r="O130" s="228"/>
      <c r="P130" s="228"/>
      <c r="Q130" s="283">
        <f t="shared" si="15"/>
        <v>0</v>
      </c>
      <c r="R130" s="259" t="str">
        <f t="shared" si="12"/>
        <v/>
      </c>
      <c r="S130" s="261" t="str">
        <f t="shared" si="13"/>
        <v/>
      </c>
      <c r="T130" s="204"/>
      <c r="U130" s="204"/>
      <c r="V130" s="204"/>
      <c r="W130" s="204"/>
      <c r="X130" s="204"/>
      <c r="Y130" s="204"/>
      <c r="Z130" s="204"/>
      <c r="AA130" s="204"/>
      <c r="AB130" s="204"/>
      <c r="AC130" s="204"/>
      <c r="AD130" s="204"/>
      <c r="AE130" s="204"/>
      <c r="AF130" s="204"/>
      <c r="AG130" s="204"/>
      <c r="AH130" s="204"/>
      <c r="AI130" s="204"/>
      <c r="AJ130" s="204"/>
      <c r="AK130" s="204"/>
      <c r="AL130" s="130"/>
      <c r="AM130" s="130"/>
      <c r="AN130" s="130"/>
    </row>
    <row r="131" spans="1:40" x14ac:dyDescent="0.3">
      <c r="A131" s="133"/>
      <c r="B131" s="147">
        <v>107</v>
      </c>
      <c r="C131" s="284" t="str">
        <f t="shared" si="16"/>
        <v/>
      </c>
      <c r="D131" s="229"/>
      <c r="E131" s="229"/>
      <c r="F131" s="279"/>
      <c r="G131" s="279"/>
      <c r="H131" s="279"/>
      <c r="I131" s="280"/>
      <c r="J131" s="280"/>
      <c r="K131" s="99" t="str">
        <f t="shared" si="10"/>
        <v/>
      </c>
      <c r="L131" s="228"/>
      <c r="M131" s="278"/>
      <c r="N131" s="228"/>
      <c r="O131" s="228"/>
      <c r="P131" s="228"/>
      <c r="Q131" s="283">
        <f t="shared" si="15"/>
        <v>0</v>
      </c>
      <c r="R131" s="259" t="str">
        <f t="shared" si="12"/>
        <v/>
      </c>
      <c r="S131" s="261" t="str">
        <f t="shared" si="13"/>
        <v/>
      </c>
      <c r="T131" s="204"/>
      <c r="U131" s="204"/>
      <c r="V131" s="204"/>
      <c r="W131" s="204"/>
      <c r="X131" s="204"/>
      <c r="Y131" s="204"/>
      <c r="Z131" s="204"/>
      <c r="AA131" s="204"/>
      <c r="AB131" s="204"/>
      <c r="AC131" s="204"/>
      <c r="AD131" s="204"/>
      <c r="AE131" s="204"/>
      <c r="AF131" s="204"/>
      <c r="AG131" s="204"/>
      <c r="AH131" s="204"/>
      <c r="AI131" s="204"/>
      <c r="AJ131" s="204"/>
      <c r="AK131" s="204"/>
      <c r="AL131" s="130"/>
      <c r="AM131" s="130"/>
      <c r="AN131" s="130"/>
    </row>
    <row r="132" spans="1:40" x14ac:dyDescent="0.3">
      <c r="A132" s="133"/>
      <c r="B132" s="147">
        <v>108</v>
      </c>
      <c r="C132" s="284" t="str">
        <f t="shared" si="16"/>
        <v/>
      </c>
      <c r="D132" s="229"/>
      <c r="E132" s="229"/>
      <c r="F132" s="279"/>
      <c r="G132" s="279"/>
      <c r="H132" s="279"/>
      <c r="I132" s="280"/>
      <c r="J132" s="280"/>
      <c r="K132" s="99" t="str">
        <f t="shared" si="10"/>
        <v/>
      </c>
      <c r="L132" s="228"/>
      <c r="M132" s="278"/>
      <c r="N132" s="228"/>
      <c r="O132" s="228"/>
      <c r="P132" s="228"/>
      <c r="Q132" s="283">
        <f t="shared" si="15"/>
        <v>0</v>
      </c>
      <c r="R132" s="259" t="str">
        <f t="shared" si="12"/>
        <v/>
      </c>
      <c r="S132" s="261" t="str">
        <f t="shared" si="13"/>
        <v/>
      </c>
      <c r="T132" s="204"/>
      <c r="U132" s="204"/>
      <c r="V132" s="204"/>
      <c r="W132" s="204"/>
      <c r="X132" s="204"/>
      <c r="Y132" s="204"/>
      <c r="Z132" s="204"/>
      <c r="AA132" s="204"/>
      <c r="AB132" s="204"/>
      <c r="AC132" s="204"/>
      <c r="AD132" s="204"/>
      <c r="AE132" s="204"/>
      <c r="AF132" s="204"/>
      <c r="AG132" s="204"/>
      <c r="AH132" s="204"/>
      <c r="AI132" s="204"/>
      <c r="AJ132" s="204"/>
      <c r="AK132" s="204"/>
      <c r="AL132" s="130"/>
      <c r="AM132" s="130"/>
      <c r="AN132" s="130"/>
    </row>
    <row r="133" spans="1:40" x14ac:dyDescent="0.3">
      <c r="A133" s="133"/>
      <c r="B133" s="147">
        <v>109</v>
      </c>
      <c r="C133" s="284" t="str">
        <f t="shared" si="16"/>
        <v/>
      </c>
      <c r="D133" s="229"/>
      <c r="E133" s="229"/>
      <c r="F133" s="279"/>
      <c r="G133" s="279"/>
      <c r="H133" s="279"/>
      <c r="I133" s="280"/>
      <c r="J133" s="280"/>
      <c r="K133" s="99" t="str">
        <f t="shared" si="10"/>
        <v/>
      </c>
      <c r="L133" s="228"/>
      <c r="M133" s="278"/>
      <c r="N133" s="228"/>
      <c r="O133" s="228"/>
      <c r="P133" s="228"/>
      <c r="Q133" s="283">
        <f t="shared" si="15"/>
        <v>0</v>
      </c>
      <c r="R133" s="259" t="str">
        <f t="shared" si="12"/>
        <v/>
      </c>
      <c r="S133" s="261" t="str">
        <f t="shared" si="13"/>
        <v/>
      </c>
      <c r="T133" s="204"/>
      <c r="U133" s="204"/>
      <c r="V133" s="204"/>
      <c r="W133" s="204"/>
      <c r="X133" s="204"/>
      <c r="Y133" s="204"/>
      <c r="Z133" s="204"/>
      <c r="AA133" s="204"/>
      <c r="AB133" s="204"/>
      <c r="AC133" s="204"/>
      <c r="AD133" s="204"/>
      <c r="AE133" s="204"/>
      <c r="AF133" s="204"/>
      <c r="AG133" s="204"/>
      <c r="AH133" s="204"/>
      <c r="AI133" s="204"/>
      <c r="AJ133" s="204"/>
      <c r="AK133" s="204"/>
      <c r="AL133" s="130"/>
      <c r="AM133" s="130"/>
      <c r="AN133" s="130"/>
    </row>
    <row r="134" spans="1:40" hidden="1" x14ac:dyDescent="0.3">
      <c r="A134" s="133"/>
      <c r="B134" s="282"/>
      <c r="C134" s="130"/>
      <c r="D134" s="130"/>
      <c r="E134" s="130"/>
      <c r="F134" s="130"/>
      <c r="G134" s="130"/>
      <c r="H134" s="130"/>
      <c r="I134" s="130"/>
      <c r="J134" s="130"/>
      <c r="K134" s="130"/>
      <c r="L134" s="130"/>
      <c r="M134" s="130"/>
      <c r="N134" s="130"/>
      <c r="O134" s="130"/>
      <c r="P134" s="130"/>
      <c r="Q134" s="130"/>
      <c r="R134" s="270"/>
      <c r="S134" s="204"/>
      <c r="T134" s="204"/>
      <c r="U134" s="204"/>
      <c r="V134" s="204"/>
      <c r="W134" s="204"/>
      <c r="X134" s="204"/>
      <c r="Y134" s="204"/>
      <c r="Z134" s="204"/>
      <c r="AA134" s="204"/>
      <c r="AB134" s="204"/>
      <c r="AC134" s="204"/>
      <c r="AD134" s="204"/>
      <c r="AE134" s="204"/>
      <c r="AF134" s="204"/>
      <c r="AG134" s="204"/>
      <c r="AH134" s="204"/>
      <c r="AI134" s="204"/>
      <c r="AJ134" s="204"/>
      <c r="AK134" s="204"/>
      <c r="AL134" s="204"/>
      <c r="AM134" s="204"/>
      <c r="AN134" s="204"/>
    </row>
  </sheetData>
  <sheetProtection algorithmName="SHA-512" hashValue="wdeOfGo1BpJgfgPAWfCtRDWmVsEimRYDv3gjHz7ClgCnWliy3VYNTvyHk9DizxLmHIkANjVu16rJN7HXB5uv/Q==" saltValue="mfn1qDHBh3/C6TXKv2kiZA=="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 right="0" top="0" bottom="0" header="0" footer="0"/>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 right="0" top="0" bottom="0" header="0" footer="0"/>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 right="0" top="0" bottom="0" header="0" footer="0"/>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A69"/>
  <sheetViews>
    <sheetView topLeftCell="A5" workbookViewId="0">
      <selection activeCell="A13" sqref="A13"/>
    </sheetView>
  </sheetViews>
  <sheetFormatPr defaultColWidth="0" defaultRowHeight="14.4" zeroHeight="1" x14ac:dyDescent="0.3"/>
  <cols>
    <col min="1" max="1" width="128" style="80" customWidth="1"/>
    <col min="2" max="3" width="9.109375" style="80" hidden="1" customWidth="1"/>
    <col min="4" max="16384" width="9.109375" style="80" hidden="1"/>
  </cols>
  <sheetData>
    <row r="1" spans="1:1" ht="13.5" customHeight="1" x14ac:dyDescent="0.3">
      <c r="A1" s="79" t="s">
        <v>78</v>
      </c>
    </row>
    <row r="2" spans="1:1" ht="15.6" x14ac:dyDescent="0.3">
      <c r="A2" s="81" t="s">
        <v>79</v>
      </c>
    </row>
    <row r="3" spans="1:1" ht="15.6" x14ac:dyDescent="0.3">
      <c r="A3" s="81" t="s">
        <v>80</v>
      </c>
    </row>
    <row r="4" spans="1:1" ht="15.6" x14ac:dyDescent="0.3">
      <c r="A4" s="81" t="s">
        <v>301</v>
      </c>
    </row>
    <row r="5" spans="1:1" ht="15.6" x14ac:dyDescent="0.3">
      <c r="A5" s="81" t="s">
        <v>302</v>
      </c>
    </row>
    <row r="6" spans="1:1" ht="15.6" x14ac:dyDescent="0.3">
      <c r="A6" s="81" t="s">
        <v>303</v>
      </c>
    </row>
    <row r="7" spans="1:1" ht="15.6" x14ac:dyDescent="0.3">
      <c r="A7" s="81" t="s">
        <v>304</v>
      </c>
    </row>
    <row r="8" spans="1:1" ht="45.6" x14ac:dyDescent="0.3">
      <c r="A8" s="81" t="s">
        <v>305</v>
      </c>
    </row>
    <row r="9" spans="1:1" ht="15.6" x14ac:dyDescent="0.3">
      <c r="A9" s="81" t="s">
        <v>197</v>
      </c>
    </row>
    <row r="10" spans="1:1" ht="15.6" x14ac:dyDescent="0.3">
      <c r="A10" s="81" t="s">
        <v>306</v>
      </c>
    </row>
    <row r="11" spans="1:1" ht="15.6" x14ac:dyDescent="0.3">
      <c r="A11" s="81" t="s">
        <v>307</v>
      </c>
    </row>
    <row r="12" spans="1:1" ht="15.6" x14ac:dyDescent="0.3">
      <c r="A12" s="81" t="s">
        <v>308</v>
      </c>
    </row>
    <row r="13" spans="1:1" ht="15.6" x14ac:dyDescent="0.3">
      <c r="A13" s="81" t="s">
        <v>309</v>
      </c>
    </row>
    <row r="14" spans="1:1" ht="15.6" x14ac:dyDescent="0.3">
      <c r="A14" s="81" t="s">
        <v>310</v>
      </c>
    </row>
    <row r="15" spans="1:1" ht="15.6" x14ac:dyDescent="0.3">
      <c r="A15" s="81" t="s">
        <v>93</v>
      </c>
    </row>
    <row r="16" spans="1:1" ht="135.6" x14ac:dyDescent="0.3">
      <c r="A16" s="81" t="s">
        <v>311</v>
      </c>
    </row>
    <row r="17" spans="1:1" ht="15.6" x14ac:dyDescent="0.3">
      <c r="A17" s="81" t="s">
        <v>312</v>
      </c>
    </row>
    <row r="18" spans="1:1" ht="15.6" x14ac:dyDescent="0.3">
      <c r="A18" s="81" t="s">
        <v>313</v>
      </c>
    </row>
    <row r="19" spans="1:1" ht="15.6" x14ac:dyDescent="0.3">
      <c r="A19" s="81" t="s">
        <v>314</v>
      </c>
    </row>
    <row r="20" spans="1:1" ht="15.6" x14ac:dyDescent="0.3">
      <c r="A20" s="81" t="s">
        <v>315</v>
      </c>
    </row>
    <row r="21" spans="1:1" ht="15.6" x14ac:dyDescent="0.3">
      <c r="A21" s="81" t="s">
        <v>316</v>
      </c>
    </row>
    <row r="22" spans="1:1" ht="60.6" x14ac:dyDescent="0.3">
      <c r="A22" s="81" t="s">
        <v>317</v>
      </c>
    </row>
    <row r="23" spans="1:1" ht="15.6" x14ac:dyDescent="0.3">
      <c r="A23" s="81" t="s">
        <v>209</v>
      </c>
    </row>
    <row r="24" spans="1:1" ht="15.6" x14ac:dyDescent="0.3">
      <c r="A24" s="81" t="s">
        <v>210</v>
      </c>
    </row>
    <row r="25" spans="1:1" ht="15.6" x14ac:dyDescent="0.3">
      <c r="A25" s="81" t="s">
        <v>211</v>
      </c>
    </row>
    <row r="26" spans="1:1" ht="15.6" x14ac:dyDescent="0.3">
      <c r="A26" s="81" t="s">
        <v>212</v>
      </c>
    </row>
    <row r="27" spans="1:1" ht="15.6" x14ac:dyDescent="0.3">
      <c r="A27" s="81" t="s">
        <v>213</v>
      </c>
    </row>
    <row r="28" spans="1:1" ht="30.6" x14ac:dyDescent="0.3">
      <c r="A28" s="81" t="s">
        <v>318</v>
      </c>
    </row>
    <row r="29" spans="1:1" ht="15.6" x14ac:dyDescent="0.3">
      <c r="A29" s="81" t="s">
        <v>101</v>
      </c>
    </row>
    <row r="30" spans="1:1" ht="15.6" x14ac:dyDescent="0.3">
      <c r="A30" s="81" t="s">
        <v>215</v>
      </c>
    </row>
    <row r="31" spans="1:1" ht="15.6" x14ac:dyDescent="0.3">
      <c r="A31" s="81" t="s">
        <v>216</v>
      </c>
    </row>
    <row r="32" spans="1:1" ht="15.6" x14ac:dyDescent="0.3">
      <c r="A32" s="81" t="s">
        <v>217</v>
      </c>
    </row>
    <row r="33" spans="1:1" ht="15.6" x14ac:dyDescent="0.3">
      <c r="A33" s="81" t="s">
        <v>218</v>
      </c>
    </row>
    <row r="34" spans="1:1" ht="60.6" x14ac:dyDescent="0.3">
      <c r="A34" s="81" t="s">
        <v>319</v>
      </c>
    </row>
    <row r="35" spans="1:1" ht="15.6" x14ac:dyDescent="0.3">
      <c r="A35" s="81" t="s">
        <v>104</v>
      </c>
    </row>
    <row r="36" spans="1:1" ht="15.6" x14ac:dyDescent="0.3">
      <c r="A36" s="81" t="s">
        <v>220</v>
      </c>
    </row>
    <row r="37" spans="1:1" ht="15.6" x14ac:dyDescent="0.3">
      <c r="A37" s="81" t="s">
        <v>221</v>
      </c>
    </row>
    <row r="38" spans="1:1" ht="15.6" x14ac:dyDescent="0.3">
      <c r="A38" s="81" t="s">
        <v>222</v>
      </c>
    </row>
    <row r="39" spans="1:1" ht="15.6" x14ac:dyDescent="0.3">
      <c r="A39" s="81" t="s">
        <v>223</v>
      </c>
    </row>
    <row r="40" spans="1:1" ht="15.6" x14ac:dyDescent="0.3">
      <c r="A40" s="81" t="s">
        <v>320</v>
      </c>
    </row>
    <row r="41" spans="1:1" ht="15.6" x14ac:dyDescent="0.3">
      <c r="A41" s="81" t="s">
        <v>321</v>
      </c>
    </row>
    <row r="42" spans="1:1" ht="15.6" x14ac:dyDescent="0.3">
      <c r="A42" s="81" t="s">
        <v>322</v>
      </c>
    </row>
    <row r="43" spans="1:1" ht="15.6" x14ac:dyDescent="0.3">
      <c r="A43" s="81" t="s">
        <v>323</v>
      </c>
    </row>
    <row r="44" spans="1:1" ht="15.6" x14ac:dyDescent="0.3">
      <c r="A44" s="81" t="s">
        <v>324</v>
      </c>
    </row>
    <row r="45" spans="1:1" ht="15.6" x14ac:dyDescent="0.3">
      <c r="A45" s="81" t="s">
        <v>325</v>
      </c>
    </row>
    <row r="46" spans="1:1" ht="15.6" x14ac:dyDescent="0.3">
      <c r="A46" s="81" t="s">
        <v>326</v>
      </c>
    </row>
    <row r="47" spans="1:1" ht="15.6" x14ac:dyDescent="0.3">
      <c r="A47" s="81" t="s">
        <v>327</v>
      </c>
    </row>
    <row r="48" spans="1:1" ht="15.6" x14ac:dyDescent="0.3">
      <c r="A48" s="81" t="s">
        <v>328</v>
      </c>
    </row>
    <row r="49" spans="1:1" ht="15.6" x14ac:dyDescent="0.3">
      <c r="A49" s="81" t="s">
        <v>329</v>
      </c>
    </row>
    <row r="50" spans="1:1" ht="15.6" x14ac:dyDescent="0.3">
      <c r="A50" s="81" t="s">
        <v>330</v>
      </c>
    </row>
    <row r="51" spans="1:1" ht="15.6" x14ac:dyDescent="0.3">
      <c r="A51" s="81" t="s">
        <v>331</v>
      </c>
    </row>
    <row r="52" spans="1:1" ht="105.6" x14ac:dyDescent="0.3">
      <c r="A52" s="81" t="s">
        <v>332</v>
      </c>
    </row>
    <row r="53" spans="1:1" ht="30.6" x14ac:dyDescent="0.3">
      <c r="A53" s="81" t="s">
        <v>333</v>
      </c>
    </row>
    <row r="54" spans="1:1" ht="45.6" x14ac:dyDescent="0.3">
      <c r="A54" s="81" t="s">
        <v>334</v>
      </c>
    </row>
    <row r="55" spans="1:1" ht="82.5" customHeight="1" x14ac:dyDescent="0.3">
      <c r="A55" s="81" t="s">
        <v>335</v>
      </c>
    </row>
    <row r="56" spans="1:1" ht="75" x14ac:dyDescent="0.3">
      <c r="A56" s="88" t="s">
        <v>336</v>
      </c>
    </row>
    <row r="57" spans="1:1" ht="60.6" x14ac:dyDescent="0.3">
      <c r="A57" s="81" t="s">
        <v>337</v>
      </c>
    </row>
    <row r="58" spans="1:1" ht="105.6" x14ac:dyDescent="0.3">
      <c r="A58" s="81" t="s">
        <v>338</v>
      </c>
    </row>
    <row r="59" spans="1:1" ht="30.6" x14ac:dyDescent="0.3">
      <c r="A59" s="81" t="s">
        <v>339</v>
      </c>
    </row>
    <row r="60" spans="1:1" ht="60.6" x14ac:dyDescent="0.3">
      <c r="A60" s="81" t="s">
        <v>340</v>
      </c>
    </row>
    <row r="61" spans="1:1" ht="60.6" x14ac:dyDescent="0.3">
      <c r="A61" s="81" t="s">
        <v>341</v>
      </c>
    </row>
    <row r="62" spans="1:1" ht="45.6" x14ac:dyDescent="0.3">
      <c r="A62" s="81" t="s">
        <v>342</v>
      </c>
    </row>
    <row r="63" spans="1:1" ht="45.6" x14ac:dyDescent="0.3">
      <c r="A63" s="81" t="s">
        <v>343</v>
      </c>
    </row>
    <row r="64" spans="1:1" ht="45.6" x14ac:dyDescent="0.3">
      <c r="A64" s="81" t="s">
        <v>344</v>
      </c>
    </row>
    <row r="65" spans="1:1" ht="45.6" x14ac:dyDescent="0.3">
      <c r="A65" s="81" t="s">
        <v>345</v>
      </c>
    </row>
    <row r="66" spans="1:1" ht="45.6" x14ac:dyDescent="0.3">
      <c r="A66" s="81" t="s">
        <v>346</v>
      </c>
    </row>
    <row r="67" spans="1:1" ht="30.6" x14ac:dyDescent="0.3">
      <c r="A67" s="81" t="s">
        <v>347</v>
      </c>
    </row>
    <row r="68" spans="1:1" ht="31.2" x14ac:dyDescent="0.3">
      <c r="A68" s="81" t="s">
        <v>348</v>
      </c>
    </row>
    <row r="69" spans="1:1" ht="15.6" hidden="1" x14ac:dyDescent="0.3">
      <c r="A69" s="81"/>
    </row>
  </sheetData>
  <sheetProtection algorithmName="SHA-512" hashValue="EDxi/NTtToubBE8VSSqIVeckAWZn5BMjJePc0/RI9XJD++9smxMaISM+vtCxDEj4MQMhFRZ8UPXFyKJEVksdBw==" saltValue="8n9Hkh7kyeycfAZkbTkTyg=="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DHCSDOC-1797567310-7784</_dlc_DocId>
    <_dlc_DocIdUrl xmlns="69bc34b3-1921-46c7-8c7a-d18363374b4b">
      <Url>https://dhcscagovauthoring/_layouts/15/DocIdRedir.aspx?ID=DHCSDOC-1797567310-7784</Url>
      <Description>DHCSDOC-1797567310-7784</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8D3DE87E-BE13-4CF5-AB63-872C31B48B53}"/>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c1c1dc04-eeda-4b6e-b2df-40979f5da1d3"/>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69bc34b3-1921-46c7-8c7a-d18363374b4b"/>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Mariposa-FY-22-23</dc:title>
  <dc:subject/>
  <dc:creator>Donna Ures</dc:creator>
  <cp:keywords/>
  <dc:description/>
  <cp:lastModifiedBy>Bell, Emily@DHCS</cp:lastModifiedBy>
  <cp:revision/>
  <dcterms:created xsi:type="dcterms:W3CDTF">2017-07-05T19:48:18Z</dcterms:created>
  <dcterms:modified xsi:type="dcterms:W3CDTF">2024-04-03T21:40:54Z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4ba41d03-7b40-4b59-96c5-f87044fd7e05</vt:lpwstr>
  </property>
  <property fmtid="{D5CDD505-2E9C-101B-9397-08002B2CF9AE}" pid="4" name="Remediated">
    <vt:bool>false</vt:bool>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Division">
    <vt:lpwstr>11;#Community Services|c23dee46-a4de-4c29-8bbc-79830d9e7d7c</vt:lpwstr>
  </property>
</Properties>
</file>