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0ADF6016-F99C-4A59-90BA-8A6F1533B95E}" xr6:coauthVersionLast="45" xr6:coauthVersionMax="45" xr10:uidLastSave="{00000000-0000-0000-0000-000000000000}"/>
  <bookViews>
    <workbookView xWindow="-120" yWindow="-120" windowWidth="20730" windowHeight="11160" tabRatio="837" xr2:uid="{00000000-000D-0000-FFFF-FFFF00000000}"/>
  </bookViews>
  <sheets>
    <sheet name="Survey-Medi-Cal %" sheetId="9" r:id="rId1"/>
    <sheet name="Direct Charge" sheetId="15" r:id="rId2"/>
    <sheet name="Payroll Data" sheetId="16" r:id="rId3"/>
    <sheet name="Costs &amp; Revenues" sheetId="10" r:id="rId4"/>
    <sheet name="Summary Invoice" sheetId="4" r:id="rId5"/>
  </sheets>
  <definedNames>
    <definedName name="_xlnm.Print_Area" localSheetId="3">'Costs &amp; Revenues'!$A$1:$N$52</definedName>
  </definedNames>
  <calcPr calcId="191029"/>
</workbook>
</file>

<file path=xl/calcChain.xml><?xml version="1.0" encoding="utf-8"?>
<calcChain xmlns="http://schemas.openxmlformats.org/spreadsheetml/2006/main">
  <c r="L28" i="10" l="1"/>
  <c r="K28" i="10" s="1"/>
  <c r="F44" i="10"/>
  <c r="C12" i="10"/>
  <c r="C14" i="10" s="1"/>
  <c r="C13" i="10"/>
  <c r="J9" i="9"/>
  <c r="K13" i="9" s="1"/>
  <c r="L13" i="9" s="1"/>
  <c r="J10" i="9"/>
  <c r="K10" i="9" s="1"/>
  <c r="L10" i="9" s="1"/>
  <c r="J11" i="9"/>
  <c r="J13" i="9"/>
  <c r="J14" i="9"/>
  <c r="J15" i="9"/>
  <c r="K15" i="9" s="1"/>
  <c r="L15" i="9" s="1"/>
  <c r="J16" i="9"/>
  <c r="J18" i="9"/>
  <c r="J19" i="9"/>
  <c r="J20" i="9"/>
  <c r="J21" i="9"/>
  <c r="J22" i="9"/>
  <c r="J23" i="9"/>
  <c r="J24" i="9"/>
  <c r="J25" i="9"/>
  <c r="J27" i="9"/>
  <c r="K11" i="9"/>
  <c r="L11" i="9" s="1"/>
  <c r="K14" i="9"/>
  <c r="L14" i="9" s="1"/>
  <c r="G14" i="9"/>
  <c r="G15" i="9"/>
  <c r="K16" i="9"/>
  <c r="G16" i="9"/>
  <c r="L16" i="9"/>
  <c r="G22" i="10"/>
  <c r="E22" i="10"/>
  <c r="F22" i="10"/>
  <c r="C17" i="16"/>
  <c r="I12" i="10"/>
  <c r="H17" i="16"/>
  <c r="I13" i="10" s="1"/>
  <c r="C24" i="16"/>
  <c r="J12" i="10" s="1"/>
  <c r="H24" i="16"/>
  <c r="J13" i="10"/>
  <c r="B46" i="10"/>
  <c r="B43" i="10"/>
  <c r="B40" i="10"/>
  <c r="K16" i="10"/>
  <c r="K17" i="10"/>
  <c r="K18" i="10"/>
  <c r="K19" i="10"/>
  <c r="K20" i="10"/>
  <c r="K21" i="10"/>
  <c r="J22" i="10"/>
  <c r="M6" i="10"/>
  <c r="E6" i="10"/>
  <c r="M5" i="10"/>
  <c r="E5" i="10"/>
  <c r="M4" i="10"/>
  <c r="E4" i="10"/>
  <c r="R11" i="15"/>
  <c r="R12" i="15"/>
  <c r="R13" i="15"/>
  <c r="R15" i="15" s="1"/>
  <c r="R28" i="15" s="1"/>
  <c r="R14" i="15"/>
  <c r="R17" i="15"/>
  <c r="R18" i="15"/>
  <c r="R21" i="15" s="1"/>
  <c r="R19" i="15"/>
  <c r="R20" i="15"/>
  <c r="R23" i="15"/>
  <c r="R24" i="15"/>
  <c r="R25" i="15"/>
  <c r="R26" i="15"/>
  <c r="R27" i="15"/>
  <c r="Q30" i="15"/>
  <c r="R30" i="15" s="1"/>
  <c r="S30" i="15" s="1"/>
  <c r="S34" i="15" s="1"/>
  <c r="Q31" i="15"/>
  <c r="R31" i="15" s="1"/>
  <c r="Q32" i="15"/>
  <c r="R32" i="15" s="1"/>
  <c r="S32" i="15" s="1"/>
  <c r="Q33" i="15"/>
  <c r="R33" i="15" s="1"/>
  <c r="Q36" i="15"/>
  <c r="R36" i="15"/>
  <c r="Q37" i="15"/>
  <c r="R37" i="15"/>
  <c r="S37" i="15" s="1"/>
  <c r="Q38" i="15"/>
  <c r="R38" i="15"/>
  <c r="Q39" i="15"/>
  <c r="R39" i="15"/>
  <c r="S39" i="15" s="1"/>
  <c r="Q42" i="15"/>
  <c r="R42" i="15" s="1"/>
  <c r="S42" i="15" s="1"/>
  <c r="Q43" i="15"/>
  <c r="R43" i="15" s="1"/>
  <c r="R46" i="15" s="1"/>
  <c r="Q44" i="15"/>
  <c r="R44" i="15" s="1"/>
  <c r="S44" i="15" s="1"/>
  <c r="Q45" i="15"/>
  <c r="R45" i="15" s="1"/>
  <c r="S45" i="15" s="1"/>
  <c r="Q48" i="15"/>
  <c r="R48" i="15"/>
  <c r="Q49" i="15"/>
  <c r="R49" i="15"/>
  <c r="S49" i="15" s="1"/>
  <c r="Q50" i="15"/>
  <c r="R50" i="15"/>
  <c r="Q51" i="15"/>
  <c r="R51" i="15"/>
  <c r="S51" i="15" s="1"/>
  <c r="W11" i="15"/>
  <c r="W12" i="15"/>
  <c r="W13" i="15"/>
  <c r="W14" i="15"/>
  <c r="W17" i="15"/>
  <c r="W18" i="15"/>
  <c r="W19" i="15"/>
  <c r="W20" i="15"/>
  <c r="W21" i="15"/>
  <c r="W23" i="15"/>
  <c r="W24" i="15"/>
  <c r="W25" i="15"/>
  <c r="W26" i="15"/>
  <c r="V30" i="15"/>
  <c r="W30" i="15"/>
  <c r="V31" i="15"/>
  <c r="W31" i="15"/>
  <c r="X31" i="15" s="1"/>
  <c r="V32" i="15"/>
  <c r="W32" i="15"/>
  <c r="V33" i="15"/>
  <c r="W33" i="15"/>
  <c r="X33" i="15" s="1"/>
  <c r="V36" i="15"/>
  <c r="W36" i="15" s="1"/>
  <c r="X36" i="15" s="1"/>
  <c r="V37" i="15"/>
  <c r="W37" i="15" s="1"/>
  <c r="V38" i="15"/>
  <c r="W38" i="15" s="1"/>
  <c r="X38" i="15" s="1"/>
  <c r="V39" i="15"/>
  <c r="W39" i="15" s="1"/>
  <c r="V42" i="15"/>
  <c r="W42" i="15"/>
  <c r="V43" i="15"/>
  <c r="W43" i="15"/>
  <c r="X43" i="15" s="1"/>
  <c r="V44" i="15"/>
  <c r="W44" i="15"/>
  <c r="X44" i="15" s="1"/>
  <c r="V45" i="15"/>
  <c r="W45" i="15"/>
  <c r="X45" i="15" s="1"/>
  <c r="V48" i="15"/>
  <c r="W48" i="15" s="1"/>
  <c r="X48" i="15" s="1"/>
  <c r="V49" i="15"/>
  <c r="W49" i="15" s="1"/>
  <c r="W52" i="15" s="1"/>
  <c r="V50" i="15"/>
  <c r="W50" i="15" s="1"/>
  <c r="X50" i="15" s="1"/>
  <c r="V51" i="15"/>
  <c r="W51" i="15" s="1"/>
  <c r="X51" i="15" s="1"/>
  <c r="K11" i="15"/>
  <c r="M11" i="15" s="1"/>
  <c r="N11" i="15"/>
  <c r="N15" i="15" s="1"/>
  <c r="K12" i="15"/>
  <c r="M12" i="15"/>
  <c r="N12" i="15" s="1"/>
  <c r="K13" i="15"/>
  <c r="M13" i="15" s="1"/>
  <c r="N13" i="15"/>
  <c r="K14" i="15"/>
  <c r="M14" i="15"/>
  <c r="N14" i="15" s="1"/>
  <c r="K17" i="15"/>
  <c r="M17" i="15"/>
  <c r="K18" i="15"/>
  <c r="M18" i="15" s="1"/>
  <c r="N18" i="15" s="1"/>
  <c r="K19" i="15"/>
  <c r="M19" i="15"/>
  <c r="N19" i="15" s="1"/>
  <c r="K20" i="15"/>
  <c r="M20" i="15" s="1"/>
  <c r="N20" i="15" s="1"/>
  <c r="K23" i="15"/>
  <c r="M23" i="15" s="1"/>
  <c r="M27" i="15" s="1"/>
  <c r="K27" i="15" s="1"/>
  <c r="K24" i="15"/>
  <c r="M24" i="15"/>
  <c r="N24" i="15" s="1"/>
  <c r="K25" i="15"/>
  <c r="M25" i="15" s="1"/>
  <c r="N25" i="15" s="1"/>
  <c r="K26" i="15"/>
  <c r="M26" i="15"/>
  <c r="N26" i="15" s="1"/>
  <c r="K30" i="15"/>
  <c r="M30" i="15" s="1"/>
  <c r="L30" i="15"/>
  <c r="K31" i="15"/>
  <c r="L31" i="15"/>
  <c r="M31" i="15"/>
  <c r="N31" i="15" s="1"/>
  <c r="K32" i="15"/>
  <c r="L32" i="15"/>
  <c r="M32" i="15"/>
  <c r="N32" i="15" s="1"/>
  <c r="K33" i="15"/>
  <c r="M33" i="15" s="1"/>
  <c r="N33" i="15" s="1"/>
  <c r="L33" i="15"/>
  <c r="K36" i="15"/>
  <c r="L36" i="15"/>
  <c r="M36" i="15" s="1"/>
  <c r="N36" i="15"/>
  <c r="K37" i="15"/>
  <c r="L37" i="15"/>
  <c r="M37" i="15" s="1"/>
  <c r="N37" i="15" s="1"/>
  <c r="K38" i="15"/>
  <c r="L38" i="15"/>
  <c r="M38" i="15" s="1"/>
  <c r="N38" i="15"/>
  <c r="K39" i="15"/>
  <c r="L39" i="15"/>
  <c r="M39" i="15" s="1"/>
  <c r="N39" i="15" s="1"/>
  <c r="K42" i="15"/>
  <c r="M42" i="15" s="1"/>
  <c r="L42" i="15"/>
  <c r="K43" i="15"/>
  <c r="M43" i="15" s="1"/>
  <c r="N43" i="15" s="1"/>
  <c r="L43" i="15"/>
  <c r="K44" i="15"/>
  <c r="L44" i="15"/>
  <c r="M44" i="15"/>
  <c r="N44" i="15" s="1"/>
  <c r="K45" i="15"/>
  <c r="L45" i="15"/>
  <c r="M45" i="15"/>
  <c r="N45" i="15" s="1"/>
  <c r="K48" i="15"/>
  <c r="L48" i="15"/>
  <c r="K49" i="15"/>
  <c r="M49" i="15" s="1"/>
  <c r="N49" i="15" s="1"/>
  <c r="L49" i="15"/>
  <c r="K50" i="15"/>
  <c r="L50" i="15"/>
  <c r="K51" i="15"/>
  <c r="M51" i="15" s="1"/>
  <c r="L51" i="15"/>
  <c r="N51" i="15"/>
  <c r="G11" i="15"/>
  <c r="G12" i="15"/>
  <c r="G15" i="15" s="1"/>
  <c r="G13" i="15"/>
  <c r="G14" i="15"/>
  <c r="G17" i="15"/>
  <c r="G18" i="15"/>
  <c r="G19" i="15"/>
  <c r="G20" i="15"/>
  <c r="G21" i="15"/>
  <c r="G23" i="15"/>
  <c r="G24" i="15"/>
  <c r="G25" i="15"/>
  <c r="G26" i="15"/>
  <c r="F30" i="15"/>
  <c r="G30" i="15"/>
  <c r="F31" i="15"/>
  <c r="G31" i="15"/>
  <c r="H31" i="15" s="1"/>
  <c r="F32" i="15"/>
  <c r="G32" i="15"/>
  <c r="H32" i="15" s="1"/>
  <c r="F33" i="15"/>
  <c r="G33" i="15"/>
  <c r="H33" i="15" s="1"/>
  <c r="F36" i="15"/>
  <c r="G36" i="15" s="1"/>
  <c r="F37" i="15"/>
  <c r="G37" i="15" s="1"/>
  <c r="H37" i="15" s="1"/>
  <c r="F38" i="15"/>
  <c r="G38" i="15" s="1"/>
  <c r="F39" i="15"/>
  <c r="G39" i="15" s="1"/>
  <c r="H39" i="15" s="1"/>
  <c r="F42" i="15"/>
  <c r="G42" i="15"/>
  <c r="F43" i="15"/>
  <c r="G43" i="15"/>
  <c r="F44" i="15"/>
  <c r="G44" i="15"/>
  <c r="H44" i="15" s="1"/>
  <c r="F45" i="15"/>
  <c r="G45" i="15"/>
  <c r="F48" i="15"/>
  <c r="G48" i="15" s="1"/>
  <c r="F49" i="15"/>
  <c r="G49" i="15" s="1"/>
  <c r="H49" i="15" s="1"/>
  <c r="F50" i="15"/>
  <c r="G50" i="15" s="1"/>
  <c r="H50" i="15" s="1"/>
  <c r="F51" i="15"/>
  <c r="G51" i="15" s="1"/>
  <c r="H51" i="15" s="1"/>
  <c r="M15" i="15"/>
  <c r="H11" i="15"/>
  <c r="H12" i="15"/>
  <c r="H15" i="15" s="1"/>
  <c r="H13" i="15"/>
  <c r="H14" i="15"/>
  <c r="H17" i="15"/>
  <c r="H18" i="15"/>
  <c r="H19" i="15"/>
  <c r="H20" i="15"/>
  <c r="H21" i="15"/>
  <c r="H23" i="15"/>
  <c r="H24" i="15"/>
  <c r="H25" i="15"/>
  <c r="H26" i="15"/>
  <c r="H36" i="15"/>
  <c r="H40" i="15" s="1"/>
  <c r="H38" i="15"/>
  <c r="H43" i="15"/>
  <c r="H45" i="15"/>
  <c r="H48" i="15"/>
  <c r="H52" i="15" s="1"/>
  <c r="S31" i="15"/>
  <c r="S33" i="15"/>
  <c r="S36" i="15"/>
  <c r="S40" i="15" s="1"/>
  <c r="S38" i="15"/>
  <c r="S43" i="15"/>
  <c r="S48" i="15"/>
  <c r="S52" i="15" s="1"/>
  <c r="S50" i="15"/>
  <c r="X30" i="15"/>
  <c r="X34" i="15" s="1"/>
  <c r="X32" i="15"/>
  <c r="X37" i="15"/>
  <c r="X39" i="15"/>
  <c r="X49" i="15"/>
  <c r="D15" i="15"/>
  <c r="D21" i="15"/>
  <c r="E21" i="15" s="1"/>
  <c r="D27" i="15"/>
  <c r="D34" i="15"/>
  <c r="D53" i="15" s="1"/>
  <c r="D40" i="15"/>
  <c r="E40" i="15" s="1"/>
  <c r="D46" i="15"/>
  <c r="E46" i="15" s="1"/>
  <c r="D52" i="15"/>
  <c r="J27" i="15"/>
  <c r="J28" i="15" s="1"/>
  <c r="J15" i="15"/>
  <c r="J21" i="15"/>
  <c r="J34" i="15"/>
  <c r="K34" i="15" s="1"/>
  <c r="J40" i="15"/>
  <c r="J46" i="15"/>
  <c r="K46" i="15" s="1"/>
  <c r="J52" i="15"/>
  <c r="P15" i="15"/>
  <c r="P21" i="15"/>
  <c r="P27" i="15"/>
  <c r="P34" i="15"/>
  <c r="P53" i="15" s="1"/>
  <c r="P40" i="15"/>
  <c r="P46" i="15"/>
  <c r="P52" i="15"/>
  <c r="U15" i="15"/>
  <c r="U28" i="15" s="1"/>
  <c r="U54" i="15" s="1"/>
  <c r="U21" i="15"/>
  <c r="U27" i="15"/>
  <c r="U34" i="15"/>
  <c r="U53" i="15" s="1"/>
  <c r="U40" i="15"/>
  <c r="U46" i="15"/>
  <c r="U52" i="15"/>
  <c r="I53" i="15"/>
  <c r="V52" i="15"/>
  <c r="V46" i="15"/>
  <c r="V40" i="15"/>
  <c r="V34" i="15"/>
  <c r="Q52" i="15"/>
  <c r="Q46" i="15"/>
  <c r="Q40" i="15"/>
  <c r="Q34" i="15"/>
  <c r="L52" i="15"/>
  <c r="L46" i="15"/>
  <c r="L40" i="15"/>
  <c r="L34" i="15"/>
  <c r="F52" i="15"/>
  <c r="F46" i="15"/>
  <c r="F40" i="15"/>
  <c r="F34" i="15"/>
  <c r="E52" i="15"/>
  <c r="E34" i="15"/>
  <c r="N5" i="15"/>
  <c r="N4" i="15"/>
  <c r="N3" i="15"/>
  <c r="C5" i="15"/>
  <c r="C4" i="15"/>
  <c r="C3" i="15"/>
  <c r="K15" i="15"/>
  <c r="K21" i="15"/>
  <c r="K40" i="15"/>
  <c r="K52" i="15"/>
  <c r="I14" i="16"/>
  <c r="I24" i="16" s="1"/>
  <c r="I21" i="16"/>
  <c r="I7" i="16"/>
  <c r="C7" i="16"/>
  <c r="I6" i="16"/>
  <c r="C6" i="16"/>
  <c r="I5" i="16"/>
  <c r="C4" i="16"/>
  <c r="H21" i="4"/>
  <c r="B4" i="4"/>
  <c r="I4" i="4"/>
  <c r="B5" i="4"/>
  <c r="I5" i="4"/>
  <c r="B6" i="4"/>
  <c r="I6" i="4"/>
  <c r="K25" i="9"/>
  <c r="K24" i="9"/>
  <c r="K23" i="9"/>
  <c r="K22" i="9"/>
  <c r="K21" i="9"/>
  <c r="K20" i="9"/>
  <c r="K19" i="9"/>
  <c r="K18" i="9"/>
  <c r="J29" i="9"/>
  <c r="I29" i="9"/>
  <c r="H29" i="9"/>
  <c r="N42" i="15" l="1"/>
  <c r="N46" i="15" s="1"/>
  <c r="M46" i="15"/>
  <c r="N30" i="15"/>
  <c r="N34" i="15" s="1"/>
  <c r="M34" i="15"/>
  <c r="J54" i="15"/>
  <c r="X53" i="15"/>
  <c r="X54" i="15" s="1"/>
  <c r="H27" i="10" s="1"/>
  <c r="W46" i="15"/>
  <c r="R34" i="15"/>
  <c r="D28" i="15"/>
  <c r="D54" i="15" s="1"/>
  <c r="E15" i="15"/>
  <c r="G46" i="15"/>
  <c r="H42" i="15"/>
  <c r="H46" i="15" s="1"/>
  <c r="M50" i="15"/>
  <c r="N50" i="15" s="1"/>
  <c r="N23" i="15"/>
  <c r="N27" i="15" s="1"/>
  <c r="N17" i="15"/>
  <c r="N21" i="15" s="1"/>
  <c r="N28" i="15" s="1"/>
  <c r="M21" i="15"/>
  <c r="M28" i="15" s="1"/>
  <c r="X52" i="15"/>
  <c r="W34" i="15"/>
  <c r="R52" i="15"/>
  <c r="I14" i="10"/>
  <c r="I23" i="10" s="1"/>
  <c r="N40" i="15"/>
  <c r="W40" i="15"/>
  <c r="X40" i="15"/>
  <c r="W27" i="15"/>
  <c r="R40" i="15"/>
  <c r="J14" i="10"/>
  <c r="J53" i="15"/>
  <c r="G52" i="15"/>
  <c r="G34" i="15"/>
  <c r="H30" i="15"/>
  <c r="H34" i="15" s="1"/>
  <c r="P28" i="15"/>
  <c r="P54" i="15" s="1"/>
  <c r="X42" i="15"/>
  <c r="X46" i="15" s="1"/>
  <c r="H27" i="15"/>
  <c r="H28" i="15" s="1"/>
  <c r="G40" i="15"/>
  <c r="G27" i="15"/>
  <c r="G28" i="15" s="1"/>
  <c r="M48" i="15"/>
  <c r="M40" i="15"/>
  <c r="W15" i="15"/>
  <c r="W28" i="15" s="1"/>
  <c r="S46" i="15"/>
  <c r="S53" i="15" s="1"/>
  <c r="S54" i="15" s="1"/>
  <c r="H26" i="10" s="1"/>
  <c r="K22" i="10"/>
  <c r="K9" i="9"/>
  <c r="E27" i="15" l="1"/>
  <c r="R53" i="15"/>
  <c r="R54" i="15" s="1"/>
  <c r="G26" i="10" s="1"/>
  <c r="G54" i="15"/>
  <c r="G12" i="10" s="1"/>
  <c r="L9" i="9"/>
  <c r="L29" i="9" s="1"/>
  <c r="K29" i="9"/>
  <c r="H53" i="15"/>
  <c r="H54" i="15" s="1"/>
  <c r="H12" i="10" s="1"/>
  <c r="W53" i="15"/>
  <c r="W54" i="15"/>
  <c r="G27" i="10" s="1"/>
  <c r="M52" i="15"/>
  <c r="M53" i="15" s="1"/>
  <c r="M54" i="15" s="1"/>
  <c r="G13" i="10" s="1"/>
  <c r="N48" i="15"/>
  <c r="N52" i="15" s="1"/>
  <c r="G53" i="15"/>
  <c r="N53" i="15"/>
  <c r="N54" i="15" s="1"/>
  <c r="H13" i="10" s="1"/>
  <c r="H14" i="10" l="1"/>
  <c r="H23" i="10" s="1"/>
  <c r="D14" i="10"/>
  <c r="E14" i="10" s="1"/>
  <c r="D26" i="10"/>
  <c r="D12" i="10"/>
  <c r="E12" i="10" s="1"/>
  <c r="D13" i="10"/>
  <c r="E13" i="10" s="1"/>
  <c r="G14" i="10"/>
  <c r="G23" i="10" s="1"/>
  <c r="F12" i="10" l="1"/>
  <c r="K12" i="10"/>
  <c r="E26" i="10"/>
  <c r="F26" i="10"/>
  <c r="K14" i="10"/>
  <c r="E23" i="10"/>
  <c r="F14" i="10"/>
  <c r="F23" i="10" s="1"/>
  <c r="F13" i="10"/>
  <c r="K13" i="10" s="1"/>
  <c r="E24" i="10" l="1"/>
  <c r="I24" i="10"/>
  <c r="G24" i="10"/>
  <c r="H24" i="10"/>
  <c r="F24" i="10"/>
  <c r="G28" i="10" l="1"/>
  <c r="G29" i="10"/>
  <c r="E28" i="10"/>
  <c r="E30" i="10" s="1"/>
  <c r="K24" i="10"/>
  <c r="E29" i="10"/>
  <c r="F28" i="10"/>
  <c r="F29" i="10"/>
  <c r="I28" i="10"/>
  <c r="I30" i="10" s="1"/>
  <c r="I29" i="10"/>
  <c r="H28" i="10"/>
  <c r="H29" i="10"/>
  <c r="H30" i="10" l="1"/>
  <c r="I31" i="10"/>
  <c r="I32" i="10" s="1"/>
  <c r="E31" i="10"/>
  <c r="F30" i="10"/>
  <c r="G30" i="10"/>
  <c r="G31" i="10" l="1"/>
  <c r="G32" i="10" s="1"/>
  <c r="G34" i="10" s="1"/>
  <c r="G35" i="10" s="1"/>
  <c r="K30" i="10"/>
  <c r="F32" i="10"/>
  <c r="F31" i="10"/>
  <c r="J31" i="10"/>
  <c r="J32" i="10" s="1"/>
  <c r="K31" i="10"/>
  <c r="E32" i="10"/>
  <c r="H31" i="10"/>
  <c r="H32" i="10"/>
  <c r="K32" i="10" l="1"/>
  <c r="E34" i="10"/>
  <c r="E35" i="10" s="1"/>
  <c r="E37" i="10" s="1"/>
  <c r="H17" i="4" s="1"/>
</calcChain>
</file>

<file path=xl/sharedStrings.xml><?xml version="1.0" encoding="utf-8"?>
<sst xmlns="http://schemas.openxmlformats.org/spreadsheetml/2006/main" count="358" uniqueCount="226">
  <si>
    <t xml:space="preserve"> SUMMARY INVOICE</t>
  </si>
  <si>
    <t>$</t>
  </si>
  <si>
    <t>Line 3</t>
  </si>
  <si>
    <t xml:space="preserve"> </t>
  </si>
  <si>
    <t>Title</t>
  </si>
  <si>
    <t>Date</t>
  </si>
  <si>
    <t>Department of Health Services</t>
  </si>
  <si>
    <t>Personal Service Contracts</t>
  </si>
  <si>
    <t>TOTAL TIME</t>
  </si>
  <si>
    <t>Facilitating Medi-Cal Application</t>
  </si>
  <si>
    <t>Type of Activity</t>
  </si>
  <si>
    <t>Not Discounted:</t>
  </si>
  <si>
    <t>Medi-Cal Outreach</t>
  </si>
  <si>
    <t>Discounted:</t>
  </si>
  <si>
    <t>Code</t>
  </si>
  <si>
    <t xml:space="preserve">Referral, Coordination and Monitoring.Medi-Cal Svcs </t>
  </si>
  <si>
    <t xml:space="preserve">Transportation-related activities Support of Medi-Cal Services </t>
  </si>
  <si>
    <t>M/C Program Planning, Policy Dev. And Interagency Coord</t>
  </si>
  <si>
    <t>Non-claimable:</t>
  </si>
  <si>
    <t>School-related, Education, and Other Activities</t>
  </si>
  <si>
    <t>Direct Medical Services</t>
  </si>
  <si>
    <t>Non Medi-Cal Outreach</t>
  </si>
  <si>
    <t>Facilitating Application for non-Medi-Cal Programs</t>
  </si>
  <si>
    <t xml:space="preserve">Referral, Coordination and Monitoring non-M/C Services </t>
  </si>
  <si>
    <t xml:space="preserve">Transportation for non-Medi-Cal Programs </t>
  </si>
  <si>
    <t>Non M/C Prog. Planning, Policy Dev. And Interagency Coord</t>
  </si>
  <si>
    <t>Allocated:</t>
  </si>
  <si>
    <t>General Admin./Paid Time Off</t>
  </si>
  <si>
    <t xml:space="preserve">Allocated </t>
  </si>
  <si>
    <t>Medi-Cal Admin., Coord., Claims Admin. And Training</t>
  </si>
  <si>
    <t>SUBTOTAL PERSONNEL</t>
  </si>
  <si>
    <t>ALLOCATED</t>
  </si>
  <si>
    <t>CONTROL TOTAL</t>
  </si>
  <si>
    <t>TOTAL COSTS</t>
  </si>
  <si>
    <t>Contributions to Restricted Programs                               (8980-8999)</t>
  </si>
  <si>
    <t>MAA TIME SURVEY STAFF</t>
  </si>
  <si>
    <t>COST CATEGORY</t>
  </si>
  <si>
    <t>LEA MEDI-CAL ADMINISTRATIVE ACTIVITIES (MAA) DETAIL INVOICE</t>
  </si>
  <si>
    <t>Page 4</t>
  </si>
  <si>
    <t>MAA CLAIMABLE COSTS</t>
  </si>
  <si>
    <t>TOTAL FEDERAL SHARE</t>
  </si>
  <si>
    <t>Contract #</t>
  </si>
  <si>
    <t>Period of Service</t>
  </si>
  <si>
    <t xml:space="preserve"> LEA MEDI-CAL ADMINISTRATIVE ACTIVITIES (MAA)</t>
  </si>
  <si>
    <t>A</t>
  </si>
  <si>
    <t>B</t>
  </si>
  <si>
    <t>C</t>
  </si>
  <si>
    <t>D</t>
  </si>
  <si>
    <t>E</t>
  </si>
  <si>
    <t>F</t>
  </si>
  <si>
    <t>G</t>
  </si>
  <si>
    <t>H</t>
  </si>
  <si>
    <t>J</t>
  </si>
  <si>
    <t>I</t>
  </si>
  <si>
    <t>Translation</t>
  </si>
  <si>
    <t>sub total costs</t>
  </si>
  <si>
    <t>Claiming Unit Name</t>
  </si>
  <si>
    <t>DHS  Contractor (Region)</t>
  </si>
  <si>
    <t>Prepared by</t>
  </si>
  <si>
    <t>Phone #</t>
  </si>
  <si>
    <t>Contract year/quarter</t>
  </si>
  <si>
    <t>DHS Contractor (Region)</t>
  </si>
  <si>
    <t>O</t>
  </si>
  <si>
    <t>Typed Name of Preparer</t>
  </si>
  <si>
    <t>LEC Region 3</t>
  </si>
  <si>
    <t>July -  Sept</t>
  </si>
  <si>
    <t>NON-DISCOUNTED SUB-TOTAL</t>
  </si>
  <si>
    <t>NON-CLAIMABLE</t>
  </si>
  <si>
    <t>GROSS STAFF SALARIES</t>
  </si>
  <si>
    <t>TOTAL SALARY COSTS</t>
  </si>
  <si>
    <t>MAA ACTIVITY CODE</t>
  </si>
  <si>
    <t>DISCOUNTED SUB-TOTAL</t>
  </si>
  <si>
    <t>TIME SURVEY</t>
  </si>
  <si>
    <t>DIRECT CHARGE</t>
  </si>
  <si>
    <t>INVOICE INFORMATION</t>
  </si>
  <si>
    <t>K</t>
  </si>
  <si>
    <t>TOTAL</t>
  </si>
  <si>
    <t>GROSS STAFF BENEFITS</t>
  </si>
  <si>
    <t>Account Clerk</t>
  </si>
  <si>
    <t>L</t>
  </si>
  <si>
    <t>M</t>
  </si>
  <si>
    <t>N</t>
  </si>
  <si>
    <t>Medi-Cal Certified Time Factor</t>
  </si>
  <si>
    <t>a</t>
  </si>
  <si>
    <t>b</t>
  </si>
  <si>
    <t>c</t>
  </si>
  <si>
    <t>d</t>
  </si>
  <si>
    <t>Page 2</t>
  </si>
  <si>
    <t>Typed Name of Signer</t>
  </si>
  <si>
    <t>Telephone #</t>
  </si>
  <si>
    <t>Original Invoice</t>
  </si>
  <si>
    <t>Revised Invoice</t>
  </si>
  <si>
    <r>
      <t>Type of Invoice</t>
    </r>
    <r>
      <rPr>
        <sz val="10"/>
        <rFont val="Arial"/>
        <family val="2"/>
      </rPr>
      <t xml:space="preserve"> (check one):</t>
    </r>
  </si>
  <si>
    <t>Amount Previously Over/(Under) Reimbursed for the Period of Service</t>
  </si>
  <si>
    <t>Enter the Total Amount Previously Reimbursed for the Period of Service</t>
  </si>
  <si>
    <t>Corrected Invoice</t>
  </si>
  <si>
    <t>Medi-Cal Discount %</t>
  </si>
  <si>
    <t>Salaries (1000-2999)</t>
  </si>
  <si>
    <t>Benefits (3000-3999)</t>
  </si>
  <si>
    <t>Allocation Percentages</t>
  </si>
  <si>
    <t xml:space="preserve">ALLOCATION OF GENERAL &amp; ADMIN. </t>
  </si>
  <si>
    <t>Indirect Rate Applied</t>
  </si>
  <si>
    <t>GENERAL &amp; ADMIN.  (Funct. 2700 &amp; 7000-7199)</t>
  </si>
  <si>
    <t>2700 &amp; 7000-7199</t>
  </si>
  <si>
    <t>Functions</t>
  </si>
  <si>
    <t>Salaries (Objects 1000-2999):</t>
  </si>
  <si>
    <t>Benefits (Objects 3000-3999):</t>
  </si>
  <si>
    <t>SALARIES (Objects 1000-2999):</t>
  </si>
  <si>
    <t>BENEFITS (Objects 3000-3999):</t>
  </si>
  <si>
    <t>Medi-Cal Discount Percentage</t>
  </si>
  <si>
    <t>Contract Costs</t>
  </si>
  <si>
    <t>CLAIMABLE</t>
  </si>
  <si>
    <t>Contract Year/Qtr.</t>
  </si>
  <si>
    <r>
      <t>Less:</t>
    </r>
    <r>
      <rPr>
        <sz val="10"/>
        <rFont val="Arial"/>
        <family val="2"/>
      </rPr>
      <t xml:space="preserve"> Time Survey Participant (Employee) Salary Costs</t>
    </r>
  </si>
  <si>
    <r>
      <t>Less:</t>
    </r>
    <r>
      <rPr>
        <sz val="10"/>
        <rFont val="Arial"/>
        <family val="2"/>
      </rPr>
      <t xml:space="preserve"> Direct Charge Benefit Costs</t>
    </r>
  </si>
  <si>
    <r>
      <t>Less:</t>
    </r>
    <r>
      <rPr>
        <sz val="10"/>
        <rFont val="Arial"/>
        <family val="2"/>
      </rPr>
      <t xml:space="preserve"> Direct Charge Salary Costs</t>
    </r>
  </si>
  <si>
    <t>Page 3</t>
  </si>
  <si>
    <t>P</t>
  </si>
  <si>
    <t>Q</t>
  </si>
  <si>
    <t>R</t>
  </si>
  <si>
    <t>S</t>
  </si>
  <si>
    <t>Total Other Costs</t>
  </si>
  <si>
    <t>Travel Costs to attend training</t>
  </si>
  <si>
    <t>Direct Charge Other Costs</t>
  </si>
  <si>
    <r>
      <t>ALLOCATION OF OTHER COSTS</t>
    </r>
    <r>
      <rPr>
        <b/>
        <sz val="10"/>
        <rFont val="Arial"/>
        <family val="2"/>
      </rPr>
      <t>:</t>
    </r>
  </si>
  <si>
    <t>Federal Revenues                                      (8100-8299)</t>
  </si>
  <si>
    <t>Other Financing Sources                            (8910-8979)</t>
  </si>
  <si>
    <t>Other Local Revenues                                  (8600-8799)</t>
  </si>
  <si>
    <t>Other State Revenues                                (8300-8599)</t>
  </si>
  <si>
    <t>NON-MAA</t>
  </si>
  <si>
    <t>Authorized LEA Signature</t>
  </si>
  <si>
    <t>LEC Coordinator Signature</t>
  </si>
  <si>
    <t>Non Medi-Cal Translation</t>
  </si>
  <si>
    <t>Medi-Cal Translation</t>
  </si>
  <si>
    <t>Medi-Cal Benefits Branch</t>
  </si>
  <si>
    <t>Medi-Cal Administrative Activities</t>
  </si>
  <si>
    <t>For DHS Program Use Only</t>
  </si>
  <si>
    <t>CALSTARS Code 0__-95929-9912-702-42-60 LEC</t>
  </si>
  <si>
    <t>PO Box 997413</t>
  </si>
  <si>
    <t>Sacramento, CA 95899-7413</t>
  </si>
  <si>
    <t>Total Claiming Unit Salaries &amp; Benefits</t>
  </si>
  <si>
    <t>PAGE 1</t>
  </si>
  <si>
    <t>State Approved Indirect Cost Rate for the Current Billing Period</t>
  </si>
  <si>
    <t>Mary Ann Anderson</t>
  </si>
  <si>
    <t>999-999-9999</t>
  </si>
  <si>
    <t>II.  DIRECT CHARGES WORKSHEET</t>
  </si>
  <si>
    <t>IV.  COSTS AND REVENUES WORKSHEET</t>
  </si>
  <si>
    <t>I.  ACTIVITIES AND MEDI-CAL PERCENTAGES WORKSHEET</t>
  </si>
  <si>
    <t>III. PAYROLL DATA COLLECTION WORKSHEET</t>
  </si>
  <si>
    <t>MAA Coordinator</t>
  </si>
  <si>
    <t>03/04-1</t>
  </si>
  <si>
    <t>School Administration and General Administration</t>
  </si>
  <si>
    <t>PERSONAL SERVICE CONTRACTS (Object 5800)</t>
  </si>
  <si>
    <r>
      <t xml:space="preserve">BENEFITS </t>
    </r>
    <r>
      <rPr>
        <b/>
        <sz val="12"/>
        <rFont val="Arial"/>
        <family val="2"/>
      </rPr>
      <t>(Object 3000-3999)</t>
    </r>
  </si>
  <si>
    <r>
      <t xml:space="preserve">SALARIES </t>
    </r>
    <r>
      <rPr>
        <b/>
        <sz val="12"/>
        <rFont val="Arial"/>
        <family val="2"/>
      </rPr>
      <t>(Object 1000-2999)</t>
    </r>
  </si>
  <si>
    <t>OTHER COSTS (Object 4000-6999)</t>
  </si>
  <si>
    <t>Training Unified School District</t>
  </si>
  <si>
    <t>03-99999</t>
  </si>
  <si>
    <t>Independent Contractor</t>
  </si>
  <si>
    <t>Training Materials</t>
  </si>
  <si>
    <t>REVENUE OFFSETS</t>
  </si>
  <si>
    <t>Non-Offset</t>
  </si>
  <si>
    <t>Personnel Costs less Revenue Offsets</t>
  </si>
  <si>
    <t>Total Revenues</t>
  </si>
  <si>
    <t>State Revenue Limit Sources               (8010-8099)</t>
  </si>
  <si>
    <t>OTHER COSTS AND ALLOCATIONS</t>
  </si>
  <si>
    <t>FFP CALCULATIONS</t>
  </si>
  <si>
    <t>CATEGORY                        (SACS Object)</t>
  </si>
  <si>
    <t>PERSONNEL COSTS</t>
  </si>
  <si>
    <t>TOTAL to be Reimbursed by Federal Government Representing 50% Share (From Detail Page 4)</t>
  </si>
  <si>
    <r>
      <t>Less:</t>
    </r>
    <r>
      <rPr>
        <sz val="10"/>
        <rFont val="Arial"/>
        <family val="2"/>
      </rPr>
      <t xml:space="preserve"> Time Survey Participant (Employee) Benefit Costs</t>
    </r>
  </si>
  <si>
    <t>Participant</t>
  </si>
  <si>
    <t>NON CLAIMABLE (Funct. 1000-9999 excluding 2700 and 7000-7199)</t>
  </si>
  <si>
    <t>1000-9999, excluding 2700 &amp; 7000-7199</t>
  </si>
  <si>
    <t>Apply FFP Percentage (50%)</t>
  </si>
  <si>
    <t>Typed Name of Authorized LEA Signer</t>
  </si>
  <si>
    <t>MAA Time Survey Percentage</t>
  </si>
  <si>
    <t>Equals MAA Funded Costs (C x D)</t>
  </si>
  <si>
    <t>Non-Claimable Time Survey Costs (C - E)</t>
  </si>
  <si>
    <t>Total Weighted-Average Survery Results</t>
  </si>
  <si>
    <r>
      <t xml:space="preserve">Number of Claiming Unit Staff Included in Each Survey </t>
    </r>
    <r>
      <rPr>
        <b/>
        <sz val="10"/>
        <rFont val="Arial"/>
        <family val="2"/>
      </rPr>
      <t>(For Fourth Quarter Averaging Only)</t>
    </r>
  </si>
  <si>
    <r>
      <t xml:space="preserve">TO NON-MAA COST POOL </t>
    </r>
    <r>
      <rPr>
        <sz val="10"/>
        <rFont val="Arial"/>
        <family val="2"/>
      </rPr>
      <t>(P.4, Line 46, Col. I)</t>
    </r>
  </si>
  <si>
    <r>
      <t>TO NON-MAA COST POOL</t>
    </r>
    <r>
      <rPr>
        <sz val="10"/>
        <rFont val="Arial"/>
        <family val="2"/>
      </rPr>
      <t xml:space="preserve"> (P. 4, Line 47, Col. I)</t>
    </r>
  </si>
  <si>
    <t>TO ALLOCATED COST POOL (P. 4, Line 46, Col. J)</t>
  </si>
  <si>
    <t>TO ALLOCATED COST POOL (P. 4, Line 47, Col. J)</t>
  </si>
  <si>
    <r>
      <t xml:space="preserve">Allocate Gen. Admin./Paid Time Off      </t>
    </r>
    <r>
      <rPr>
        <b/>
        <sz val="9"/>
        <rFont val="Arial"/>
        <family val="2"/>
      </rPr>
      <t>(Code 16)</t>
    </r>
  </si>
  <si>
    <t>Apply Medi-Cal Discount %     (Col. B X Col. G)</t>
  </si>
  <si>
    <t>Claimable</t>
  </si>
  <si>
    <t>I hereby certify to the best of my knowledge and belief that the claims submitted and attached herein, are claims for the Medicaid program</t>
  </si>
  <si>
    <t>under Title XIX of the Social Security Act (the Act), and as applicable, under the State Children's Health Insurance Program (SCHIP) under</t>
  </si>
  <si>
    <t>Title XXI of the Act, and are allowable in accordance with applicable implementing federal, state, and local statutes, regulations, policies,</t>
  </si>
  <si>
    <t>and the state plan (including any approved waivers of the state plan) approved by the Secretary and in effect at the corresponding time</t>
  </si>
  <si>
    <t>commensurate with the claims aforementioned and furthermore, I certify that federal matching funds are not being claimed for any</t>
  </si>
  <si>
    <t>expenditure under Medicaid and/or SCHIP state plan amendment that was submitted after January 2, 2001, and that has not been</t>
  </si>
  <si>
    <t>approved by the Secretary effective for the applicable quarter associated with the claims aforementioned.  Further, I direct the Accounting</t>
  </si>
  <si>
    <t>Section to process the attached claims for payment certifying to the best of my knowledge and belief that the payee has met the contractual</t>
  </si>
  <si>
    <t>conditions for such payment(s) and the following accounting codes are appropriate for such payment(s).  This invoice has been checked</t>
  </si>
  <si>
    <t>payment so as to prevent a later duplicate payment.</t>
  </si>
  <si>
    <t>against our records and found to be the original one presented for payment and has not previously been paid.  We have recorded this</t>
  </si>
  <si>
    <t>Signed</t>
  </si>
  <si>
    <t>SSMI</t>
  </si>
  <si>
    <t>Analyst Initials</t>
  </si>
  <si>
    <t>(a)</t>
  </si>
  <si>
    <t xml:space="preserve">A summary report supporting amounts entered in these columns are required to be submitted with the invoice.  Invoices will not be processed or  </t>
  </si>
  <si>
    <t>paid by DHS without this supporting documentation.</t>
  </si>
  <si>
    <t>Survey Results Percentages   (a)</t>
  </si>
  <si>
    <t>Fourth Quarter Average Percentages   (a)</t>
  </si>
  <si>
    <r>
      <t xml:space="preserve">Total Claiming Unit Salaries </t>
    </r>
    <r>
      <rPr>
        <b/>
        <sz val="10"/>
        <rFont val="Arial"/>
        <family val="2"/>
      </rPr>
      <t>(b)</t>
    </r>
  </si>
  <si>
    <r>
      <t xml:space="preserve">Total Claiming Unit Benefits </t>
    </r>
    <r>
      <rPr>
        <b/>
        <sz val="10"/>
        <rFont val="Arial"/>
        <family val="2"/>
      </rPr>
      <t>(b)</t>
    </r>
  </si>
  <si>
    <t>(b)</t>
  </si>
  <si>
    <r>
      <t xml:space="preserve">Enter Amount of Other Costs from Columns </t>
    </r>
    <r>
      <rPr>
        <b/>
        <sz val="10"/>
        <rFont val="Arial"/>
        <family val="2"/>
      </rPr>
      <t>C thru F</t>
    </r>
    <r>
      <rPr>
        <sz val="10"/>
        <rFont val="Arial"/>
        <family val="2"/>
      </rPr>
      <t xml:space="preserve"> inlcuded in Column</t>
    </r>
    <r>
      <rPr>
        <b/>
        <sz val="10"/>
        <rFont val="Arial"/>
        <family val="2"/>
      </rPr>
      <t xml:space="preserve"> J</t>
    </r>
  </si>
  <si>
    <t>Less Other Unallowable Costs</t>
  </si>
  <si>
    <t>DHS Use Only</t>
  </si>
  <si>
    <t>Equals Percent Change from Prior Quarter</t>
  </si>
  <si>
    <t>Enter Prior Quarter's Reimbursement</t>
  </si>
  <si>
    <r>
      <t xml:space="preserve">CLAIMING UNIT OTHER COSTS - NET OF FEDERALLY FUNDED EXPENDITURES  (b)                                  </t>
    </r>
    <r>
      <rPr>
        <sz val="10"/>
        <rFont val="Arial"/>
        <family val="2"/>
      </rPr>
      <t>(Objects 4000-5999, Functions 2700 &amp; 7000-7199, and excluding Resources 3000-5999)</t>
    </r>
  </si>
  <si>
    <t xml:space="preserve">A summary general ledger report supporting amounts entered in these cells (Row 36, Column A &amp; B and Row 40, Column A &amp; B) are required to be submitted </t>
  </si>
  <si>
    <t xml:space="preserve">A summary general ledger report supporting amounts entered in this cell (Row 58, Column J) are required to be submitted </t>
  </si>
  <si>
    <t>with the invoice.  Invoices submitted without this documentation will not be processed or paid by DHS.</t>
  </si>
  <si>
    <t>I certify under penalty of perjury that the information provided on this invoice is true and correct, based on actual expenditures of the claiming unit for the period claimed, that the funds/contributions have been expended as necessary for federal matching funds pursuant to the requirements of 42 CFR 433.51 for allowable activities and that these claimed expenditures have not previously been, nor will subsequently be, used for the federal match for this or any other program.  Furthermore, I certify that the revenue souces identified in this invoice represent accurate and identifiable costs for the program/claiming entity and that the direct charges have been properly identified and allocated.  I have notice that this information is to be used for filing of a claim with the Federal government for federal funds and that knowing misrepresentation constitutes a violation of the Federal False Claims Act.</t>
  </si>
  <si>
    <t xml:space="preserve">incurred for the period claimed, and that the funds/contributions expended, as necessary for federal matching funds pursuant to the requirement of </t>
  </si>
  <si>
    <t xml:space="preserve">I certify under penalty of perjury that the information provided on this invoice is true and correct, based on actual expenditures of the claiming unit </t>
  </si>
  <si>
    <t>42 CFR 433.51, allowable administrative activities and that these claimed expenditures have not previously been nor shall not subsequently be used</t>
  </si>
  <si>
    <t>for federal match in this or any other program.  I have notice that this information is to be used for filing of a claim with the Federal government</t>
  </si>
  <si>
    <t>for Federal funds and that knowing misrepresentation constitutes violation of the Federal False Claims Act.</t>
  </si>
  <si>
    <t>1501 Capital Avenue, MS 4603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</si>
</sst>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d/yy;@"/>
  </numFmts>
  <fonts count="32">
    <font>
      <sz val="10"/>
      <name val="Arial"/>
    </font>
    <font>
      <sz val="10"/>
      <name val="Arial"/>
    </font>
    <font>
      <sz val="10"/>
      <name val="Arial"/>
      <family val="2"/>
    </font>
    <font>
      <b/>
      <sz val="10"/>
      <name val="Arial"/>
      <family val="2"/>
    </font>
    <font>
      <b/>
      <sz val="12"/>
      <name val="Arial"/>
      <family val="2"/>
    </font>
    <font>
      <sz val="12"/>
      <name val="Arial MT"/>
    </font>
    <font>
      <b/>
      <sz val="16"/>
      <name val="Arial"/>
      <family val="2"/>
    </font>
    <font>
      <sz val="12"/>
      <name val="Arial"/>
      <family val="2"/>
    </font>
    <font>
      <b/>
      <i/>
      <u/>
      <sz val="10"/>
      <name val="Arial"/>
      <family val="2"/>
    </font>
    <font>
      <sz val="8"/>
      <name val="Arial"/>
      <family val="2"/>
    </font>
    <font>
      <b/>
      <sz val="11"/>
      <name val="Arial"/>
      <family val="2"/>
    </font>
    <font>
      <b/>
      <sz val="14"/>
      <name val="Plump MT"/>
      <family val="2"/>
    </font>
    <font>
      <sz val="14"/>
      <name val="Arial"/>
      <family val="2"/>
    </font>
    <font>
      <b/>
      <sz val="14"/>
      <color indexed="12"/>
      <name val="AdLib BT"/>
      <family val="5"/>
    </font>
    <font>
      <b/>
      <sz val="12"/>
      <color indexed="12"/>
      <name val="AdLib BT"/>
      <family val="5"/>
    </font>
    <font>
      <b/>
      <sz val="18"/>
      <name val="Berkeley Old Style ITC T Black"/>
      <family val="2"/>
    </font>
    <font>
      <b/>
      <sz val="16"/>
      <color indexed="12"/>
      <name val="AdLib BT"/>
    </font>
    <font>
      <b/>
      <sz val="14"/>
      <name val="Arial"/>
      <family val="2"/>
    </font>
    <font>
      <sz val="8"/>
      <name val="Arial"/>
    </font>
    <font>
      <sz val="12"/>
      <name val="Arial"/>
    </font>
    <font>
      <b/>
      <sz val="14"/>
      <name val="AdLib BT"/>
      <family val="5"/>
    </font>
    <font>
      <b/>
      <sz val="8"/>
      <name val="Arial"/>
      <family val="2"/>
    </font>
    <font>
      <b/>
      <sz val="9"/>
      <name val="Arial"/>
      <family val="2"/>
    </font>
    <font>
      <b/>
      <sz val="12"/>
      <name val="Berkeley Old Style ITC T Black"/>
      <family val="2"/>
    </font>
    <font>
      <b/>
      <sz val="12"/>
      <color indexed="12"/>
      <name val="AdLib BT"/>
    </font>
    <font>
      <b/>
      <sz val="14"/>
      <name val="Berkeley Old Style ITC T Black"/>
      <family val="2"/>
    </font>
    <font>
      <b/>
      <sz val="14"/>
      <name val="AdLib BT"/>
    </font>
    <font>
      <b/>
      <sz val="14"/>
      <color indexed="48"/>
      <name val="Arial"/>
      <family val="2"/>
    </font>
    <font>
      <sz val="14"/>
      <name val="Arial"/>
    </font>
    <font>
      <sz val="11"/>
      <name val="Arial"/>
      <family val="2"/>
    </font>
    <font>
      <b/>
      <i/>
      <sz val="10"/>
      <name val="Arial"/>
      <family val="2"/>
    </font>
    <font>
      <b/>
      <i/>
      <sz val="14"/>
      <name val="Arial"/>
      <family val="2"/>
    </font>
  </fonts>
  <fills count="14">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3"/>
        <bgColor indexed="64"/>
      </patternFill>
    </fill>
    <fill>
      <patternFill patternType="solid">
        <fgColor indexed="41"/>
        <bgColor indexed="64"/>
      </patternFill>
    </fill>
    <fill>
      <patternFill patternType="solid">
        <fgColor indexed="42"/>
        <bgColor indexed="8"/>
      </patternFill>
    </fill>
    <fill>
      <patternFill patternType="solid">
        <fgColor indexed="65"/>
        <bgColor indexed="64"/>
      </patternFill>
    </fill>
    <fill>
      <patternFill patternType="gray0625">
        <bgColor indexed="9"/>
      </patternFill>
    </fill>
    <fill>
      <patternFill patternType="gray0625"/>
    </fill>
    <fill>
      <patternFill patternType="solid">
        <fgColor indexed="45"/>
        <bgColor indexed="64"/>
      </patternFill>
    </fill>
    <fill>
      <patternFill patternType="solid">
        <fgColor indexed="65"/>
        <bgColor indexed="8"/>
      </patternFill>
    </fill>
  </fills>
  <borders count="81">
    <border>
      <left/>
      <right/>
      <top/>
      <bottom/>
      <diagonal/>
    </border>
    <border>
      <left/>
      <right/>
      <top style="thin">
        <color indexed="8"/>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top/>
      <bottom style="double">
        <color indexed="8"/>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bottom style="thin">
        <color indexed="8"/>
      </bottom>
      <diagonal/>
    </border>
    <border>
      <left/>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thin">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bottom/>
      <diagonal/>
    </border>
    <border>
      <left/>
      <right style="thin">
        <color indexed="64"/>
      </right>
      <top style="thin">
        <color indexed="64"/>
      </top>
      <bottom/>
      <diagonal/>
    </border>
    <border>
      <left style="medium">
        <color indexed="8"/>
      </left>
      <right/>
      <top style="thin">
        <color indexed="8"/>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9" fontId="1" fillId="0" borderId="0" applyFont="0" applyFill="0" applyBorder="0" applyAlignment="0" applyProtection="0"/>
  </cellStyleXfs>
  <cellXfs count="637">
    <xf numFmtId="0" fontId="0" fillId="0" borderId="0" xfId="0"/>
    <xf numFmtId="0" fontId="6" fillId="0" borderId="0" xfId="3" applyFont="1" applyAlignment="1" applyProtection="1">
      <alignment horizontal="centerContinuous"/>
    </xf>
    <xf numFmtId="0" fontId="7" fillId="0" borderId="0" xfId="3" applyFont="1" applyAlignment="1" applyProtection="1">
      <alignment horizontal="centerContinuous"/>
    </xf>
    <xf numFmtId="0" fontId="7" fillId="0" borderId="0" xfId="3" applyFont="1" applyProtection="1"/>
    <xf numFmtId="0" fontId="2" fillId="0" borderId="0" xfId="3" applyFont="1" applyProtection="1"/>
    <xf numFmtId="0" fontId="2" fillId="0" borderId="0" xfId="3" applyFont="1" applyProtection="1">
      <protection locked="0"/>
    </xf>
    <xf numFmtId="0" fontId="7" fillId="0" borderId="0" xfId="3" applyFont="1" applyProtection="1">
      <protection locked="0"/>
    </xf>
    <xf numFmtId="0" fontId="2" fillId="0" borderId="0" xfId="3" applyFont="1" applyAlignment="1" applyProtection="1">
      <alignment horizontal="right"/>
    </xf>
    <xf numFmtId="0" fontId="8" fillId="0" borderId="0" xfId="3" applyFont="1" applyProtection="1"/>
    <xf numFmtId="0" fontId="2" fillId="0" borderId="0" xfId="3" applyFont="1" applyBorder="1" applyProtection="1"/>
    <xf numFmtId="0" fontId="9" fillId="0" borderId="0" xfId="3" applyFont="1" applyProtection="1"/>
    <xf numFmtId="0" fontId="9" fillId="0" borderId="0" xfId="3" applyFont="1"/>
    <xf numFmtId="0" fontId="7" fillId="0" borderId="1" xfId="3" applyFont="1" applyBorder="1" applyAlignment="1" applyProtection="1">
      <alignment horizontal="centerContinuous"/>
    </xf>
    <xf numFmtId="0" fontId="4" fillId="0" borderId="0" xfId="3" applyFont="1" applyProtection="1"/>
    <xf numFmtId="0" fontId="0" fillId="0" borderId="0" xfId="0" applyBorder="1"/>
    <xf numFmtId="164" fontId="0" fillId="0" borderId="0" xfId="0" applyNumberFormat="1"/>
    <xf numFmtId="0" fontId="7" fillId="0" borderId="0" xfId="0" applyFont="1" applyFill="1" applyBorder="1"/>
    <xf numFmtId="0" fontId="15" fillId="0" borderId="0" xfId="0" applyFont="1" applyFill="1" applyBorder="1"/>
    <xf numFmtId="0" fontId="0" fillId="0" borderId="0" xfId="0" applyFill="1"/>
    <xf numFmtId="0" fontId="11" fillId="0" borderId="0" xfId="0" applyFont="1" applyFill="1" applyBorder="1" applyAlignment="1">
      <alignment horizontal="right" vertical="top"/>
    </xf>
    <xf numFmtId="10" fontId="7" fillId="2" borderId="2" xfId="4" applyNumberFormat="1" applyFont="1" applyFill="1" applyBorder="1" applyAlignment="1">
      <alignment horizontal="center"/>
    </xf>
    <xf numFmtId="0" fontId="0" fillId="3" borderId="3" xfId="0" applyFill="1" applyBorder="1" applyAlignment="1">
      <alignment horizontal="centerContinuous"/>
    </xf>
    <xf numFmtId="0" fontId="0" fillId="3" borderId="4" xfId="0" applyFill="1" applyBorder="1" applyAlignment="1">
      <alignment horizontal="centerContinuous"/>
    </xf>
    <xf numFmtId="10" fontId="7" fillId="4" borderId="2" xfId="4" applyNumberFormat="1" applyFont="1" applyFill="1" applyBorder="1"/>
    <xf numFmtId="0" fontId="7" fillId="4" borderId="2" xfId="0" applyFont="1" applyFill="1" applyBorder="1"/>
    <xf numFmtId="10" fontId="4" fillId="4" borderId="5" xfId="4" applyNumberFormat="1" applyFont="1" applyFill="1" applyBorder="1"/>
    <xf numFmtId="0" fontId="12" fillId="5" borderId="6" xfId="0" applyFont="1" applyFill="1" applyBorder="1" applyAlignment="1">
      <alignment horizontal="center"/>
    </xf>
    <xf numFmtId="0" fontId="14" fillId="0" borderId="0" xfId="0" applyFont="1" applyBorder="1"/>
    <xf numFmtId="0" fontId="3" fillId="3" borderId="0" xfId="0" applyFont="1" applyFill="1" applyBorder="1" applyAlignment="1">
      <alignment wrapText="1"/>
    </xf>
    <xf numFmtId="49" fontId="2" fillId="0" borderId="0" xfId="3" applyNumberFormat="1" applyFont="1" applyProtection="1">
      <protection locked="0"/>
    </xf>
    <xf numFmtId="0" fontId="4" fillId="0" borderId="0" xfId="0" applyFont="1" applyBorder="1" applyAlignment="1">
      <alignment horizontal="center"/>
    </xf>
    <xf numFmtId="0" fontId="4" fillId="0" borderId="0" xfId="0" applyFont="1" applyFill="1" applyBorder="1" applyAlignment="1">
      <alignment horizontal="center"/>
    </xf>
    <xf numFmtId="0" fontId="4" fillId="0" borderId="0" xfId="0" applyFont="1"/>
    <xf numFmtId="0" fontId="3" fillId="5" borderId="7" xfId="0" applyFont="1" applyFill="1" applyBorder="1" applyAlignment="1">
      <alignment horizontal="center" vertical="center" wrapText="1"/>
    </xf>
    <xf numFmtId="0" fontId="3" fillId="0" borderId="0" xfId="0" applyFont="1"/>
    <xf numFmtId="0" fontId="7" fillId="0" borderId="0" xfId="0" applyFont="1"/>
    <xf numFmtId="0" fontId="3" fillId="0" borderId="0" xfId="0" applyFont="1" applyBorder="1"/>
    <xf numFmtId="0" fontId="3" fillId="0" borderId="0" xfId="0" applyFont="1" applyFill="1" applyBorder="1"/>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14" fontId="0" fillId="0" borderId="11" xfId="0" applyNumberFormat="1" applyBorder="1" applyAlignment="1">
      <alignment horizontal="left"/>
    </xf>
    <xf numFmtId="0" fontId="0" fillId="0" borderId="11" xfId="0" applyBorder="1" applyAlignment="1">
      <alignment horizontal="left"/>
    </xf>
    <xf numFmtId="0" fontId="13" fillId="0" borderId="0" xfId="0" applyFont="1" applyBorder="1" applyAlignment="1">
      <alignment horizontal="center"/>
    </xf>
    <xf numFmtId="0" fontId="0" fillId="4" borderId="12" xfId="0" applyFill="1" applyBorder="1"/>
    <xf numFmtId="0" fontId="0" fillId="4" borderId="12" xfId="0" applyFill="1" applyBorder="1" applyAlignment="1">
      <alignment wrapText="1"/>
    </xf>
    <xf numFmtId="0" fontId="0" fillId="4" borderId="12" xfId="0" applyFill="1" applyBorder="1" applyAlignment="1">
      <alignment wrapText="1" shrinkToFit="1"/>
    </xf>
    <xf numFmtId="0" fontId="0" fillId="5" borderId="13" xfId="0" applyFill="1" applyBorder="1" applyAlignment="1">
      <alignment horizontal="center"/>
    </xf>
    <xf numFmtId="0" fontId="3" fillId="5" borderId="14" xfId="0" applyFont="1" applyFill="1" applyBorder="1" applyAlignment="1">
      <alignment horizontal="right" wrapText="1"/>
    </xf>
    <xf numFmtId="0" fontId="0" fillId="5" borderId="15" xfId="0" applyFill="1" applyBorder="1"/>
    <xf numFmtId="0" fontId="3" fillId="4" borderId="7" xfId="0" applyFont="1" applyFill="1" applyBorder="1" applyAlignment="1">
      <alignment horizontal="center" vertical="center"/>
    </xf>
    <xf numFmtId="0" fontId="3" fillId="5" borderId="16" xfId="0" applyFont="1" applyFill="1" applyBorder="1" applyAlignment="1">
      <alignment horizontal="right" wrapText="1"/>
    </xf>
    <xf numFmtId="0" fontId="0" fillId="0" borderId="0" xfId="0" applyBorder="1" applyAlignment="1">
      <alignment horizontal="center"/>
    </xf>
    <xf numFmtId="0" fontId="7" fillId="0" borderId="0" xfId="0" applyFont="1" applyBorder="1"/>
    <xf numFmtId="14" fontId="0" fillId="0" borderId="0" xfId="0" applyNumberFormat="1" applyBorder="1"/>
    <xf numFmtId="0" fontId="3" fillId="4" borderId="17" xfId="0" applyFont="1" applyFill="1" applyBorder="1" applyAlignment="1">
      <alignment horizontal="right"/>
    </xf>
    <xf numFmtId="0" fontId="3" fillId="4" borderId="18" xfId="0" applyFont="1" applyFill="1" applyBorder="1" applyAlignment="1">
      <alignment horizontal="right"/>
    </xf>
    <xf numFmtId="0" fontId="3" fillId="4" borderId="19" xfId="0" applyFont="1" applyFill="1" applyBorder="1" applyAlignment="1">
      <alignment horizontal="right"/>
    </xf>
    <xf numFmtId="0" fontId="0" fillId="3" borderId="20" xfId="0" applyFill="1" applyBorder="1"/>
    <xf numFmtId="0" fontId="3" fillId="5" borderId="21" xfId="0" applyFont="1" applyFill="1" applyBorder="1" applyAlignment="1">
      <alignment horizontal="center" vertical="center" wrapText="1"/>
    </xf>
    <xf numFmtId="0" fontId="7" fillId="2" borderId="13" xfId="0" applyFont="1" applyFill="1" applyBorder="1" applyAlignment="1">
      <alignment horizontal="center"/>
    </xf>
    <xf numFmtId="0" fontId="7" fillId="2" borderId="15" xfId="0" applyFont="1" applyFill="1" applyBorder="1"/>
    <xf numFmtId="0" fontId="12" fillId="5" borderId="22" xfId="0" applyFont="1" applyFill="1" applyBorder="1" applyAlignment="1">
      <alignment horizontal="center"/>
    </xf>
    <xf numFmtId="9" fontId="7" fillId="3" borderId="6" xfId="4" applyFont="1" applyFill="1" applyBorder="1" applyAlignment="1">
      <alignment horizontal="center"/>
    </xf>
    <xf numFmtId="164" fontId="7" fillId="3" borderId="6" xfId="1" applyNumberFormat="1" applyFont="1" applyFill="1" applyBorder="1" applyAlignment="1">
      <alignment horizontal="center"/>
    </xf>
    <xf numFmtId="164" fontId="7" fillId="3" borderId="23" xfId="1" applyNumberFormat="1" applyFont="1" applyFill="1" applyBorder="1"/>
    <xf numFmtId="43" fontId="7" fillId="3" borderId="24" xfId="1" applyFont="1" applyFill="1" applyBorder="1" applyAlignment="1">
      <alignment horizontal="center"/>
    </xf>
    <xf numFmtId="0" fontId="3" fillId="0" borderId="0" xfId="0" applyFont="1" applyAlignment="1">
      <alignment horizontal="center"/>
    </xf>
    <xf numFmtId="0" fontId="3" fillId="0" borderId="0" xfId="0" applyFont="1" applyBorder="1" applyAlignment="1">
      <alignment horizontal="center"/>
    </xf>
    <xf numFmtId="0" fontId="3" fillId="0" borderId="0" xfId="0" applyFont="1" applyFill="1" applyBorder="1" applyAlignment="1">
      <alignment horizontal="center"/>
    </xf>
    <xf numFmtId="0" fontId="17" fillId="6" borderId="20" xfId="0" applyFont="1" applyFill="1" applyBorder="1" applyAlignment="1">
      <alignment horizontal="center"/>
    </xf>
    <xf numFmtId="43" fontId="7" fillId="6" borderId="6" xfId="1" applyFont="1" applyFill="1" applyBorder="1" applyAlignment="1">
      <alignment horizontal="center"/>
    </xf>
    <xf numFmtId="43" fontId="7" fillId="6" borderId="8" xfId="1" applyFont="1" applyFill="1" applyBorder="1" applyAlignment="1">
      <alignment horizontal="center"/>
    </xf>
    <xf numFmtId="43" fontId="7" fillId="6" borderId="13" xfId="1" applyFont="1" applyFill="1" applyBorder="1" applyAlignment="1">
      <alignment horizontal="center"/>
    </xf>
    <xf numFmtId="43" fontId="7" fillId="6" borderId="13" xfId="0" applyNumberFormat="1" applyFont="1" applyFill="1" applyBorder="1" applyAlignment="1">
      <alignment horizontal="center"/>
    </xf>
    <xf numFmtId="164" fontId="4" fillId="6" borderId="25" xfId="0" applyNumberFormat="1" applyFont="1" applyFill="1" applyBorder="1"/>
    <xf numFmtId="0" fontId="12" fillId="5" borderId="23" xfId="0" applyFont="1" applyFill="1" applyBorder="1" applyAlignment="1">
      <alignment horizontal="center"/>
    </xf>
    <xf numFmtId="0" fontId="12" fillId="5" borderId="11" xfId="0" applyFont="1" applyFill="1" applyBorder="1" applyAlignment="1">
      <alignment horizontal="center"/>
    </xf>
    <xf numFmtId="0" fontId="3" fillId="0" borderId="0" xfId="0" applyFont="1" applyAlignment="1">
      <alignment horizontal="right"/>
    </xf>
    <xf numFmtId="0" fontId="4" fillId="0" borderId="0" xfId="0" applyFont="1" applyAlignment="1">
      <alignment horizontal="right"/>
    </xf>
    <xf numFmtId="0" fontId="0" fillId="4" borderId="26" xfId="0" applyFill="1" applyBorder="1"/>
    <xf numFmtId="0" fontId="3" fillId="4" borderId="26" xfId="0" applyFont="1" applyFill="1" applyBorder="1" applyAlignment="1">
      <alignment horizontal="center" wrapText="1"/>
    </xf>
    <xf numFmtId="0" fontId="3" fillId="3" borderId="27" xfId="0" applyFont="1" applyFill="1" applyBorder="1"/>
    <xf numFmtId="0" fontId="0" fillId="0" borderId="0" xfId="0" applyFill="1" applyBorder="1" applyAlignment="1"/>
    <xf numFmtId="0" fontId="7" fillId="0" borderId="0" xfId="0" applyFont="1" applyFill="1" applyBorder="1" applyAlignment="1">
      <alignment horizontal="right"/>
    </xf>
    <xf numFmtId="0" fontId="0" fillId="0" borderId="0" xfId="0" applyAlignment="1">
      <alignment horizontal="right"/>
    </xf>
    <xf numFmtId="0" fontId="0" fillId="0" borderId="0" xfId="0" applyBorder="1" applyAlignment="1">
      <alignment horizontal="right"/>
    </xf>
    <xf numFmtId="0" fontId="3" fillId="0" borderId="0" xfId="0" applyFont="1" applyBorder="1" applyAlignment="1">
      <alignment horizontal="right"/>
    </xf>
    <xf numFmtId="0" fontId="3" fillId="0" borderId="0" xfId="0" applyFont="1" applyFill="1" applyBorder="1" applyAlignment="1">
      <alignment horizontal="right"/>
    </xf>
    <xf numFmtId="0" fontId="2" fillId="0" borderId="7" xfId="3" applyFont="1" applyBorder="1" applyProtection="1"/>
    <xf numFmtId="0" fontId="12" fillId="0" borderId="0" xfId="3" applyFont="1" applyProtection="1"/>
    <xf numFmtId="0" fontId="4" fillId="0" borderId="0" xfId="3" applyFont="1" applyProtection="1">
      <protection locked="0"/>
    </xf>
    <xf numFmtId="0" fontId="7" fillId="0" borderId="0" xfId="3" applyFont="1" applyBorder="1" applyProtection="1"/>
    <xf numFmtId="0" fontId="16" fillId="0" borderId="0" xfId="0" applyFont="1" applyBorder="1" applyAlignment="1">
      <alignment horizontal="center"/>
    </xf>
    <xf numFmtId="0" fontId="4" fillId="0" borderId="0" xfId="0" applyFont="1" applyAlignment="1">
      <alignment horizontal="center"/>
    </xf>
    <xf numFmtId="0" fontId="3" fillId="4" borderId="26" xfId="0" applyFont="1" applyFill="1" applyBorder="1" applyAlignment="1">
      <alignment horizontal="left" wrapText="1"/>
    </xf>
    <xf numFmtId="0" fontId="3" fillId="7" borderId="28" xfId="0" applyFont="1" applyFill="1" applyBorder="1" applyAlignment="1">
      <alignment horizontal="centerContinuous" vertical="center"/>
    </xf>
    <xf numFmtId="0" fontId="3" fillId="7" borderId="29" xfId="0" applyFont="1" applyFill="1" applyBorder="1" applyAlignment="1">
      <alignment horizontal="centerContinuous" vertical="center"/>
    </xf>
    <xf numFmtId="0" fontId="0" fillId="0" borderId="0" xfId="0" applyAlignment="1">
      <alignment horizontal="center" vertical="center" wrapText="1"/>
    </xf>
    <xf numFmtId="0" fontId="0" fillId="0" borderId="0" xfId="0" applyBorder="1" applyAlignment="1">
      <alignment horizontal="centerContinuous"/>
    </xf>
    <xf numFmtId="164" fontId="0" fillId="0" borderId="0" xfId="1" applyNumberFormat="1" applyFont="1"/>
    <xf numFmtId="0" fontId="4" fillId="0" borderId="0" xfId="0" applyFont="1" applyFill="1" applyBorder="1"/>
    <xf numFmtId="0" fontId="0" fillId="0" borderId="0" xfId="0" applyAlignment="1"/>
    <xf numFmtId="0" fontId="0" fillId="0" borderId="0" xfId="0" applyBorder="1" applyAlignment="1"/>
    <xf numFmtId="0" fontId="0" fillId="4" borderId="7" xfId="0" applyFill="1" applyBorder="1" applyAlignment="1">
      <alignment horizontal="center"/>
    </xf>
    <xf numFmtId="0" fontId="0" fillId="3" borderId="21" xfId="0" applyFill="1" applyBorder="1"/>
    <xf numFmtId="0" fontId="0" fillId="3" borderId="19" xfId="0" applyFill="1" applyBorder="1"/>
    <xf numFmtId="0" fontId="0" fillId="3" borderId="30" xfId="0" applyFill="1" applyBorder="1"/>
    <xf numFmtId="0" fontId="0" fillId="3" borderId="31" xfId="0" applyFill="1" applyBorder="1"/>
    <xf numFmtId="164" fontId="0" fillId="3" borderId="32" xfId="1" applyNumberFormat="1" applyFont="1" applyFill="1" applyBorder="1"/>
    <xf numFmtId="164" fontId="3" fillId="3" borderId="18" xfId="1" applyNumberFormat="1" applyFont="1" applyFill="1" applyBorder="1" applyAlignment="1">
      <alignment horizontal="right"/>
    </xf>
    <xf numFmtId="0" fontId="3" fillId="3" borderId="0" xfId="0" applyFont="1" applyFill="1" applyAlignment="1">
      <alignment horizontal="right"/>
    </xf>
    <xf numFmtId="0" fontId="3" fillId="3" borderId="0" xfId="0" applyFont="1" applyFill="1" applyBorder="1" applyAlignment="1">
      <alignment horizontal="right"/>
    </xf>
    <xf numFmtId="164" fontId="0" fillId="3" borderId="33" xfId="1" applyNumberFormat="1" applyFont="1" applyFill="1" applyBorder="1"/>
    <xf numFmtId="9" fontId="7" fillId="2" borderId="6" xfId="4" applyFont="1" applyFill="1" applyBorder="1" applyAlignment="1">
      <alignment horizontal="center"/>
    </xf>
    <xf numFmtId="0" fontId="3" fillId="6" borderId="30" xfId="0" applyFont="1" applyFill="1" applyBorder="1" applyAlignment="1">
      <alignment horizontal="center" vertical="center" wrapText="1"/>
    </xf>
    <xf numFmtId="9" fontId="7" fillId="3" borderId="24" xfId="4" applyFont="1" applyFill="1" applyBorder="1" applyAlignment="1">
      <alignment horizontal="center"/>
    </xf>
    <xf numFmtId="9" fontId="7" fillId="3" borderId="11" xfId="4" applyFont="1" applyFill="1" applyBorder="1" applyAlignment="1">
      <alignment horizontal="center"/>
    </xf>
    <xf numFmtId="9" fontId="7" fillId="2" borderId="11" xfId="4" applyFont="1" applyFill="1" applyBorder="1" applyAlignment="1">
      <alignment horizontal="center"/>
    </xf>
    <xf numFmtId="164" fontId="7" fillId="3" borderId="34" xfId="1" applyNumberFormat="1" applyFont="1" applyFill="1" applyBorder="1"/>
    <xf numFmtId="9" fontId="7" fillId="3" borderId="35" xfId="4" applyFont="1" applyFill="1" applyBorder="1" applyAlignment="1">
      <alignment horizontal="center"/>
    </xf>
    <xf numFmtId="9" fontId="7" fillId="3" borderId="36" xfId="4" applyFont="1" applyFill="1" applyBorder="1" applyAlignment="1">
      <alignment horizontal="center"/>
    </xf>
    <xf numFmtId="9" fontId="7" fillId="3" borderId="2" xfId="4" applyFont="1" applyFill="1" applyBorder="1" applyAlignment="1">
      <alignment horizontal="center"/>
    </xf>
    <xf numFmtId="0" fontId="0" fillId="2" borderId="2" xfId="0" applyFill="1" applyBorder="1"/>
    <xf numFmtId="0" fontId="0" fillId="3" borderId="2" xfId="0" applyFill="1" applyBorder="1"/>
    <xf numFmtId="9" fontId="7" fillId="2" borderId="2" xfId="4" applyFont="1" applyFill="1" applyBorder="1" applyAlignment="1">
      <alignment horizontal="center"/>
    </xf>
    <xf numFmtId="0" fontId="7" fillId="2" borderId="37" xfId="0" applyFont="1" applyFill="1" applyBorder="1"/>
    <xf numFmtId="0" fontId="7" fillId="2" borderId="38" xfId="0" applyFont="1" applyFill="1" applyBorder="1" applyAlignment="1">
      <alignment horizontal="center"/>
    </xf>
    <xf numFmtId="164" fontId="3" fillId="4" borderId="39" xfId="1" applyNumberFormat="1" applyFont="1" applyFill="1" applyBorder="1" applyAlignment="1">
      <alignment horizontal="center" vertical="center" wrapText="1"/>
    </xf>
    <xf numFmtId="0" fontId="3" fillId="5" borderId="40" xfId="0" applyFont="1" applyFill="1" applyBorder="1" applyAlignment="1">
      <alignment horizontal="center" vertical="center" wrapText="1"/>
    </xf>
    <xf numFmtId="0" fontId="3" fillId="4" borderId="40" xfId="0" applyFont="1" applyFill="1" applyBorder="1" applyAlignment="1">
      <alignment horizontal="center" vertical="center" wrapText="1"/>
    </xf>
    <xf numFmtId="9" fontId="7" fillId="3" borderId="23" xfId="4" applyFont="1" applyFill="1" applyBorder="1" applyAlignment="1">
      <alignment horizontal="center"/>
    </xf>
    <xf numFmtId="0" fontId="12" fillId="5" borderId="25" xfId="0" applyFont="1" applyFill="1" applyBorder="1" applyAlignment="1">
      <alignment horizontal="center"/>
    </xf>
    <xf numFmtId="0" fontId="7" fillId="2" borderId="25" xfId="0" applyFont="1" applyFill="1" applyBorder="1" applyAlignment="1">
      <alignment horizontal="center"/>
    </xf>
    <xf numFmtId="43" fontId="7" fillId="6" borderId="25" xfId="1" applyNumberFormat="1" applyFont="1" applyFill="1" applyBorder="1" applyAlignment="1">
      <alignment horizontal="center"/>
    </xf>
    <xf numFmtId="0" fontId="7" fillId="2" borderId="15" xfId="0" applyFont="1" applyFill="1" applyBorder="1" applyAlignment="1">
      <alignment horizontal="center"/>
    </xf>
    <xf numFmtId="40" fontId="7" fillId="2" borderId="41" xfId="1" applyNumberFormat="1" applyFont="1" applyFill="1" applyBorder="1"/>
    <xf numFmtId="0" fontId="3" fillId="3" borderId="42" xfId="0" applyFont="1" applyFill="1" applyBorder="1" applyAlignment="1">
      <alignment wrapText="1"/>
    </xf>
    <xf numFmtId="0" fontId="0" fillId="0" borderId="0" xfId="0" applyNumberFormat="1" applyAlignment="1">
      <alignment horizontal="left" vertical="top"/>
    </xf>
    <xf numFmtId="0" fontId="3" fillId="6" borderId="21" xfId="0" applyFont="1" applyFill="1" applyBorder="1" applyAlignment="1">
      <alignment horizontal="center" vertical="center" wrapText="1"/>
    </xf>
    <xf numFmtId="43" fontId="7" fillId="6" borderId="22" xfId="1" applyFont="1" applyFill="1" applyBorder="1" applyAlignment="1">
      <alignment horizontal="center"/>
    </xf>
    <xf numFmtId="43" fontId="7" fillId="6" borderId="25" xfId="1" applyFont="1" applyFill="1" applyBorder="1" applyAlignment="1">
      <alignment horizontal="center"/>
    </xf>
    <xf numFmtId="43" fontId="7" fillId="6" borderId="43" xfId="1" applyFont="1" applyFill="1" applyBorder="1" applyAlignment="1">
      <alignment horizontal="center"/>
    </xf>
    <xf numFmtId="40" fontId="4" fillId="6" borderId="25" xfId="1" applyNumberFormat="1" applyFont="1" applyFill="1" applyBorder="1"/>
    <xf numFmtId="0" fontId="2" fillId="0" borderId="0" xfId="0" applyFont="1" applyAlignment="1">
      <alignment horizontal="left" vertical="top"/>
    </xf>
    <xf numFmtId="0" fontId="0" fillId="0" borderId="0" xfId="0" applyAlignment="1">
      <alignment vertical="top"/>
    </xf>
    <xf numFmtId="164" fontId="3" fillId="3" borderId="19" xfId="1" applyNumberFormat="1" applyFont="1" applyFill="1" applyBorder="1" applyAlignment="1">
      <alignment horizontal="right"/>
    </xf>
    <xf numFmtId="0" fontId="0" fillId="6" borderId="29" xfId="0" applyFill="1" applyBorder="1"/>
    <xf numFmtId="0" fontId="0" fillId="6" borderId="40" xfId="0" applyFill="1" applyBorder="1"/>
    <xf numFmtId="0" fontId="3" fillId="6" borderId="40" xfId="0" applyFont="1" applyFill="1" applyBorder="1"/>
    <xf numFmtId="0" fontId="0" fillId="6" borderId="21" xfId="0" applyFill="1" applyBorder="1"/>
    <xf numFmtId="0" fontId="23" fillId="0" borderId="0" xfId="0" applyFont="1" applyFill="1" applyBorder="1"/>
    <xf numFmtId="0" fontId="24" fillId="0" borderId="0" xfId="0" applyFont="1" applyBorder="1" applyAlignment="1">
      <alignment horizontal="center"/>
    </xf>
    <xf numFmtId="0" fontId="25" fillId="0" borderId="0" xfId="0" applyFont="1" applyFill="1" applyBorder="1"/>
    <xf numFmtId="0" fontId="26" fillId="0" borderId="0" xfId="0" applyFont="1" applyFill="1" applyBorder="1" applyAlignment="1">
      <alignment horizontal="center"/>
    </xf>
    <xf numFmtId="0" fontId="21" fillId="0" borderId="0" xfId="0" applyFont="1" applyAlignment="1">
      <alignment vertical="center"/>
    </xf>
    <xf numFmtId="0" fontId="18" fillId="0" borderId="0" xfId="0" applyFont="1" applyAlignment="1">
      <alignment vertical="center"/>
    </xf>
    <xf numFmtId="0" fontId="2" fillId="4" borderId="17" xfId="0" applyFont="1" applyFill="1" applyBorder="1"/>
    <xf numFmtId="0" fontId="3" fillId="6" borderId="33" xfId="0" applyFont="1" applyFill="1" applyBorder="1"/>
    <xf numFmtId="0" fontId="2" fillId="3" borderId="29" xfId="0" applyFont="1" applyFill="1" applyBorder="1" applyAlignment="1">
      <alignment horizontal="center" wrapText="1"/>
    </xf>
    <xf numFmtId="0" fontId="0" fillId="3" borderId="29" xfId="0" applyFill="1" applyBorder="1" applyAlignment="1">
      <alignment horizontal="center" vertical="center" wrapText="1"/>
    </xf>
    <xf numFmtId="0" fontId="2" fillId="4" borderId="27" xfId="0" applyFont="1" applyFill="1" applyBorder="1"/>
    <xf numFmtId="0" fontId="3" fillId="4" borderId="27" xfId="0" applyFont="1" applyFill="1" applyBorder="1" applyAlignment="1">
      <alignment wrapText="1"/>
    </xf>
    <xf numFmtId="0" fontId="3" fillId="4" borderId="27" xfId="0" applyFont="1" applyFill="1" applyBorder="1"/>
    <xf numFmtId="164" fontId="0" fillId="0" borderId="29" xfId="1" applyNumberFormat="1" applyFont="1" applyBorder="1"/>
    <xf numFmtId="164" fontId="0" fillId="0" borderId="7" xfId="1" applyNumberFormat="1" applyFont="1" applyBorder="1"/>
    <xf numFmtId="0" fontId="4" fillId="0" borderId="0" xfId="0" applyFont="1" applyFill="1" applyBorder="1" applyAlignment="1"/>
    <xf numFmtId="0" fontId="19" fillId="0" borderId="0" xfId="0" applyFont="1" applyFill="1" applyBorder="1" applyAlignment="1">
      <alignment horizontal="right"/>
    </xf>
    <xf numFmtId="0" fontId="0" fillId="0" borderId="29" xfId="0" applyFill="1" applyBorder="1" applyAlignment="1"/>
    <xf numFmtId="166" fontId="0" fillId="0" borderId="7" xfId="0" applyNumberFormat="1" applyFill="1" applyBorder="1" applyAlignment="1">
      <alignment horizontal="left"/>
    </xf>
    <xf numFmtId="0" fontId="0" fillId="0" borderId="7" xfId="0" applyFill="1" applyBorder="1" applyAlignment="1"/>
    <xf numFmtId="0" fontId="9" fillId="3" borderId="6" xfId="0" applyFont="1" applyFill="1" applyBorder="1" applyAlignment="1">
      <alignment horizontal="centerContinuous"/>
    </xf>
    <xf numFmtId="0" fontId="3" fillId="4" borderId="44" xfId="0" applyFont="1" applyFill="1" applyBorder="1" applyAlignment="1">
      <alignment horizontal="left"/>
    </xf>
    <xf numFmtId="0" fontId="0" fillId="4" borderId="44" xfId="0" applyFill="1" applyBorder="1"/>
    <xf numFmtId="0" fontId="0" fillId="4" borderId="44" xfId="0" applyFill="1" applyBorder="1" applyAlignment="1">
      <alignment wrapText="1"/>
    </xf>
    <xf numFmtId="0" fontId="0" fillId="4" borderId="44" xfId="0" applyFill="1" applyBorder="1" applyAlignment="1">
      <alignment wrapText="1" shrinkToFit="1"/>
    </xf>
    <xf numFmtId="0" fontId="10" fillId="4" borderId="21" xfId="0" applyFont="1" applyFill="1" applyBorder="1"/>
    <xf numFmtId="10" fontId="7" fillId="0" borderId="45" xfId="4" applyNumberFormat="1" applyFont="1" applyFill="1" applyBorder="1"/>
    <xf numFmtId="10" fontId="7" fillId="4" borderId="45" xfId="4" applyNumberFormat="1" applyFont="1" applyFill="1" applyBorder="1"/>
    <xf numFmtId="10" fontId="7" fillId="2" borderId="24" xfId="4" applyNumberFormat="1" applyFont="1" applyFill="1" applyBorder="1" applyAlignment="1">
      <alignment horizontal="center"/>
    </xf>
    <xf numFmtId="0" fontId="3" fillId="4" borderId="44" xfId="0" applyFont="1" applyFill="1" applyBorder="1" applyAlignment="1">
      <alignment horizontal="center"/>
    </xf>
    <xf numFmtId="10" fontId="7" fillId="4" borderId="46" xfId="4" applyNumberFormat="1" applyFont="1" applyFill="1" applyBorder="1"/>
    <xf numFmtId="10" fontId="7" fillId="4" borderId="47" xfId="4" applyNumberFormat="1" applyFont="1" applyFill="1" applyBorder="1"/>
    <xf numFmtId="164" fontId="7" fillId="3" borderId="48" xfId="1" applyNumberFormat="1" applyFont="1" applyFill="1" applyBorder="1"/>
    <xf numFmtId="0" fontId="0" fillId="0" borderId="29" xfId="0" applyFill="1" applyBorder="1" applyAlignment="1">
      <alignment wrapText="1"/>
    </xf>
    <xf numFmtId="164" fontId="7" fillId="3" borderId="11" xfId="1" applyNumberFormat="1" applyFont="1" applyFill="1" applyBorder="1"/>
    <xf numFmtId="164" fontId="7" fillId="3" borderId="2" xfId="1" applyNumberFormat="1" applyFont="1" applyFill="1" applyBorder="1" applyAlignment="1">
      <alignment horizontal="center"/>
    </xf>
    <xf numFmtId="164" fontId="7" fillId="3" borderId="24" xfId="1" applyNumberFormat="1" applyFont="1" applyFill="1" applyBorder="1" applyAlignment="1">
      <alignment horizontal="center"/>
    </xf>
    <xf numFmtId="164" fontId="7" fillId="3" borderId="12" xfId="1" applyNumberFormat="1" applyFont="1" applyFill="1" applyBorder="1"/>
    <xf numFmtId="164" fontId="7" fillId="3" borderId="11" xfId="4" applyNumberFormat="1" applyFont="1" applyFill="1" applyBorder="1" applyAlignment="1">
      <alignment horizontal="center"/>
    </xf>
    <xf numFmtId="164" fontId="7" fillId="3" borderId="23" xfId="4" applyNumberFormat="1" applyFont="1" applyFill="1" applyBorder="1" applyAlignment="1">
      <alignment horizontal="center"/>
    </xf>
    <xf numFmtId="164" fontId="0" fillId="3" borderId="11" xfId="0" applyNumberFormat="1" applyFill="1" applyBorder="1"/>
    <xf numFmtId="164" fontId="0" fillId="3" borderId="2" xfId="0" applyNumberFormat="1" applyFill="1" applyBorder="1"/>
    <xf numFmtId="164" fontId="7" fillId="3" borderId="2" xfId="4" applyNumberFormat="1" applyFont="1" applyFill="1" applyBorder="1" applyAlignment="1">
      <alignment horizontal="center"/>
    </xf>
    <xf numFmtId="10" fontId="7" fillId="3" borderId="6" xfId="4" applyNumberFormat="1" applyFont="1" applyFill="1" applyBorder="1" applyAlignment="1">
      <alignment horizontal="center"/>
    </xf>
    <xf numFmtId="10" fontId="7" fillId="2" borderId="25" xfId="0" applyNumberFormat="1" applyFont="1" applyFill="1" applyBorder="1" applyAlignment="1">
      <alignment horizontal="center"/>
    </xf>
    <xf numFmtId="164" fontId="12" fillId="5" borderId="46" xfId="1" applyNumberFormat="1" applyFont="1" applyFill="1" applyBorder="1"/>
    <xf numFmtId="164" fontId="12" fillId="5" borderId="2" xfId="1" applyNumberFormat="1" applyFont="1" applyFill="1" applyBorder="1"/>
    <xf numFmtId="164" fontId="12" fillId="5" borderId="45" xfId="1" applyNumberFormat="1" applyFont="1" applyFill="1" applyBorder="1"/>
    <xf numFmtId="164" fontId="12" fillId="5" borderId="46" xfId="0" applyNumberFormat="1" applyFont="1" applyFill="1" applyBorder="1" applyAlignment="1">
      <alignment horizontal="center"/>
    </xf>
    <xf numFmtId="164" fontId="12" fillId="5" borderId="2" xfId="1" applyNumberFormat="1" applyFont="1" applyFill="1" applyBorder="1" applyAlignment="1">
      <alignment horizontal="center"/>
    </xf>
    <xf numFmtId="164" fontId="17" fillId="5" borderId="47" xfId="0" applyNumberFormat="1" applyFont="1" applyFill="1" applyBorder="1" applyAlignment="1">
      <alignment horizontal="center"/>
    </xf>
    <xf numFmtId="164" fontId="17" fillId="5" borderId="5" xfId="0" applyNumberFormat="1" applyFont="1" applyFill="1" applyBorder="1" applyAlignment="1">
      <alignment horizontal="center"/>
    </xf>
    <xf numFmtId="164" fontId="0" fillId="5" borderId="21" xfId="1" applyNumberFormat="1" applyFont="1" applyFill="1" applyBorder="1"/>
    <xf numFmtId="10" fontId="7" fillId="5" borderId="46" xfId="4" applyNumberFormat="1" applyFont="1" applyFill="1" applyBorder="1"/>
    <xf numFmtId="10" fontId="7" fillId="8" borderId="2" xfId="0" applyNumberFormat="1" applyFont="1" applyFill="1" applyBorder="1" applyProtection="1"/>
    <xf numFmtId="10" fontId="7" fillId="5" borderId="2" xfId="4" applyNumberFormat="1" applyFont="1" applyFill="1" applyBorder="1" applyAlignment="1">
      <alignment horizontal="center"/>
    </xf>
    <xf numFmtId="0" fontId="7" fillId="9" borderId="27" xfId="0" applyFont="1" applyFill="1" applyBorder="1"/>
    <xf numFmtId="0" fontId="0" fillId="9" borderId="7" xfId="0" applyFill="1" applyBorder="1"/>
    <xf numFmtId="0" fontId="3" fillId="9" borderId="21" xfId="0" applyFont="1" applyFill="1" applyBorder="1" applyAlignment="1">
      <alignment horizontal="center" vertical="center" wrapText="1"/>
    </xf>
    <xf numFmtId="0" fontId="22" fillId="9" borderId="21" xfId="0" applyFont="1" applyFill="1" applyBorder="1" applyAlignment="1">
      <alignment horizontal="center" vertical="center" wrapText="1"/>
    </xf>
    <xf numFmtId="0" fontId="22" fillId="9" borderId="7" xfId="0" applyFont="1" applyFill="1" applyBorder="1" applyAlignment="1">
      <alignment horizontal="center" vertical="center" wrapText="1"/>
    </xf>
    <xf numFmtId="164" fontId="3" fillId="9" borderId="40" xfId="1" applyNumberFormat="1" applyFont="1" applyFill="1" applyBorder="1" applyAlignment="1">
      <alignment horizontal="center" vertical="center" wrapText="1"/>
    </xf>
    <xf numFmtId="0" fontId="22" fillId="9" borderId="18" xfId="0" applyFont="1" applyFill="1" applyBorder="1" applyAlignment="1">
      <alignment horizontal="center" vertical="center" wrapText="1"/>
    </xf>
    <xf numFmtId="0" fontId="0" fillId="9" borderId="12" xfId="0" applyFill="1" applyBorder="1"/>
    <xf numFmtId="10" fontId="7" fillId="9" borderId="6" xfId="4" applyNumberFormat="1" applyFont="1" applyFill="1" applyBorder="1" applyAlignment="1">
      <alignment horizontal="center"/>
    </xf>
    <xf numFmtId="10" fontId="7" fillId="5" borderId="6" xfId="4" applyNumberFormat="1" applyFont="1" applyFill="1" applyBorder="1" applyAlignment="1">
      <alignment horizontal="center"/>
    </xf>
    <xf numFmtId="9" fontId="7" fillId="5" borderId="6" xfId="4" applyFont="1" applyFill="1" applyBorder="1" applyAlignment="1">
      <alignment horizontal="center"/>
    </xf>
    <xf numFmtId="0" fontId="0" fillId="9" borderId="12" xfId="0" applyFill="1" applyBorder="1" applyAlignment="1">
      <alignment wrapText="1"/>
    </xf>
    <xf numFmtId="0" fontId="0" fillId="9" borderId="49" xfId="0" applyFill="1" applyBorder="1" applyAlignment="1">
      <alignment wrapText="1"/>
    </xf>
    <xf numFmtId="10" fontId="7" fillId="5" borderId="22" xfId="4" applyNumberFormat="1" applyFont="1" applyFill="1" applyBorder="1" applyAlignment="1">
      <alignment horizontal="center"/>
    </xf>
    <xf numFmtId="164" fontId="7" fillId="5" borderId="15" xfId="1" applyNumberFormat="1" applyFont="1" applyFill="1" applyBorder="1"/>
    <xf numFmtId="164" fontId="7" fillId="5" borderId="41" xfId="1" applyNumberFormat="1" applyFont="1" applyFill="1" applyBorder="1" applyAlignment="1">
      <alignment horizontal="center"/>
    </xf>
    <xf numFmtId="0" fontId="0" fillId="9" borderId="12" xfId="0" applyFill="1" applyBorder="1" applyAlignment="1">
      <alignment wrapText="1" shrinkToFit="1"/>
    </xf>
    <xf numFmtId="10" fontId="7" fillId="5" borderId="6" xfId="0" applyNumberFormat="1" applyFont="1" applyFill="1" applyBorder="1" applyAlignment="1">
      <alignment horizontal="center"/>
    </xf>
    <xf numFmtId="10" fontId="7" fillId="5" borderId="11" xfId="0" applyNumberFormat="1" applyFont="1" applyFill="1" applyBorder="1" applyAlignment="1">
      <alignment horizontal="center"/>
    </xf>
    <xf numFmtId="0" fontId="0" fillId="9" borderId="48" xfId="0" applyFill="1" applyBorder="1" applyAlignment="1">
      <alignment wrapText="1"/>
    </xf>
    <xf numFmtId="10" fontId="7" fillId="9" borderId="11" xfId="4" applyNumberFormat="1" applyFont="1" applyFill="1" applyBorder="1" applyAlignment="1">
      <alignment horizontal="center"/>
    </xf>
    <xf numFmtId="10" fontId="7" fillId="5" borderId="11" xfId="4" applyNumberFormat="1" applyFont="1" applyFill="1" applyBorder="1" applyAlignment="1">
      <alignment horizontal="center"/>
    </xf>
    <xf numFmtId="10" fontId="7" fillId="9" borderId="23" xfId="4" applyNumberFormat="1" applyFont="1" applyFill="1" applyBorder="1" applyAlignment="1">
      <alignment horizontal="center"/>
    </xf>
    <xf numFmtId="10" fontId="7" fillId="5" borderId="23" xfId="4" applyNumberFormat="1" applyFont="1" applyFill="1" applyBorder="1" applyAlignment="1">
      <alignment horizontal="center"/>
    </xf>
    <xf numFmtId="164" fontId="4" fillId="5" borderId="41" xfId="1" applyNumberFormat="1" applyFont="1" applyFill="1" applyBorder="1"/>
    <xf numFmtId="164" fontId="4" fillId="5" borderId="15" xfId="1" applyNumberFormat="1" applyFont="1" applyFill="1" applyBorder="1"/>
    <xf numFmtId="0" fontId="0" fillId="9" borderId="0" xfId="0" applyFill="1"/>
    <xf numFmtId="0" fontId="0" fillId="9" borderId="0" xfId="0" applyFill="1" applyAlignment="1"/>
    <xf numFmtId="0" fontId="0" fillId="9" borderId="0" xfId="0" applyFill="1" applyBorder="1" applyAlignment="1"/>
    <xf numFmtId="0" fontId="0" fillId="9" borderId="0" xfId="0" applyFill="1" applyAlignment="1">
      <alignment vertical="top"/>
    </xf>
    <xf numFmtId="0" fontId="2" fillId="9" borderId="0" xfId="0" applyFont="1" applyFill="1" applyBorder="1" applyAlignment="1">
      <alignment vertical="top"/>
    </xf>
    <xf numFmtId="0" fontId="0" fillId="9" borderId="0" xfId="0" applyFill="1" applyBorder="1" applyAlignment="1">
      <alignment vertical="top"/>
    </xf>
    <xf numFmtId="164" fontId="12" fillId="2" borderId="48" xfId="1" applyNumberFormat="1" applyFont="1" applyFill="1" applyBorder="1"/>
    <xf numFmtId="165" fontId="12" fillId="0" borderId="0" xfId="2" applyNumberFormat="1" applyFont="1" applyFill="1" applyBorder="1" applyAlignment="1">
      <alignment horizontal="center"/>
    </xf>
    <xf numFmtId="3" fontId="12" fillId="10" borderId="50" xfId="3" applyNumberFormat="1" applyFont="1" applyFill="1" applyBorder="1" applyProtection="1"/>
    <xf numFmtId="0" fontId="4" fillId="0" borderId="0" xfId="3" applyFont="1" applyAlignment="1" applyProtection="1">
      <alignment vertical="top"/>
    </xf>
    <xf numFmtId="0" fontId="18" fillId="0" borderId="0" xfId="0" applyFont="1" applyAlignment="1">
      <alignment vertical="top"/>
    </xf>
    <xf numFmtId="0" fontId="18" fillId="0" borderId="0" xfId="3" applyFont="1" applyAlignment="1" applyProtection="1"/>
    <xf numFmtId="0" fontId="18" fillId="0" borderId="0" xfId="0" applyFont="1" applyAlignment="1"/>
    <xf numFmtId="0" fontId="2" fillId="0" borderId="0" xfId="0" applyFont="1" applyBorder="1" applyAlignment="1"/>
    <xf numFmtId="0" fontId="9" fillId="0" borderId="0" xfId="0" applyFont="1" applyBorder="1" applyAlignment="1">
      <alignment vertical="top"/>
    </xf>
    <xf numFmtId="0" fontId="18" fillId="0" borderId="0" xfId="0" applyFont="1" applyBorder="1" applyAlignment="1"/>
    <xf numFmtId="37" fontId="0" fillId="0" borderId="7" xfId="1" applyNumberFormat="1" applyFont="1" applyBorder="1"/>
    <xf numFmtId="37" fontId="12" fillId="0" borderId="3" xfId="1" applyNumberFormat="1" applyFont="1" applyBorder="1" applyProtection="1"/>
    <xf numFmtId="37" fontId="12" fillId="11" borderId="0" xfId="1" applyNumberFormat="1" applyFont="1" applyFill="1" applyProtection="1"/>
    <xf numFmtId="3" fontId="0" fillId="0" borderId="7" xfId="1" applyNumberFormat="1" applyFont="1" applyBorder="1"/>
    <xf numFmtId="164" fontId="3" fillId="4" borderId="7" xfId="0" applyNumberFormat="1" applyFont="1" applyFill="1" applyBorder="1"/>
    <xf numFmtId="10" fontId="17" fillId="0" borderId="7" xfId="4" applyNumberFormat="1" applyFont="1" applyFill="1" applyBorder="1"/>
    <xf numFmtId="49" fontId="0" fillId="0" borderId="29" xfId="0" applyNumberFormat="1" applyFill="1" applyBorder="1" applyAlignment="1">
      <alignment horizontal="left"/>
    </xf>
    <xf numFmtId="3" fontId="7" fillId="5" borderId="6" xfId="1" applyNumberFormat="1" applyFont="1" applyFill="1" applyBorder="1" applyAlignment="1">
      <alignment horizontal="right"/>
    </xf>
    <xf numFmtId="3" fontId="7" fillId="5" borderId="51" xfId="1" applyNumberFormat="1" applyFont="1" applyFill="1" applyBorder="1"/>
    <xf numFmtId="3" fontId="7" fillId="5" borderId="22" xfId="1" applyNumberFormat="1" applyFont="1" applyFill="1" applyBorder="1" applyAlignment="1">
      <alignment horizontal="right"/>
    </xf>
    <xf numFmtId="3" fontId="7" fillId="5" borderId="23" xfId="1" applyNumberFormat="1" applyFont="1" applyFill="1" applyBorder="1"/>
    <xf numFmtId="3" fontId="7" fillId="5" borderId="11" xfId="1" applyNumberFormat="1" applyFont="1" applyFill="1" applyBorder="1" applyAlignment="1">
      <alignment horizontal="right"/>
    </xf>
    <xf numFmtId="3" fontId="7" fillId="5" borderId="2" xfId="1" applyNumberFormat="1" applyFont="1" applyFill="1" applyBorder="1" applyAlignment="1">
      <alignment horizontal="right"/>
    </xf>
    <xf numFmtId="3" fontId="7" fillId="5" borderId="52" xfId="1" applyNumberFormat="1" applyFont="1" applyFill="1" applyBorder="1" applyAlignment="1">
      <alignment horizontal="right"/>
    </xf>
    <xf numFmtId="3" fontId="7" fillId="5" borderId="51" xfId="1" applyNumberFormat="1" applyFont="1" applyFill="1" applyBorder="1" applyAlignment="1">
      <alignment horizontal="right"/>
    </xf>
    <xf numFmtId="3" fontId="7" fillId="5" borderId="5" xfId="1" applyNumberFormat="1" applyFont="1" applyFill="1" applyBorder="1" applyAlignment="1">
      <alignment horizontal="right"/>
    </xf>
    <xf numFmtId="3" fontId="7" fillId="9" borderId="6" xfId="1" applyNumberFormat="1" applyFont="1" applyFill="1" applyBorder="1" applyAlignment="1">
      <alignment horizontal="right"/>
    </xf>
    <xf numFmtId="3" fontId="7" fillId="9" borderId="48" xfId="1" applyNumberFormat="1" applyFont="1" applyFill="1" applyBorder="1" applyAlignment="1">
      <alignment horizontal="right"/>
    </xf>
    <xf numFmtId="3" fontId="7" fillId="5" borderId="24" xfId="1" applyNumberFormat="1" applyFont="1" applyFill="1" applyBorder="1" applyAlignment="1">
      <alignment horizontal="right"/>
    </xf>
    <xf numFmtId="10" fontId="7" fillId="9" borderId="6" xfId="4" applyNumberFormat="1" applyFont="1" applyFill="1" applyBorder="1" applyAlignment="1">
      <alignment horizontal="right"/>
    </xf>
    <xf numFmtId="10" fontId="7" fillId="5" borderId="6" xfId="4" applyNumberFormat="1" applyFont="1" applyFill="1" applyBorder="1" applyAlignment="1">
      <alignment horizontal="right"/>
    </xf>
    <xf numFmtId="3" fontId="7" fillId="9" borderId="6" xfId="1" applyNumberFormat="1" applyFont="1" applyFill="1" applyBorder="1" applyAlignment="1"/>
    <xf numFmtId="3" fontId="7" fillId="9" borderId="11" xfId="1" applyNumberFormat="1" applyFont="1" applyFill="1" applyBorder="1" applyAlignment="1">
      <alignment horizontal="right"/>
    </xf>
    <xf numFmtId="3" fontId="7" fillId="5" borderId="23" xfId="1" applyNumberFormat="1" applyFont="1" applyFill="1" applyBorder="1" applyAlignment="1">
      <alignment horizontal="right"/>
    </xf>
    <xf numFmtId="3" fontId="7" fillId="9" borderId="48" xfId="1" applyNumberFormat="1" applyFont="1" applyFill="1" applyBorder="1"/>
    <xf numFmtId="3" fontId="7" fillId="5" borderId="48" xfId="1" applyNumberFormat="1" applyFont="1" applyFill="1" applyBorder="1"/>
    <xf numFmtId="3" fontId="7" fillId="5" borderId="48" xfId="1" applyNumberFormat="1" applyFont="1" applyFill="1" applyBorder="1" applyAlignment="1">
      <alignment horizontal="right"/>
    </xf>
    <xf numFmtId="3" fontId="7" fillId="5" borderId="53" xfId="1" applyNumberFormat="1" applyFont="1" applyFill="1" applyBorder="1" applyAlignment="1">
      <alignment horizontal="right"/>
    </xf>
    <xf numFmtId="3" fontId="19" fillId="5" borderId="11" xfId="1" applyNumberFormat="1" applyFont="1" applyFill="1" applyBorder="1"/>
    <xf numFmtId="3" fontId="19" fillId="5" borderId="11" xfId="1" applyNumberFormat="1" applyFont="1" applyFill="1" applyBorder="1" applyAlignment="1">
      <alignment horizontal="right"/>
    </xf>
    <xf numFmtId="3" fontId="19" fillId="5" borderId="2" xfId="1" applyNumberFormat="1" applyFont="1" applyFill="1" applyBorder="1" applyAlignment="1">
      <alignment horizontal="right"/>
    </xf>
    <xf numFmtId="3" fontId="7" fillId="5" borderId="15" xfId="1" applyNumberFormat="1" applyFont="1" applyFill="1" applyBorder="1"/>
    <xf numFmtId="37" fontId="19" fillId="5" borderId="2" xfId="1" applyNumberFormat="1" applyFont="1" applyFill="1" applyBorder="1" applyAlignment="1"/>
    <xf numFmtId="3" fontId="19" fillId="5" borderId="38" xfId="1" applyNumberFormat="1" applyFont="1" applyFill="1" applyBorder="1" applyAlignment="1">
      <alignment horizontal="right"/>
    </xf>
    <xf numFmtId="3" fontId="19" fillId="5" borderId="5" xfId="1" applyNumberFormat="1" applyFont="1" applyFill="1" applyBorder="1" applyAlignment="1">
      <alignment horizontal="right"/>
    </xf>
    <xf numFmtId="3" fontId="4" fillId="5" borderId="37" xfId="1" applyNumberFormat="1" applyFont="1" applyFill="1" applyBorder="1" applyAlignment="1">
      <alignment horizontal="right"/>
    </xf>
    <xf numFmtId="3" fontId="4" fillId="5" borderId="54" xfId="1" applyNumberFormat="1" applyFont="1" applyFill="1" applyBorder="1" applyAlignment="1">
      <alignment horizontal="right"/>
    </xf>
    <xf numFmtId="3" fontId="7" fillId="9" borderId="48" xfId="1" applyNumberFormat="1" applyFont="1" applyFill="1" applyBorder="1" applyAlignment="1"/>
    <xf numFmtId="3" fontId="7" fillId="5" borderId="48" xfId="1" applyNumberFormat="1" applyFont="1" applyFill="1" applyBorder="1" applyAlignment="1"/>
    <xf numFmtId="3" fontId="7" fillId="5" borderId="53" xfId="1" applyNumberFormat="1" applyFont="1" applyFill="1" applyBorder="1" applyAlignment="1"/>
    <xf numFmtId="3" fontId="4" fillId="5" borderId="39" xfId="1" applyNumberFormat="1" applyFont="1" applyFill="1" applyBorder="1" applyAlignment="1"/>
    <xf numFmtId="3" fontId="4" fillId="5" borderId="39" xfId="1" applyNumberFormat="1" applyFont="1" applyFill="1" applyBorder="1" applyAlignment="1">
      <alignment horizontal="right"/>
    </xf>
    <xf numFmtId="3" fontId="12" fillId="5" borderId="46" xfId="0" applyNumberFormat="1" applyFont="1" applyFill="1" applyBorder="1" applyAlignment="1">
      <alignment horizontal="right"/>
    </xf>
    <xf numFmtId="3" fontId="7" fillId="5" borderId="15" xfId="1" applyNumberFormat="1" applyFont="1" applyFill="1" applyBorder="1" applyAlignment="1">
      <alignment horizontal="right"/>
    </xf>
    <xf numFmtId="3" fontId="7" fillId="5" borderId="41" xfId="1" applyNumberFormat="1" applyFont="1" applyFill="1" applyBorder="1" applyAlignment="1">
      <alignment horizontal="right"/>
    </xf>
    <xf numFmtId="3" fontId="4" fillId="5" borderId="15" xfId="0" applyNumberFormat="1" applyFont="1" applyFill="1" applyBorder="1"/>
    <xf numFmtId="3" fontId="4" fillId="5" borderId="15" xfId="0" applyNumberFormat="1" applyFont="1" applyFill="1" applyBorder="1" applyAlignment="1">
      <alignment horizontal="right"/>
    </xf>
    <xf numFmtId="3" fontId="4" fillId="5" borderId="41" xfId="1" applyNumberFormat="1" applyFont="1" applyFill="1" applyBorder="1" applyAlignment="1">
      <alignment horizontal="right"/>
    </xf>
    <xf numFmtId="3" fontId="7" fillId="2" borderId="11" xfId="4" applyNumberFormat="1" applyFont="1" applyFill="1" applyBorder="1" applyAlignment="1">
      <alignment horizontal="center"/>
    </xf>
    <xf numFmtId="3" fontId="7" fillId="5" borderId="14" xfId="1" applyNumberFormat="1" applyFont="1" applyFill="1" applyBorder="1"/>
    <xf numFmtId="3" fontId="19" fillId="5" borderId="38" xfId="1" applyNumberFormat="1" applyFont="1" applyFill="1" applyBorder="1"/>
    <xf numFmtId="3" fontId="19" fillId="5" borderId="5" xfId="1" applyNumberFormat="1" applyFont="1" applyFill="1" applyBorder="1"/>
    <xf numFmtId="3" fontId="4" fillId="5" borderId="37" xfId="1" applyNumberFormat="1" applyFont="1" applyFill="1" applyBorder="1"/>
    <xf numFmtId="3" fontId="4" fillId="5" borderId="54" xfId="1" applyNumberFormat="1" applyFont="1" applyFill="1" applyBorder="1"/>
    <xf numFmtId="164" fontId="1" fillId="0" borderId="0" xfId="1" applyNumberFormat="1" applyFont="1" applyFill="1" applyBorder="1" applyAlignment="1">
      <alignment horizontal="center"/>
    </xf>
    <xf numFmtId="0" fontId="3" fillId="3" borderId="22" xfId="0" applyFont="1" applyFill="1" applyBorder="1" applyAlignment="1">
      <alignment wrapText="1"/>
    </xf>
    <xf numFmtId="0" fontId="0" fillId="0" borderId="30" xfId="0" applyFill="1" applyBorder="1" applyAlignment="1">
      <alignment wrapText="1"/>
    </xf>
    <xf numFmtId="0" fontId="0" fillId="9" borderId="0" xfId="0" applyFill="1" applyBorder="1" applyAlignment="1">
      <alignment wrapText="1"/>
    </xf>
    <xf numFmtId="0" fontId="0" fillId="9" borderId="0" xfId="0" applyFill="1" applyAlignment="1">
      <alignment wrapText="1"/>
    </xf>
    <xf numFmtId="3" fontId="12" fillId="5" borderId="46" xfId="0" applyNumberFormat="1" applyFont="1" applyFill="1" applyBorder="1"/>
    <xf numFmtId="3" fontId="12" fillId="5" borderId="47" xfId="1" applyNumberFormat="1" applyFont="1" applyFill="1" applyBorder="1"/>
    <xf numFmtId="164" fontId="12" fillId="5" borderId="5" xfId="1" applyNumberFormat="1" applyFont="1" applyFill="1" applyBorder="1"/>
    <xf numFmtId="164" fontId="12" fillId="5" borderId="55" xfId="1" applyNumberFormat="1" applyFont="1" applyFill="1" applyBorder="1"/>
    <xf numFmtId="164" fontId="12" fillId="5" borderId="47" xfId="1" applyNumberFormat="1" applyFont="1" applyFill="1" applyBorder="1"/>
    <xf numFmtId="0" fontId="3" fillId="4" borderId="55" xfId="0" applyFont="1" applyFill="1" applyBorder="1" applyAlignment="1">
      <alignment wrapText="1"/>
    </xf>
    <xf numFmtId="164" fontId="12" fillId="5" borderId="44" xfId="0" applyNumberFormat="1" applyFont="1" applyFill="1" applyBorder="1" applyAlignment="1">
      <alignment horizontal="center"/>
    </xf>
    <xf numFmtId="0" fontId="0" fillId="4" borderId="56" xfId="0" applyFill="1" applyBorder="1" applyAlignment="1">
      <alignment wrapText="1"/>
    </xf>
    <xf numFmtId="0" fontId="0" fillId="4" borderId="45" xfId="0" applyFill="1" applyBorder="1" applyAlignment="1">
      <alignment wrapText="1"/>
    </xf>
    <xf numFmtId="0" fontId="2" fillId="4" borderId="45" xfId="0" applyFont="1" applyFill="1" applyBorder="1" applyAlignment="1">
      <alignment horizontal="left" wrapText="1"/>
    </xf>
    <xf numFmtId="0" fontId="3" fillId="4" borderId="45" xfId="0" applyFont="1" applyFill="1" applyBorder="1" applyAlignment="1">
      <alignment horizontal="left" wrapText="1"/>
    </xf>
    <xf numFmtId="3" fontId="12" fillId="5" borderId="53" xfId="1" applyNumberFormat="1" applyFont="1" applyFill="1" applyBorder="1"/>
    <xf numFmtId="164" fontId="12" fillId="5" borderId="57" xfId="1" applyNumberFormat="1" applyFont="1" applyFill="1" applyBorder="1"/>
    <xf numFmtId="0" fontId="0" fillId="2" borderId="58" xfId="0" applyFill="1" applyBorder="1"/>
    <xf numFmtId="0" fontId="0" fillId="2" borderId="8" xfId="0" applyFill="1" applyBorder="1"/>
    <xf numFmtId="0" fontId="28" fillId="2" borderId="8" xfId="0" applyFont="1" applyFill="1" applyBorder="1"/>
    <xf numFmtId="3" fontId="12" fillId="5" borderId="59" xfId="1" applyNumberFormat="1" applyFont="1" applyFill="1" applyBorder="1"/>
    <xf numFmtId="3" fontId="12" fillId="0" borderId="60" xfId="0" applyNumberFormat="1" applyFont="1" applyBorder="1"/>
    <xf numFmtId="3" fontId="12" fillId="0" borderId="61" xfId="1" applyNumberFormat="1" applyFont="1" applyBorder="1"/>
    <xf numFmtId="3" fontId="12" fillId="0" borderId="61" xfId="0" applyNumberFormat="1" applyFont="1" applyBorder="1"/>
    <xf numFmtId="0" fontId="0" fillId="2" borderId="57" xfId="0" applyFill="1" applyBorder="1"/>
    <xf numFmtId="0" fontId="0" fillId="2" borderId="46" xfId="0" applyFill="1" applyBorder="1"/>
    <xf numFmtId="3" fontId="12" fillId="3" borderId="0" xfId="1" applyNumberFormat="1" applyFont="1" applyFill="1" applyBorder="1"/>
    <xf numFmtId="164" fontId="12" fillId="3" borderId="0" xfId="1" applyNumberFormat="1" applyFont="1" applyFill="1" applyBorder="1"/>
    <xf numFmtId="164" fontId="3" fillId="3" borderId="0" xfId="1" applyNumberFormat="1" applyFont="1" applyFill="1" applyBorder="1" applyAlignment="1">
      <alignment horizontal="center"/>
    </xf>
    <xf numFmtId="10" fontId="12" fillId="4" borderId="14" xfId="4" applyNumberFormat="1" applyFont="1" applyFill="1" applyBorder="1"/>
    <xf numFmtId="10" fontId="12" fillId="4" borderId="41" xfId="4" applyNumberFormat="1" applyFont="1" applyFill="1" applyBorder="1"/>
    <xf numFmtId="10" fontId="12" fillId="4" borderId="27" xfId="4" applyNumberFormat="1" applyFont="1" applyFill="1" applyBorder="1"/>
    <xf numFmtId="10" fontId="12" fillId="2" borderId="27" xfId="4" applyNumberFormat="1" applyFont="1" applyFill="1" applyBorder="1"/>
    <xf numFmtId="9" fontId="12" fillId="4" borderId="7" xfId="4" applyNumberFormat="1" applyFont="1" applyFill="1" applyBorder="1"/>
    <xf numFmtId="164" fontId="12" fillId="5" borderId="24" xfId="1" applyNumberFormat="1" applyFont="1" applyFill="1" applyBorder="1"/>
    <xf numFmtId="164" fontId="12" fillId="5" borderId="26" xfId="1" applyNumberFormat="1" applyFont="1" applyFill="1" applyBorder="1"/>
    <xf numFmtId="0" fontId="3" fillId="3" borderId="30" xfId="0" applyFont="1" applyFill="1" applyBorder="1" applyAlignment="1">
      <alignment horizontal="left"/>
    </xf>
    <xf numFmtId="44" fontId="3" fillId="3" borderId="30" xfId="2" quotePrefix="1" applyFont="1" applyFill="1" applyBorder="1" applyAlignment="1">
      <alignment horizontal="center"/>
    </xf>
    <xf numFmtId="44" fontId="3" fillId="3" borderId="30" xfId="2" applyFont="1" applyFill="1" applyBorder="1" applyAlignment="1">
      <alignment horizontal="center"/>
    </xf>
    <xf numFmtId="164" fontId="3" fillId="4" borderId="14" xfId="1" applyNumberFormat="1" applyFont="1" applyFill="1" applyBorder="1" applyAlignment="1">
      <alignment horizontal="center" vertical="center" wrapText="1"/>
    </xf>
    <xf numFmtId="164" fontId="3" fillId="4" borderId="41" xfId="1" applyNumberFormat="1" applyFont="1" applyFill="1" applyBorder="1" applyAlignment="1">
      <alignment horizontal="center" vertical="center" wrapText="1"/>
    </xf>
    <xf numFmtId="0" fontId="0" fillId="7" borderId="27" xfId="0" applyFill="1" applyBorder="1" applyAlignment="1">
      <alignment horizontal="center" vertical="center" wrapText="1"/>
    </xf>
    <xf numFmtId="0" fontId="0" fillId="7" borderId="7" xfId="0" applyFill="1" applyBorder="1" applyAlignment="1">
      <alignment horizontal="center" vertical="center" wrapText="1"/>
    </xf>
    <xf numFmtId="164" fontId="6" fillId="12" borderId="7" xfId="1" applyNumberFormat="1" applyFont="1" applyFill="1" applyBorder="1" applyAlignment="1">
      <alignment horizontal="center"/>
    </xf>
    <xf numFmtId="164" fontId="1" fillId="0" borderId="0" xfId="1" applyNumberFormat="1" applyFill="1" applyBorder="1"/>
    <xf numFmtId="0" fontId="3" fillId="3" borderId="30" xfId="0" applyFont="1" applyFill="1" applyBorder="1" applyAlignment="1">
      <alignment horizontal="left" wrapText="1"/>
    </xf>
    <xf numFmtId="164" fontId="0" fillId="3" borderId="30" xfId="0" applyNumberFormat="1" applyFill="1" applyBorder="1" applyAlignment="1">
      <alignment horizontal="center"/>
    </xf>
    <xf numFmtId="164" fontId="1" fillId="3" borderId="30" xfId="1" applyNumberFormat="1" applyFill="1" applyBorder="1"/>
    <xf numFmtId="0" fontId="0" fillId="3" borderId="0" xfId="0" applyFill="1" applyBorder="1" applyAlignment="1">
      <alignment horizontal="center" vertical="center"/>
    </xf>
    <xf numFmtId="0" fontId="0" fillId="0" borderId="0" xfId="0" applyBorder="1" applyAlignment="1">
      <alignment wrapText="1"/>
    </xf>
    <xf numFmtId="164" fontId="12" fillId="5" borderId="9" xfId="1" applyNumberFormat="1" applyFont="1" applyFill="1" applyBorder="1" applyAlignment="1">
      <alignment horizontal="center"/>
    </xf>
    <xf numFmtId="164" fontId="17" fillId="5" borderId="62" xfId="0" applyNumberFormat="1" applyFont="1" applyFill="1" applyBorder="1" applyAlignment="1">
      <alignment horizontal="center"/>
    </xf>
    <xf numFmtId="10" fontId="12" fillId="3" borderId="63" xfId="4" applyNumberFormat="1" applyFont="1" applyFill="1" applyBorder="1"/>
    <xf numFmtId="3" fontId="12" fillId="5" borderId="36" xfId="1" applyNumberFormat="1" applyFont="1" applyFill="1" applyBorder="1"/>
    <xf numFmtId="3" fontId="12" fillId="2" borderId="46" xfId="0" applyNumberFormat="1" applyFont="1" applyFill="1" applyBorder="1" applyAlignment="1">
      <alignment horizontal="right"/>
    </xf>
    <xf numFmtId="164" fontId="12" fillId="4" borderId="46" xfId="1" applyNumberFormat="1" applyFont="1" applyFill="1" applyBorder="1" applyAlignment="1">
      <alignment horizontal="center"/>
    </xf>
    <xf numFmtId="164" fontId="12" fillId="2" borderId="46" xfId="1" applyNumberFormat="1" applyFont="1" applyFill="1" applyBorder="1" applyAlignment="1">
      <alignment horizontal="center"/>
    </xf>
    <xf numFmtId="3" fontId="12" fillId="2" borderId="62" xfId="1" applyNumberFormat="1" applyFont="1" applyFill="1" applyBorder="1"/>
    <xf numFmtId="3" fontId="12" fillId="2" borderId="47" xfId="1" applyNumberFormat="1" applyFont="1" applyFill="1" applyBorder="1"/>
    <xf numFmtId="0" fontId="20" fillId="0" borderId="0" xfId="0" applyFont="1" applyBorder="1" applyAlignment="1">
      <alignment vertical="center"/>
    </xf>
    <xf numFmtId="0" fontId="4" fillId="0" borderId="33" xfId="0" applyFont="1" applyBorder="1"/>
    <xf numFmtId="0" fontId="0" fillId="0" borderId="0" xfId="0" applyFill="1" applyBorder="1" applyAlignment="1">
      <alignment horizontal="center"/>
    </xf>
    <xf numFmtId="3" fontId="12" fillId="5" borderId="45" xfId="1" applyNumberFormat="1" applyFont="1" applyFill="1" applyBorder="1"/>
    <xf numFmtId="3" fontId="12" fillId="5" borderId="55" xfId="1" applyNumberFormat="1" applyFont="1" applyFill="1" applyBorder="1"/>
    <xf numFmtId="164" fontId="3" fillId="4" borderId="20" xfId="1" applyNumberFormat="1" applyFont="1" applyFill="1" applyBorder="1" applyAlignment="1">
      <alignment horizontal="center" vertical="center" wrapText="1"/>
    </xf>
    <xf numFmtId="3" fontId="12" fillId="5" borderId="2" xfId="1" applyNumberFormat="1" applyFont="1" applyFill="1" applyBorder="1"/>
    <xf numFmtId="3" fontId="12" fillId="5" borderId="5" xfId="1" applyNumberFormat="1" applyFont="1" applyFill="1" applyBorder="1"/>
    <xf numFmtId="164" fontId="12" fillId="2" borderId="2" xfId="1" applyNumberFormat="1" applyFont="1" applyFill="1" applyBorder="1"/>
    <xf numFmtId="164" fontId="12" fillId="5" borderId="4" xfId="1" applyNumberFormat="1" applyFont="1" applyFill="1" applyBorder="1"/>
    <xf numFmtId="164" fontId="12" fillId="5" borderId="10" xfId="1" applyNumberFormat="1" applyFont="1" applyFill="1" applyBorder="1"/>
    <xf numFmtId="164" fontId="12" fillId="5" borderId="64" xfId="1" applyNumberFormat="1" applyFont="1" applyFill="1" applyBorder="1"/>
    <xf numFmtId="44" fontId="3" fillId="3" borderId="0" xfId="2" quotePrefix="1" applyFont="1" applyFill="1" applyBorder="1" applyAlignment="1">
      <alignment horizontal="center"/>
    </xf>
    <xf numFmtId="3" fontId="12" fillId="5" borderId="56" xfId="1" applyNumberFormat="1" applyFont="1" applyFill="1" applyBorder="1"/>
    <xf numFmtId="3" fontId="12" fillId="0" borderId="65" xfId="1" applyNumberFormat="1" applyFont="1" applyFill="1" applyBorder="1"/>
    <xf numFmtId="164" fontId="12" fillId="2" borderId="10" xfId="1" applyNumberFormat="1" applyFont="1" applyFill="1" applyBorder="1"/>
    <xf numFmtId="1" fontId="12" fillId="0" borderId="10" xfId="1" applyNumberFormat="1" applyFont="1" applyFill="1" applyBorder="1"/>
    <xf numFmtId="3" fontId="12" fillId="5" borderId="64" xfId="1" applyNumberFormat="1" applyFont="1" applyFill="1" applyBorder="1"/>
    <xf numFmtId="10" fontId="12" fillId="4" borderId="39" xfId="4" applyNumberFormat="1" applyFont="1" applyFill="1" applyBorder="1"/>
    <xf numFmtId="164" fontId="12" fillId="5" borderId="65" xfId="1" applyNumberFormat="1" applyFont="1" applyFill="1" applyBorder="1"/>
    <xf numFmtId="164" fontId="12" fillId="5" borderId="10" xfId="1" applyNumberFormat="1" applyFont="1" applyFill="1" applyBorder="1" applyAlignment="1">
      <alignment horizontal="center"/>
    </xf>
    <xf numFmtId="164" fontId="17" fillId="5" borderId="64" xfId="0" applyNumberFormat="1" applyFont="1" applyFill="1" applyBorder="1" applyAlignment="1">
      <alignment horizontal="center"/>
    </xf>
    <xf numFmtId="3" fontId="12" fillId="5" borderId="48" xfId="1" applyNumberFormat="1" applyFont="1" applyFill="1" applyBorder="1" applyAlignment="1">
      <alignment horizontal="right"/>
    </xf>
    <xf numFmtId="3" fontId="12" fillId="5" borderId="2" xfId="1" applyNumberFormat="1" applyFont="1" applyFill="1" applyBorder="1" applyAlignment="1">
      <alignment horizontal="right"/>
    </xf>
    <xf numFmtId="3" fontId="17" fillId="5" borderId="53" xfId="0" applyNumberFormat="1" applyFont="1" applyFill="1" applyBorder="1" applyAlignment="1">
      <alignment horizontal="right"/>
    </xf>
    <xf numFmtId="3" fontId="17" fillId="5" borderId="5" xfId="0" applyNumberFormat="1" applyFont="1" applyFill="1" applyBorder="1" applyAlignment="1">
      <alignment horizontal="right"/>
    </xf>
    <xf numFmtId="164" fontId="6" fillId="0" borderId="0" xfId="1" applyNumberFormat="1" applyFont="1" applyFill="1" applyBorder="1" applyAlignment="1">
      <alignment horizontal="center"/>
    </xf>
    <xf numFmtId="164" fontId="12" fillId="2" borderId="56" xfId="1" applyNumberFormat="1" applyFont="1" applyFill="1" applyBorder="1"/>
    <xf numFmtId="9" fontId="2" fillId="3" borderId="29" xfId="4" applyNumberFormat="1" applyFont="1" applyFill="1" applyBorder="1" applyAlignment="1">
      <alignment horizontal="center" wrapText="1"/>
    </xf>
    <xf numFmtId="0" fontId="3" fillId="3" borderId="63" xfId="0" applyFont="1" applyFill="1" applyBorder="1" applyAlignment="1">
      <alignment horizontal="left"/>
    </xf>
    <xf numFmtId="3" fontId="12" fillId="5" borderId="12" xfId="1" applyNumberFormat="1" applyFont="1" applyFill="1" applyBorder="1" applyAlignment="1">
      <alignment horizontal="right"/>
    </xf>
    <xf numFmtId="3" fontId="12" fillId="5" borderId="24" xfId="1" applyNumberFormat="1" applyFont="1" applyFill="1" applyBorder="1" applyAlignment="1">
      <alignment horizontal="right"/>
    </xf>
    <xf numFmtId="164" fontId="12" fillId="5" borderId="3" xfId="1" applyNumberFormat="1" applyFont="1" applyFill="1" applyBorder="1"/>
    <xf numFmtId="10" fontId="12" fillId="2" borderId="44" xfId="4" applyNumberFormat="1" applyFont="1" applyFill="1" applyBorder="1"/>
    <xf numFmtId="164" fontId="12" fillId="5" borderId="44" xfId="1" applyNumberFormat="1" applyFont="1" applyFill="1" applyBorder="1"/>
    <xf numFmtId="0" fontId="0" fillId="4" borderId="56" xfId="0" applyFill="1" applyBorder="1"/>
    <xf numFmtId="164" fontId="12" fillId="2" borderId="66" xfId="1" applyNumberFormat="1" applyFont="1" applyFill="1" applyBorder="1"/>
    <xf numFmtId="0" fontId="0" fillId="4" borderId="19" xfId="0" applyFill="1" applyBorder="1"/>
    <xf numFmtId="164" fontId="12" fillId="2" borderId="53" xfId="1" applyNumberFormat="1" applyFont="1" applyFill="1" applyBorder="1"/>
    <xf numFmtId="164" fontId="12" fillId="2" borderId="5" xfId="1" applyNumberFormat="1" applyFont="1" applyFill="1" applyBorder="1"/>
    <xf numFmtId="164" fontId="12" fillId="2" borderId="62" xfId="1" applyNumberFormat="1" applyFont="1" applyFill="1" applyBorder="1"/>
    <xf numFmtId="164" fontId="12" fillId="2" borderId="55" xfId="1" applyNumberFormat="1" applyFont="1" applyFill="1" applyBorder="1"/>
    <xf numFmtId="3" fontId="12" fillId="9" borderId="57" xfId="1" applyNumberFormat="1" applyFont="1" applyFill="1" applyBorder="1"/>
    <xf numFmtId="3" fontId="12" fillId="9" borderId="47" xfId="1" applyNumberFormat="1" applyFont="1" applyFill="1" applyBorder="1"/>
    <xf numFmtId="0" fontId="3" fillId="4" borderId="56" xfId="0" applyFont="1" applyFill="1" applyBorder="1" applyAlignment="1">
      <alignment horizontal="left" wrapText="1"/>
    </xf>
    <xf numFmtId="164" fontId="12" fillId="5" borderId="60" xfId="1" applyNumberFormat="1" applyFont="1" applyFill="1" applyBorder="1" applyAlignment="1">
      <alignment horizontal="center"/>
    </xf>
    <xf numFmtId="3" fontId="12" fillId="5" borderId="34" xfId="1" applyNumberFormat="1" applyFont="1" applyFill="1" applyBorder="1" applyAlignment="1">
      <alignment horizontal="right"/>
    </xf>
    <xf numFmtId="3" fontId="12" fillId="4" borderId="14" xfId="1" applyNumberFormat="1" applyFont="1" applyFill="1" applyBorder="1" applyAlignment="1">
      <alignment horizontal="right"/>
    </xf>
    <xf numFmtId="3" fontId="12" fillId="4" borderId="32" xfId="1" applyNumberFormat="1" applyFont="1" applyFill="1" applyBorder="1" applyAlignment="1">
      <alignment horizontal="right"/>
    </xf>
    <xf numFmtId="0" fontId="0" fillId="0" borderId="0" xfId="0" applyAlignment="1">
      <alignment vertical="center" wrapText="1"/>
    </xf>
    <xf numFmtId="0" fontId="3" fillId="0" borderId="0" xfId="0" applyFont="1" applyFill="1" applyBorder="1" applyAlignment="1">
      <alignment wrapText="1"/>
    </xf>
    <xf numFmtId="0" fontId="0" fillId="0" borderId="0" xfId="0" applyFill="1" applyBorder="1" applyAlignment="1">
      <alignment wrapText="1"/>
    </xf>
    <xf numFmtId="164" fontId="3" fillId="4" borderId="27" xfId="1" applyNumberFormat="1" applyFont="1" applyFill="1" applyBorder="1" applyAlignment="1">
      <alignment horizontal="center" vertical="center" wrapText="1"/>
    </xf>
    <xf numFmtId="3" fontId="12" fillId="4" borderId="56" xfId="1" applyNumberFormat="1" applyFont="1" applyFill="1" applyBorder="1"/>
    <xf numFmtId="10" fontId="12" fillId="4" borderId="57" xfId="4" applyNumberFormat="1" applyFont="1" applyFill="1" applyBorder="1"/>
    <xf numFmtId="3" fontId="12" fillId="4" borderId="45" xfId="1" applyNumberFormat="1" applyFont="1" applyFill="1" applyBorder="1"/>
    <xf numFmtId="10" fontId="12" fillId="4" borderId="46" xfId="4" applyNumberFormat="1" applyFont="1" applyFill="1" applyBorder="1"/>
    <xf numFmtId="3" fontId="12" fillId="4" borderId="55" xfId="1" applyNumberFormat="1" applyFont="1" applyFill="1" applyBorder="1"/>
    <xf numFmtId="10" fontId="12" fillId="4" borderId="47" xfId="4" applyNumberFormat="1" applyFont="1" applyFill="1" applyBorder="1"/>
    <xf numFmtId="0" fontId="0" fillId="2" borderId="56" xfId="0" applyFill="1" applyBorder="1" applyAlignment="1">
      <alignment wrapText="1"/>
    </xf>
    <xf numFmtId="0" fontId="0" fillId="2" borderId="45" xfId="0" applyFill="1" applyBorder="1" applyAlignment="1">
      <alignment wrapText="1"/>
    </xf>
    <xf numFmtId="0" fontId="2" fillId="2" borderId="45" xfId="0" applyFont="1" applyFill="1" applyBorder="1" applyAlignment="1">
      <alignment horizontal="left" wrapText="1"/>
    </xf>
    <xf numFmtId="0" fontId="3" fillId="2" borderId="45" xfId="0" applyFont="1" applyFill="1" applyBorder="1" applyAlignment="1">
      <alignment horizontal="left" wrapText="1"/>
    </xf>
    <xf numFmtId="0" fontId="3" fillId="2" borderId="55" xfId="0" applyFont="1" applyFill="1" applyBorder="1" applyAlignment="1">
      <alignment wrapText="1"/>
    </xf>
    <xf numFmtId="0" fontId="3" fillId="2" borderId="19" xfId="0" applyFont="1" applyFill="1" applyBorder="1" applyAlignment="1">
      <alignment wrapText="1"/>
    </xf>
    <xf numFmtId="0" fontId="0" fillId="2" borderId="19" xfId="0" applyFill="1" applyBorder="1"/>
    <xf numFmtId="0" fontId="3" fillId="2" borderId="26" xfId="0" applyFont="1" applyFill="1" applyBorder="1" applyAlignment="1">
      <alignment horizontal="left" wrapText="1"/>
    </xf>
    <xf numFmtId="0" fontId="3" fillId="2" borderId="26" xfId="0" applyFont="1" applyFill="1" applyBorder="1" applyAlignment="1">
      <alignment horizontal="center" wrapText="1"/>
    </xf>
    <xf numFmtId="0" fontId="3" fillId="2" borderId="56" xfId="0" applyFont="1" applyFill="1" applyBorder="1" applyAlignment="1">
      <alignment horizontal="left" wrapText="1"/>
    </xf>
    <xf numFmtId="0" fontId="3" fillId="2" borderId="27" xfId="0" applyFont="1" applyFill="1" applyBorder="1" applyAlignment="1">
      <alignment wrapText="1"/>
    </xf>
    <xf numFmtId="164" fontId="28" fillId="0" borderId="56" xfId="1" applyNumberFormat="1" applyFont="1" applyFill="1" applyBorder="1"/>
    <xf numFmtId="3" fontId="12" fillId="5" borderId="34" xfId="1" applyNumberFormat="1" applyFont="1" applyFill="1" applyBorder="1"/>
    <xf numFmtId="0" fontId="0" fillId="0" borderId="30" xfId="0" applyBorder="1" applyAlignment="1"/>
    <xf numFmtId="0" fontId="28" fillId="5" borderId="10" xfId="0" applyFont="1" applyFill="1" applyBorder="1"/>
    <xf numFmtId="3" fontId="12" fillId="2" borderId="41" xfId="1" applyNumberFormat="1" applyFont="1" applyFill="1" applyBorder="1" applyAlignment="1">
      <alignment horizontal="right"/>
    </xf>
    <xf numFmtId="3" fontId="12" fillId="2" borderId="36" xfId="1" applyNumberFormat="1" applyFont="1" applyFill="1" applyBorder="1" applyAlignment="1">
      <alignment horizontal="right"/>
    </xf>
    <xf numFmtId="0" fontId="28" fillId="5" borderId="48" xfId="0" applyFont="1" applyFill="1" applyBorder="1"/>
    <xf numFmtId="0" fontId="28" fillId="5" borderId="61" xfId="0" applyFont="1" applyFill="1" applyBorder="1"/>
    <xf numFmtId="3" fontId="12" fillId="2" borderId="34" xfId="1" applyNumberFormat="1" applyFont="1" applyFill="1" applyBorder="1"/>
    <xf numFmtId="164" fontId="12" fillId="2" borderId="36" xfId="1" applyNumberFormat="1" applyFont="1" applyFill="1" applyBorder="1"/>
    <xf numFmtId="1" fontId="12" fillId="2" borderId="48" xfId="1" applyNumberFormat="1" applyFont="1" applyFill="1" applyBorder="1"/>
    <xf numFmtId="1" fontId="12" fillId="2" borderId="2" xfId="1" applyNumberFormat="1" applyFont="1" applyFill="1" applyBorder="1"/>
    <xf numFmtId="10" fontId="7" fillId="4" borderId="9" xfId="4" applyNumberFormat="1" applyFont="1" applyFill="1" applyBorder="1"/>
    <xf numFmtId="0" fontId="7" fillId="4" borderId="9" xfId="0" applyFont="1" applyFill="1" applyBorder="1"/>
    <xf numFmtId="10" fontId="7" fillId="0" borderId="67" xfId="4" applyNumberFormat="1" applyFont="1" applyFill="1" applyBorder="1"/>
    <xf numFmtId="10" fontId="4" fillId="4" borderId="19" xfId="4" applyNumberFormat="1" applyFont="1" applyFill="1" applyBorder="1"/>
    <xf numFmtId="0" fontId="3" fillId="4" borderId="56" xfId="0" applyFont="1" applyFill="1" applyBorder="1" applyAlignment="1">
      <alignment horizontal="center"/>
    </xf>
    <xf numFmtId="0" fontId="3" fillId="4" borderId="66" xfId="0" applyFont="1" applyFill="1" applyBorder="1" applyAlignment="1">
      <alignment horizontal="center"/>
    </xf>
    <xf numFmtId="0" fontId="3" fillId="4" borderId="36" xfId="0" applyFont="1" applyFill="1" applyBorder="1" applyAlignment="1">
      <alignment horizontal="center"/>
    </xf>
    <xf numFmtId="0" fontId="7" fillId="4" borderId="48" xfId="0" applyFont="1" applyFill="1" applyBorder="1"/>
    <xf numFmtId="0" fontId="7" fillId="4" borderId="11" xfId="0" applyFont="1" applyFill="1" applyBorder="1"/>
    <xf numFmtId="10" fontId="7" fillId="0" borderId="11" xfId="4" applyNumberFormat="1" applyFont="1" applyFill="1" applyBorder="1"/>
    <xf numFmtId="10" fontId="7" fillId="4" borderId="11" xfId="4" applyNumberFormat="1" applyFont="1" applyFill="1" applyBorder="1"/>
    <xf numFmtId="10" fontId="7" fillId="0" borderId="11" xfId="4" applyNumberFormat="1" applyFont="1" applyFill="1" applyBorder="1" applyAlignment="1">
      <alignment horizontal="right"/>
    </xf>
    <xf numFmtId="164" fontId="4" fillId="0" borderId="7" xfId="1" applyNumberFormat="1" applyFont="1" applyFill="1" applyBorder="1" applyAlignment="1">
      <alignment horizontal="right" vertical="center"/>
    </xf>
    <xf numFmtId="10" fontId="4" fillId="4" borderId="38" xfId="4" applyNumberFormat="1" applyFont="1" applyFill="1" applyBorder="1"/>
    <xf numFmtId="0" fontId="7" fillId="4" borderId="27" xfId="0" applyFont="1" applyFill="1" applyBorder="1"/>
    <xf numFmtId="10" fontId="4" fillId="4" borderId="20" xfId="4" applyNumberFormat="1" applyFont="1" applyFill="1" applyBorder="1"/>
    <xf numFmtId="10" fontId="4" fillId="4" borderId="32" xfId="4" applyNumberFormat="1" applyFont="1" applyFill="1" applyBorder="1"/>
    <xf numFmtId="10" fontId="7" fillId="5" borderId="9" xfId="4" applyNumberFormat="1" applyFont="1" applyFill="1" applyBorder="1"/>
    <xf numFmtId="10" fontId="7" fillId="0" borderId="9" xfId="4" applyNumberFormat="1" applyFont="1" applyFill="1" applyBorder="1"/>
    <xf numFmtId="0" fontId="3" fillId="4" borderId="9" xfId="0" applyFont="1" applyFill="1" applyBorder="1" applyAlignment="1">
      <alignment horizontal="center"/>
    </xf>
    <xf numFmtId="10" fontId="7" fillId="4" borderId="43" xfId="4" applyNumberFormat="1" applyFont="1" applyFill="1" applyBorder="1"/>
    <xf numFmtId="10" fontId="7" fillId="5" borderId="3" xfId="4" applyNumberFormat="1" applyFont="1" applyFill="1" applyBorder="1"/>
    <xf numFmtId="10" fontId="7" fillId="2" borderId="9" xfId="4" applyNumberFormat="1" applyFont="1" applyFill="1" applyBorder="1" applyAlignment="1">
      <alignment horizontal="center"/>
    </xf>
    <xf numFmtId="10" fontId="4" fillId="4" borderId="62" xfId="4" applyNumberFormat="1" applyFont="1" applyFill="1" applyBorder="1"/>
    <xf numFmtId="0" fontId="3" fillId="4" borderId="46" xfId="0" applyFont="1" applyFill="1" applyBorder="1" applyAlignment="1">
      <alignment horizontal="center"/>
    </xf>
    <xf numFmtId="0" fontId="7" fillId="5" borderId="46" xfId="0" applyFont="1" applyFill="1" applyBorder="1" applyAlignment="1">
      <alignment horizontal="center"/>
    </xf>
    <xf numFmtId="0" fontId="7" fillId="4" borderId="46" xfId="0" applyFont="1" applyFill="1" applyBorder="1" applyAlignment="1">
      <alignment horizontal="center"/>
    </xf>
    <xf numFmtId="0" fontId="7" fillId="5" borderId="44" xfId="0" applyFont="1" applyFill="1" applyBorder="1" applyAlignment="1">
      <alignment horizontal="center"/>
    </xf>
    <xf numFmtId="0" fontId="7" fillId="4" borderId="44" xfId="0" applyFont="1" applyFill="1" applyBorder="1" applyAlignment="1">
      <alignment horizontal="center"/>
    </xf>
    <xf numFmtId="0" fontId="7" fillId="4" borderId="44" xfId="0" applyFont="1" applyFill="1" applyBorder="1"/>
    <xf numFmtId="0" fontId="7" fillId="4" borderId="47" xfId="0" applyFont="1" applyFill="1" applyBorder="1"/>
    <xf numFmtId="0" fontId="2" fillId="0" borderId="0" xfId="0" applyFont="1" applyBorder="1" applyAlignment="1">
      <alignment vertical="center"/>
    </xf>
    <xf numFmtId="0" fontId="2" fillId="0" borderId="0" xfId="0" applyFont="1" applyBorder="1" applyAlignment="1">
      <alignment vertical="top"/>
    </xf>
    <xf numFmtId="0" fontId="2" fillId="0" borderId="68" xfId="0" applyFont="1" applyBorder="1" applyAlignment="1"/>
    <xf numFmtId="0" fontId="9" fillId="0" borderId="69" xfId="0" applyFont="1" applyBorder="1" applyAlignment="1">
      <alignment vertical="top"/>
    </xf>
    <xf numFmtId="0" fontId="2" fillId="0" borderId="70" xfId="0" applyFont="1" applyBorder="1" applyAlignment="1">
      <alignment vertical="top"/>
    </xf>
    <xf numFmtId="0" fontId="2" fillId="0" borderId="71" xfId="0" applyFont="1" applyBorder="1" applyAlignment="1">
      <alignment vertical="top"/>
    </xf>
    <xf numFmtId="0" fontId="2" fillId="0" borderId="72" xfId="0" applyFont="1" applyBorder="1" applyAlignment="1">
      <alignment vertical="top"/>
    </xf>
    <xf numFmtId="0" fontId="2" fillId="0" borderId="70" xfId="0" applyFont="1" applyBorder="1" applyAlignment="1">
      <alignment horizontal="center" vertical="top"/>
    </xf>
    <xf numFmtId="0" fontId="9" fillId="0" borderId="70" xfId="0" applyFont="1" applyBorder="1" applyAlignment="1">
      <alignment vertical="top"/>
    </xf>
    <xf numFmtId="0" fontId="9" fillId="0" borderId="71" xfId="0" applyFont="1" applyBorder="1" applyAlignment="1">
      <alignment vertical="top"/>
    </xf>
    <xf numFmtId="0" fontId="4" fillId="0" borderId="73" xfId="3" applyFont="1" applyBorder="1" applyProtection="1"/>
    <xf numFmtId="0" fontId="9" fillId="0" borderId="74" xfId="0" applyFont="1" applyBorder="1" applyAlignment="1">
      <alignment vertical="top"/>
    </xf>
    <xf numFmtId="0" fontId="7" fillId="0" borderId="75" xfId="3" applyFont="1" applyBorder="1" applyProtection="1"/>
    <xf numFmtId="0" fontId="7" fillId="0" borderId="76" xfId="3" applyFont="1" applyBorder="1" applyProtection="1"/>
    <xf numFmtId="0" fontId="7" fillId="13" borderId="76" xfId="3" applyFont="1" applyFill="1" applyBorder="1" applyAlignment="1" applyProtection="1">
      <alignment horizontal="centerContinuous"/>
    </xf>
    <xf numFmtId="0" fontId="7" fillId="0" borderId="77" xfId="3" applyFont="1" applyBorder="1" applyProtection="1"/>
    <xf numFmtId="0" fontId="2" fillId="0" borderId="70" xfId="3" applyFont="1" applyBorder="1" applyAlignment="1" applyProtection="1">
      <alignment vertical="center"/>
    </xf>
    <xf numFmtId="0" fontId="7" fillId="0" borderId="71" xfId="3" applyFont="1" applyBorder="1" applyProtection="1"/>
    <xf numFmtId="0" fontId="2" fillId="0" borderId="70" xfId="0" applyFont="1" applyBorder="1" applyAlignment="1">
      <alignment vertical="center"/>
    </xf>
    <xf numFmtId="0" fontId="2" fillId="0" borderId="70" xfId="0" applyFont="1" applyBorder="1" applyAlignment="1"/>
    <xf numFmtId="0" fontId="2" fillId="0" borderId="69" xfId="0" applyFont="1" applyBorder="1" applyAlignment="1">
      <alignment vertical="center"/>
    </xf>
    <xf numFmtId="0" fontId="2" fillId="0" borderId="69" xfId="0" applyFont="1" applyBorder="1" applyAlignment="1">
      <alignment horizontal="center"/>
    </xf>
    <xf numFmtId="0" fontId="7" fillId="0" borderId="74" xfId="3" applyFont="1" applyBorder="1" applyProtection="1"/>
    <xf numFmtId="0" fontId="3" fillId="0" borderId="0" xfId="0" quotePrefix="1" applyFont="1" applyAlignment="1">
      <alignment horizontal="right"/>
    </xf>
    <xf numFmtId="0" fontId="30" fillId="0" borderId="0" xfId="0" applyFont="1" applyBorder="1"/>
    <xf numFmtId="0" fontId="30" fillId="0" borderId="0" xfId="0" applyFont="1"/>
    <xf numFmtId="0" fontId="3" fillId="0" borderId="0" xfId="0" quotePrefix="1" applyFont="1"/>
    <xf numFmtId="164" fontId="3" fillId="4" borderId="7" xfId="1" applyNumberFormat="1" applyFont="1" applyFill="1" applyBorder="1" applyAlignment="1">
      <alignment horizontal="right"/>
    </xf>
    <xf numFmtId="0" fontId="3" fillId="4" borderId="7" xfId="0" applyFont="1" applyFill="1" applyBorder="1" applyAlignment="1">
      <alignment horizontal="right"/>
    </xf>
    <xf numFmtId="164" fontId="0" fillId="0" borderId="0" xfId="1" applyNumberFormat="1" applyFont="1" applyAlignment="1">
      <alignment wrapText="1"/>
    </xf>
    <xf numFmtId="0" fontId="3" fillId="2" borderId="17" xfId="0" applyFont="1" applyFill="1" applyBorder="1" applyAlignment="1">
      <alignment wrapText="1"/>
    </xf>
    <xf numFmtId="164" fontId="6" fillId="2" borderId="63" xfId="1" applyNumberFormat="1" applyFont="1" applyFill="1" applyBorder="1" applyAlignment="1">
      <alignment horizontal="center"/>
    </xf>
    <xf numFmtId="164" fontId="6" fillId="2" borderId="28" xfId="1" applyNumberFormat="1" applyFont="1" applyFill="1" applyBorder="1" applyAlignment="1">
      <alignment horizontal="center"/>
    </xf>
    <xf numFmtId="0" fontId="3" fillId="2" borderId="18" xfId="0" applyNumberFormat="1" applyFont="1" applyFill="1" applyBorder="1" applyAlignment="1">
      <alignment horizontal="left" vertical="top"/>
    </xf>
    <xf numFmtId="0" fontId="0" fillId="2" borderId="0" xfId="0" applyFill="1" applyBorder="1"/>
    <xf numFmtId="0" fontId="0" fillId="2" borderId="18" xfId="0" applyFill="1" applyBorder="1" applyAlignment="1"/>
    <xf numFmtId="0" fontId="0" fillId="2" borderId="0" xfId="0" applyFill="1" applyBorder="1" applyAlignment="1"/>
    <xf numFmtId="0" fontId="2" fillId="2" borderId="19" xfId="0" applyFont="1" applyFill="1" applyBorder="1" applyAlignment="1">
      <alignment horizontal="left" vertical="top"/>
    </xf>
    <xf numFmtId="0" fontId="0" fillId="2" borderId="30" xfId="0" applyFill="1" applyBorder="1"/>
    <xf numFmtId="0" fontId="0" fillId="2" borderId="33" xfId="0" applyFill="1" applyBorder="1"/>
    <xf numFmtId="0" fontId="0" fillId="2" borderId="31" xfId="0" applyFill="1" applyBorder="1"/>
    <xf numFmtId="0" fontId="17" fillId="0" borderId="0" xfId="0" quotePrefix="1" applyFont="1"/>
    <xf numFmtId="0" fontId="31" fillId="0" borderId="0" xfId="0" applyFont="1" applyBorder="1"/>
    <xf numFmtId="0" fontId="17" fillId="0" borderId="0" xfId="0" applyFont="1"/>
    <xf numFmtId="0" fontId="31" fillId="0" borderId="0" xfId="0" applyFont="1"/>
    <xf numFmtId="0" fontId="4" fillId="12" borderId="27" xfId="0" applyFont="1" applyFill="1" applyBorder="1" applyAlignment="1">
      <alignment horizontal="center"/>
    </xf>
    <xf numFmtId="0" fontId="4" fillId="12" borderId="32" xfId="0" applyFont="1" applyFill="1" applyBorder="1" applyAlignment="1">
      <alignment horizontal="center"/>
    </xf>
    <xf numFmtId="0" fontId="3" fillId="4" borderId="29"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4" xfId="0" applyBorder="1" applyAlignment="1">
      <alignment horizontal="center" vertical="center" wrapText="1"/>
    </xf>
    <xf numFmtId="0" fontId="3" fillId="3" borderId="27"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32" xfId="0" applyBorder="1" applyAlignment="1">
      <alignment horizontal="center" vertical="center" wrapText="1"/>
    </xf>
    <xf numFmtId="0" fontId="3" fillId="5" borderId="29" xfId="0" applyFont="1" applyFill="1" applyBorder="1" applyAlignment="1">
      <alignment horizontal="center" vertical="center" wrapText="1"/>
    </xf>
    <xf numFmtId="0" fontId="3" fillId="5" borderId="63" xfId="0" applyFont="1" applyFill="1" applyBorder="1" applyAlignment="1">
      <alignment horizontal="center" vertical="center" wrapText="1"/>
    </xf>
    <xf numFmtId="0" fontId="0" fillId="0" borderId="78" xfId="0"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0" fillId="0" borderId="11" xfId="0" applyBorder="1" applyAlignment="1">
      <alignment horizontal="center"/>
    </xf>
    <xf numFmtId="0" fontId="0" fillId="0" borderId="11" xfId="0" applyBorder="1" applyAlignment="1"/>
    <xf numFmtId="0" fontId="4" fillId="3" borderId="27" xfId="0" applyFont="1" applyFill="1" applyBorder="1" applyAlignment="1">
      <alignment horizontal="center" wrapText="1"/>
    </xf>
    <xf numFmtId="0" fontId="0" fillId="9" borderId="20" xfId="0" applyFill="1" applyBorder="1" applyAlignment="1"/>
    <xf numFmtId="0" fontId="0" fillId="9" borderId="32" xfId="0" applyFill="1" applyBorder="1" applyAlignment="1"/>
    <xf numFmtId="0" fontId="10" fillId="3" borderId="27" xfId="0" applyFont="1" applyFill="1" applyBorder="1" applyAlignment="1">
      <alignment horizontal="center" wrapText="1"/>
    </xf>
    <xf numFmtId="0" fontId="29" fillId="9" borderId="20" xfId="0" applyFont="1" applyFill="1" applyBorder="1" applyAlignment="1"/>
    <xf numFmtId="0" fontId="29" fillId="9" borderId="32" xfId="0" applyFont="1" applyFill="1" applyBorder="1" applyAlignment="1"/>
    <xf numFmtId="0" fontId="17" fillId="3" borderId="27" xfId="0" applyFont="1" applyFill="1" applyBorder="1" applyAlignment="1">
      <alignment horizontal="center"/>
    </xf>
    <xf numFmtId="0" fontId="17" fillId="3" borderId="20" xfId="0" applyFont="1" applyFill="1" applyBorder="1" applyAlignment="1">
      <alignment horizontal="center"/>
    </xf>
    <xf numFmtId="0" fontId="17" fillId="3" borderId="32" xfId="0" applyFont="1" applyFill="1" applyBorder="1" applyAlignment="1">
      <alignment horizontal="center"/>
    </xf>
    <xf numFmtId="0" fontId="3" fillId="3" borderId="29" xfId="0" applyFont="1" applyFill="1" applyBorder="1" applyAlignment="1">
      <alignment horizontal="center" vertical="center" wrapText="1"/>
    </xf>
    <xf numFmtId="0" fontId="3" fillId="0" borderId="21" xfId="0" applyFont="1" applyBorder="1" applyAlignment="1">
      <alignment horizontal="center" vertical="center" wrapText="1"/>
    </xf>
    <xf numFmtId="0" fontId="2" fillId="4" borderId="27" xfId="0" applyFont="1" applyFill="1" applyBorder="1" applyAlignment="1"/>
    <xf numFmtId="0" fontId="2" fillId="0" borderId="20" xfId="0" applyFont="1" applyBorder="1" applyAlignment="1"/>
    <xf numFmtId="164" fontId="3" fillId="4" borderId="27" xfId="1" applyNumberFormat="1" applyFont="1" applyFill="1" applyBorder="1" applyAlignment="1">
      <alignment horizontal="right"/>
    </xf>
    <xf numFmtId="0" fontId="2" fillId="0" borderId="20" xfId="0" applyFont="1" applyBorder="1" applyAlignment="1">
      <alignment horizontal="right"/>
    </xf>
    <xf numFmtId="0" fontId="2" fillId="0" borderId="32" xfId="0" applyFont="1" applyBorder="1" applyAlignment="1">
      <alignment horizontal="right"/>
    </xf>
    <xf numFmtId="0" fontId="3" fillId="3" borderId="29" xfId="0" applyFont="1" applyFill="1" applyBorder="1" applyAlignment="1">
      <alignment horizontal="center" vertical="center"/>
    </xf>
    <xf numFmtId="0" fontId="3" fillId="0" borderId="40" xfId="0" applyFont="1" applyBorder="1" applyAlignment="1">
      <alignment horizontal="center" vertical="center"/>
    </xf>
    <xf numFmtId="0" fontId="3" fillId="3" borderId="17" xfId="0" applyFont="1" applyFill="1" applyBorder="1" applyAlignment="1">
      <alignment horizontal="center" vertical="center"/>
    </xf>
    <xf numFmtId="0" fontId="3" fillId="0" borderId="63"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33" xfId="0" applyFont="1" applyBorder="1" applyAlignment="1">
      <alignment horizontal="center" vertical="center"/>
    </xf>
    <xf numFmtId="0" fontId="2" fillId="4" borderId="17" xfId="0" applyFont="1" applyFill="1" applyBorder="1" applyAlignment="1"/>
    <xf numFmtId="0" fontId="2" fillId="0" borderId="63" xfId="0" applyFont="1" applyBorder="1" applyAlignment="1"/>
    <xf numFmtId="0" fontId="3" fillId="4" borderId="27" xfId="0" applyFont="1" applyFill="1" applyBorder="1" applyAlignment="1">
      <alignment wrapText="1"/>
    </xf>
    <xf numFmtId="0" fontId="2" fillId="4" borderId="20" xfId="0" applyFont="1" applyFill="1" applyBorder="1" applyAlignment="1">
      <alignment wrapText="1"/>
    </xf>
    <xf numFmtId="0" fontId="0" fillId="0" borderId="13" xfId="0" applyBorder="1" applyAlignment="1">
      <alignment horizontal="center"/>
    </xf>
    <xf numFmtId="0" fontId="0" fillId="0" borderId="43" xfId="0" applyBorder="1" applyAlignment="1">
      <alignment horizontal="center"/>
    </xf>
    <xf numFmtId="0" fontId="0" fillId="0" borderId="79" xfId="0"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4" borderId="27" xfId="0" applyFont="1" applyFill="1" applyBorder="1" applyAlignment="1">
      <alignment horizontal="right"/>
    </xf>
    <xf numFmtId="0" fontId="3" fillId="4" borderId="20" xfId="0" applyFont="1" applyFill="1" applyBorder="1" applyAlignment="1">
      <alignment horizontal="right"/>
    </xf>
    <xf numFmtId="0" fontId="3" fillId="4" borderId="32" xfId="0" applyFont="1" applyFill="1" applyBorder="1" applyAlignment="1">
      <alignment horizontal="right"/>
    </xf>
    <xf numFmtId="0" fontId="3" fillId="4" borderId="27" xfId="0" applyFont="1" applyFill="1" applyBorder="1" applyAlignment="1"/>
    <xf numFmtId="0" fontId="3" fillId="3" borderId="17" xfId="0" applyFont="1" applyFill="1" applyBorder="1" applyAlignment="1">
      <alignment horizontal="center" vertical="center" wrapText="1"/>
    </xf>
    <xf numFmtId="0" fontId="3" fillId="0" borderId="6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9" borderId="30" xfId="0" applyFill="1" applyBorder="1" applyAlignment="1"/>
    <xf numFmtId="0" fontId="0" fillId="0" borderId="30" xfId="0" applyBorder="1" applyAlignment="1"/>
    <xf numFmtId="164" fontId="28" fillId="0" borderId="27" xfId="1" applyNumberFormat="1" applyFont="1" applyBorder="1" applyAlignment="1"/>
    <xf numFmtId="164" fontId="28" fillId="0" borderId="32" xfId="1" applyNumberFormat="1" applyFont="1" applyBorder="1" applyAlignment="1"/>
    <xf numFmtId="0" fontId="4" fillId="3" borderId="17" xfId="0" applyFont="1" applyFill="1" applyBorder="1" applyAlignment="1">
      <alignment horizontal="center"/>
    </xf>
    <xf numFmtId="0" fontId="0" fillId="0" borderId="63" xfId="0" applyBorder="1" applyAlignment="1">
      <alignment horizontal="center"/>
    </xf>
    <xf numFmtId="0" fontId="0" fillId="0" borderId="28" xfId="0" applyBorder="1" applyAlignment="1">
      <alignment horizontal="center"/>
    </xf>
    <xf numFmtId="0" fontId="4" fillId="0" borderId="19" xfId="0" applyFont="1" applyBorder="1" applyAlignment="1">
      <alignment horizontal="center"/>
    </xf>
    <xf numFmtId="0" fontId="0" fillId="0" borderId="30" xfId="0" applyBorder="1" applyAlignment="1">
      <alignment horizontal="center"/>
    </xf>
    <xf numFmtId="0" fontId="0" fillId="0" borderId="28" xfId="0" applyBorder="1" applyAlignment="1">
      <alignment horizontal="center" vertical="center"/>
    </xf>
    <xf numFmtId="0" fontId="0" fillId="0" borderId="18"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31" xfId="0" applyBorder="1" applyAlignment="1">
      <alignment horizontal="center" vertical="center"/>
    </xf>
    <xf numFmtId="0" fontId="3" fillId="4" borderId="17"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0" fillId="5" borderId="31" xfId="0" applyFill="1" applyBorder="1" applyAlignment="1">
      <alignment horizontal="center" vertical="center"/>
    </xf>
    <xf numFmtId="0" fontId="3" fillId="2" borderId="18" xfId="0" applyNumberFormat="1" applyFont="1" applyFill="1" applyBorder="1" applyAlignment="1">
      <alignment vertical="center" wrapText="1"/>
    </xf>
    <xf numFmtId="0" fontId="0" fillId="2" borderId="33" xfId="0" applyFill="1" applyBorder="1" applyAlignment="1">
      <alignment vertical="center" wrapText="1"/>
    </xf>
    <xf numFmtId="0" fontId="0" fillId="2" borderId="18" xfId="0" applyFill="1" applyBorder="1" applyAlignment="1">
      <alignment vertical="center" wrapText="1"/>
    </xf>
    <xf numFmtId="10" fontId="17" fillId="0" borderId="29" xfId="4" applyNumberFormat="1" applyFont="1" applyBorder="1" applyAlignment="1">
      <alignment horizontal="center"/>
    </xf>
    <xf numFmtId="10" fontId="17" fillId="0" borderId="21" xfId="4" applyNumberFormat="1" applyFont="1" applyBorder="1" applyAlignment="1">
      <alignment horizontal="center"/>
    </xf>
    <xf numFmtId="0" fontId="0" fillId="0" borderId="0" xfId="0" applyAlignment="1">
      <alignment vertical="center" wrapText="1"/>
    </xf>
    <xf numFmtId="0" fontId="0" fillId="0" borderId="0" xfId="0" applyAlignment="1"/>
    <xf numFmtId="0" fontId="0" fillId="9" borderId="30" xfId="0" applyFill="1" applyBorder="1" applyAlignment="1">
      <alignment wrapText="1"/>
    </xf>
    <xf numFmtId="164" fontId="28" fillId="5" borderId="27" xfId="1" applyNumberFormat="1" applyFont="1" applyFill="1" applyBorder="1" applyAlignment="1"/>
    <xf numFmtId="164" fontId="28" fillId="5" borderId="32" xfId="1" applyNumberFormat="1" applyFont="1" applyFill="1" applyBorder="1" applyAlignment="1"/>
    <xf numFmtId="0" fontId="17" fillId="0" borderId="27" xfId="0" applyFont="1" applyFill="1" applyBorder="1" applyAlignment="1">
      <alignment horizontal="center" wrapText="1"/>
    </xf>
    <xf numFmtId="0" fontId="12" fillId="0" borderId="20" xfId="0" applyFont="1" applyBorder="1" applyAlignment="1">
      <alignment horizontal="center"/>
    </xf>
    <xf numFmtId="0" fontId="12" fillId="0" borderId="32" xfId="0" applyFont="1" applyBorder="1" applyAlignment="1">
      <alignment horizontal="center"/>
    </xf>
    <xf numFmtId="0" fontId="3" fillId="2" borderId="18" xfId="0" applyFont="1" applyFill="1" applyBorder="1" applyAlignment="1">
      <alignment vertical="center" wrapText="1"/>
    </xf>
    <xf numFmtId="164" fontId="6" fillId="0" borderId="29" xfId="1" applyNumberFormat="1" applyFont="1" applyFill="1" applyBorder="1" applyAlignment="1">
      <alignment horizontal="center"/>
    </xf>
    <xf numFmtId="0" fontId="0" fillId="0" borderId="21" xfId="0" applyBorder="1" applyAlignment="1">
      <alignment horizontal="center"/>
    </xf>
    <xf numFmtId="0" fontId="27" fillId="0" borderId="0" xfId="0" applyFont="1" applyFill="1" applyBorder="1" applyAlignment="1">
      <alignment horizontal="left"/>
    </xf>
    <xf numFmtId="41" fontId="28" fillId="0" borderId="27" xfId="1" applyNumberFormat="1" applyFont="1" applyBorder="1" applyAlignment="1">
      <alignment horizontal="left"/>
    </xf>
    <xf numFmtId="41" fontId="28" fillId="0" borderId="32" xfId="1" applyNumberFormat="1" applyFont="1" applyBorder="1" applyAlignment="1">
      <alignment horizontal="left"/>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2" fillId="0" borderId="0" xfId="3" applyFont="1" applyAlignment="1" applyProtection="1">
      <alignment wrapText="1"/>
    </xf>
    <xf numFmtId="0" fontId="2" fillId="0" borderId="72" xfId="0" applyFont="1" applyBorder="1" applyAlignment="1">
      <alignment vertical="top"/>
    </xf>
    <xf numFmtId="0" fontId="2" fillId="0" borderId="68" xfId="0" applyFont="1" applyBorder="1" applyAlignment="1">
      <alignment vertical="top"/>
    </xf>
    <xf numFmtId="0" fontId="2" fillId="0" borderId="80" xfId="0" applyFont="1" applyBorder="1" applyAlignment="1">
      <alignment horizontal="center" vertical="top"/>
    </xf>
    <xf numFmtId="0" fontId="2" fillId="0" borderId="1" xfId="0" applyFont="1" applyBorder="1" applyAlignment="1">
      <alignment horizontal="center" vertical="top"/>
    </xf>
    <xf numFmtId="0" fontId="2" fillId="0" borderId="68" xfId="0" applyFont="1" applyBorder="1" applyAlignment="1">
      <alignment horizontal="center" vertical="top"/>
    </xf>
    <xf numFmtId="0" fontId="0" fillId="0" borderId="68" xfId="0" applyBorder="1" applyAlignment="1">
      <alignment horizontal="center"/>
    </xf>
    <xf numFmtId="0" fontId="2" fillId="0" borderId="69" xfId="0" applyFont="1" applyBorder="1" applyAlignment="1">
      <alignment horizontal="center" vertical="top"/>
    </xf>
    <xf numFmtId="0" fontId="0" fillId="0" borderId="69" xfId="0" applyBorder="1" applyAlignment="1">
      <alignment horizontal="center"/>
    </xf>
    <xf numFmtId="0" fontId="7" fillId="0" borderId="68" xfId="3" applyFont="1" applyBorder="1" applyAlignment="1" applyProtection="1">
      <alignment horizontal="center"/>
      <protection locked="0"/>
    </xf>
    <xf numFmtId="0" fontId="7" fillId="0" borderId="68" xfId="3" applyFont="1" applyBorder="1" applyAlignment="1" applyProtection="1">
      <alignment horizontal="center"/>
    </xf>
  </cellXfs>
  <cellStyles count="5">
    <cellStyle name="Comma" xfId="1" builtinId="3"/>
    <cellStyle name="Currency" xfId="2" builtinId="4"/>
    <cellStyle name="Normal" xfId="0" builtinId="0"/>
    <cellStyle name="Normal_RevisedLGAamendedMAASummaryInvoice" xfId="3"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U41"/>
  <sheetViews>
    <sheetView tabSelected="1" zoomScale="85" workbookViewId="0">
      <selection activeCell="E35" sqref="E35:E36"/>
    </sheetView>
  </sheetViews>
  <sheetFormatPr defaultRowHeight="12.75"/>
  <cols>
    <col min="1" max="1" width="2.5703125" style="34" customWidth="1"/>
    <col min="2" max="2" width="23.5703125" customWidth="1"/>
    <col min="3" max="3" width="33.42578125" customWidth="1"/>
    <col min="4" max="4" width="4.140625" style="85" customWidth="1"/>
    <col min="5" max="5" width="42" customWidth="1"/>
    <col min="6" max="6" width="7.7109375" customWidth="1"/>
    <col min="7" max="7" width="11.140625" customWidth="1"/>
    <col min="8" max="8" width="14.42578125" customWidth="1"/>
    <col min="9" max="9" width="14.5703125" customWidth="1"/>
    <col min="10" max="10" width="14.7109375" customWidth="1"/>
    <col min="11" max="11" width="14.85546875" customWidth="1"/>
    <col min="12" max="12" width="15.7109375" customWidth="1"/>
  </cols>
  <sheetData>
    <row r="1" spans="1:21" ht="33.75" customHeight="1">
      <c r="B1" s="17" t="s">
        <v>37</v>
      </c>
      <c r="C1" s="16"/>
      <c r="D1" s="84"/>
      <c r="E1" s="16"/>
      <c r="F1" s="16"/>
      <c r="G1" s="16"/>
    </row>
    <row r="2" spans="1:21" ht="21" customHeight="1">
      <c r="B2" s="17"/>
      <c r="C2" s="16"/>
      <c r="E2" s="27" t="s">
        <v>147</v>
      </c>
      <c r="L2" s="154" t="s">
        <v>141</v>
      </c>
    </row>
    <row r="3" spans="1:21" ht="21" customHeight="1">
      <c r="D3" s="86"/>
      <c r="E3" s="52"/>
      <c r="F3" s="14"/>
      <c r="G3" s="53"/>
      <c r="H3" s="14"/>
      <c r="I3" s="14"/>
      <c r="J3" s="14"/>
    </row>
    <row r="4" spans="1:21" ht="26.25" customHeight="1" thickBot="1">
      <c r="D4" s="86"/>
      <c r="E4" s="31" t="s">
        <v>44</v>
      </c>
      <c r="F4" s="30" t="s">
        <v>45</v>
      </c>
      <c r="G4" s="30" t="s">
        <v>46</v>
      </c>
      <c r="H4" s="30" t="s">
        <v>47</v>
      </c>
      <c r="I4" s="30" t="s">
        <v>48</v>
      </c>
      <c r="J4" s="30" t="s">
        <v>49</v>
      </c>
      <c r="K4" s="31" t="s">
        <v>50</v>
      </c>
      <c r="L4" s="31" t="s">
        <v>51</v>
      </c>
      <c r="N4" s="14"/>
      <c r="O4" s="14"/>
      <c r="P4" s="14"/>
      <c r="Q4" s="14"/>
    </row>
    <row r="5" spans="1:21" ht="29.25" customHeight="1" thickBot="1">
      <c r="A5" s="37"/>
      <c r="B5" s="521" t="s">
        <v>74</v>
      </c>
      <c r="C5" s="522"/>
      <c r="D5" s="86"/>
      <c r="E5" s="523" t="s">
        <v>10</v>
      </c>
      <c r="F5" s="530" t="s">
        <v>14</v>
      </c>
      <c r="G5" s="531" t="s">
        <v>96</v>
      </c>
      <c r="H5" s="526" t="s">
        <v>35</v>
      </c>
      <c r="I5" s="527"/>
      <c r="J5" s="527"/>
      <c r="K5" s="528"/>
      <c r="L5" s="529"/>
    </row>
    <row r="6" spans="1:21" ht="39.75" customHeight="1" thickBot="1">
      <c r="A6" s="36">
        <v>1</v>
      </c>
      <c r="B6" s="55" t="s">
        <v>56</v>
      </c>
      <c r="C6" s="184" t="s">
        <v>156</v>
      </c>
      <c r="D6" s="86"/>
      <c r="E6" s="524"/>
      <c r="F6" s="524"/>
      <c r="G6" s="532"/>
      <c r="H6" s="523" t="s">
        <v>205</v>
      </c>
      <c r="I6" s="523" t="s">
        <v>206</v>
      </c>
      <c r="J6" s="523" t="s">
        <v>179</v>
      </c>
      <c r="K6" s="523" t="s">
        <v>185</v>
      </c>
      <c r="L6" s="523" t="s">
        <v>186</v>
      </c>
    </row>
    <row r="7" spans="1:21" ht="16.5" customHeight="1" thickBot="1">
      <c r="A7" s="36">
        <v>2</v>
      </c>
      <c r="B7" s="56" t="s">
        <v>57</v>
      </c>
      <c r="C7" s="168" t="s">
        <v>64</v>
      </c>
      <c r="D7" s="86"/>
      <c r="E7" s="525"/>
      <c r="F7" s="525"/>
      <c r="G7" s="533"/>
      <c r="H7" s="534"/>
      <c r="I7" s="534"/>
      <c r="J7" s="534"/>
      <c r="K7" s="534"/>
      <c r="L7" s="534"/>
    </row>
    <row r="8" spans="1:21" ht="19.5" customHeight="1" thickBot="1">
      <c r="A8" s="36">
        <v>3</v>
      </c>
      <c r="B8" s="56" t="s">
        <v>41</v>
      </c>
      <c r="C8" s="255" t="s">
        <v>157</v>
      </c>
      <c r="D8" s="86"/>
      <c r="E8" s="172" t="s">
        <v>11</v>
      </c>
      <c r="F8" s="469"/>
      <c r="G8" s="464"/>
      <c r="H8" s="449"/>
      <c r="I8" s="450"/>
      <c r="J8" s="450"/>
      <c r="K8" s="451"/>
      <c r="L8" s="180"/>
    </row>
    <row r="9" spans="1:21" ht="26.25" customHeight="1" thickBot="1">
      <c r="A9" s="36">
        <v>4</v>
      </c>
      <c r="B9" s="56" t="s">
        <v>58</v>
      </c>
      <c r="C9" s="168" t="s">
        <v>143</v>
      </c>
      <c r="D9" s="87">
        <v>10</v>
      </c>
      <c r="E9" s="173" t="s">
        <v>12</v>
      </c>
      <c r="F9" s="470">
        <v>4</v>
      </c>
      <c r="G9" s="462">
        <v>1</v>
      </c>
      <c r="H9" s="177">
        <v>1.01E-2</v>
      </c>
      <c r="I9" s="454">
        <v>2.4299999999999999E-2</v>
      </c>
      <c r="J9" s="462">
        <f>IF(I9=" ",H9,((H9*$H$30)+(I9*$I$30))/($H$30+$I$30))</f>
        <v>2.1459999999999996E-2</v>
      </c>
      <c r="K9" s="205">
        <f>(J9/SUM($J$9:$J$25)*$J$27)+J9</f>
        <v>2.429690684298718E-2</v>
      </c>
      <c r="L9" s="204">
        <f>K9*G9</f>
        <v>2.429690684298718E-2</v>
      </c>
    </row>
    <row r="10" spans="1:21" ht="26.25" customHeight="1" thickBot="1">
      <c r="A10" s="36">
        <v>5</v>
      </c>
      <c r="B10" s="56" t="s">
        <v>4</v>
      </c>
      <c r="C10" s="184" t="s">
        <v>149</v>
      </c>
      <c r="D10" s="87">
        <v>11</v>
      </c>
      <c r="E10" s="173" t="s">
        <v>9</v>
      </c>
      <c r="F10" s="470">
        <v>6</v>
      </c>
      <c r="G10" s="462">
        <v>1</v>
      </c>
      <c r="H10" s="177">
        <v>2.0000000000000001E-4</v>
      </c>
      <c r="I10" s="454">
        <v>1.12E-2</v>
      </c>
      <c r="J10" s="462">
        <f>IF(I10=" ",H10,((H10*$H$30)+(I10*$I$30))/($H$30+$I$30))</f>
        <v>8.9999999999999993E-3</v>
      </c>
      <c r="K10" s="205">
        <f>(J10/SUM($J$9:$J$25)*$J$27)+J10</f>
        <v>1.0189755898736469E-2</v>
      </c>
      <c r="L10" s="204">
        <f>K10*G10</f>
        <v>1.0189755898736469E-2</v>
      </c>
    </row>
    <row r="11" spans="1:21" ht="26.25" customHeight="1" thickBot="1">
      <c r="A11" s="36">
        <v>6</v>
      </c>
      <c r="B11" s="56" t="s">
        <v>59</v>
      </c>
      <c r="C11" s="168" t="s">
        <v>144</v>
      </c>
      <c r="D11" s="87">
        <v>12</v>
      </c>
      <c r="E11" s="174" t="s">
        <v>29</v>
      </c>
      <c r="F11" s="470">
        <v>15</v>
      </c>
      <c r="G11" s="462">
        <v>1</v>
      </c>
      <c r="H11" s="177">
        <v>5.4199999999999998E-2</v>
      </c>
      <c r="I11" s="454">
        <v>0.02</v>
      </c>
      <c r="J11" s="462">
        <f>IF(I11=" ",H11,((H11*$H$30)+(I11*$I$30))/($H$30+$I$30))</f>
        <v>2.6839999999999996E-2</v>
      </c>
      <c r="K11" s="205">
        <f>(J11/SUM($J$9:$J$25)*$J$27)+J11</f>
        <v>3.0388116480231868E-2</v>
      </c>
      <c r="L11" s="204">
        <f>K11*G11</f>
        <v>3.0388116480231868E-2</v>
      </c>
    </row>
    <row r="12" spans="1:21" ht="19.5" customHeight="1" thickBot="1">
      <c r="A12" s="36">
        <v>7</v>
      </c>
      <c r="B12" s="56" t="s">
        <v>5</v>
      </c>
      <c r="C12" s="169">
        <v>38008</v>
      </c>
      <c r="D12" s="87"/>
      <c r="E12" s="172" t="s">
        <v>13</v>
      </c>
      <c r="F12" s="471"/>
      <c r="G12" s="465"/>
      <c r="H12" s="178"/>
      <c r="I12" s="455"/>
      <c r="J12" s="445"/>
      <c r="K12" s="23"/>
      <c r="L12" s="181"/>
      <c r="M12" s="14"/>
    </row>
    <row r="13" spans="1:21" s="14" customFormat="1" ht="26.25" customHeight="1" thickBot="1">
      <c r="A13" s="36">
        <v>8</v>
      </c>
      <c r="B13" s="56" t="s">
        <v>60</v>
      </c>
      <c r="C13" s="255" t="s">
        <v>150</v>
      </c>
      <c r="D13" s="88">
        <v>13</v>
      </c>
      <c r="E13" s="175" t="s">
        <v>15</v>
      </c>
      <c r="F13" s="470">
        <v>8</v>
      </c>
      <c r="G13" s="463">
        <v>0.17499999999999999</v>
      </c>
      <c r="H13" s="177">
        <v>2.12E-2</v>
      </c>
      <c r="I13" s="454">
        <v>1.2999999999999999E-2</v>
      </c>
      <c r="J13" s="462">
        <f>IF(I13=" ",H13,((H13*$H$30)+(I13*$I$30))/($H$30+$I$30))</f>
        <v>1.4640000000000002E-2</v>
      </c>
      <c r="K13" s="205">
        <f>(J13/SUM($J$9:$J$25)*$J$27)+J13</f>
        <v>1.657533626194466E-2</v>
      </c>
      <c r="L13" s="204">
        <f>K13*G13</f>
        <v>2.9006838458403151E-3</v>
      </c>
      <c r="M13"/>
      <c r="N13"/>
      <c r="O13"/>
      <c r="P13"/>
      <c r="Q13"/>
    </row>
    <row r="14" spans="1:21" ht="27" customHeight="1" thickBot="1">
      <c r="A14" s="36">
        <v>9</v>
      </c>
      <c r="B14" s="57" t="s">
        <v>42</v>
      </c>
      <c r="C14" s="170" t="s">
        <v>65</v>
      </c>
      <c r="D14" s="88">
        <v>14</v>
      </c>
      <c r="E14" s="174" t="s">
        <v>16</v>
      </c>
      <c r="F14" s="470">
        <v>10</v>
      </c>
      <c r="G14" s="466">
        <f>G13</f>
        <v>0.17499999999999999</v>
      </c>
      <c r="H14" s="177">
        <v>1.5E-3</v>
      </c>
      <c r="I14" s="454">
        <v>5.3E-3</v>
      </c>
      <c r="J14" s="462">
        <f>IF(I14=" ",H14,((H14*$H$30)+(I14*$I$30))/($H$30+$I$30))</f>
        <v>4.5400000000000006E-3</v>
      </c>
      <c r="K14" s="205">
        <f>(J14/SUM($J$9:$J$25)*$J$27)+J14</f>
        <v>5.14016575336262E-3</v>
      </c>
      <c r="L14" s="204">
        <f>K14*G14</f>
        <v>8.9952900683845844E-4</v>
      </c>
    </row>
    <row r="15" spans="1:21" ht="27" customHeight="1">
      <c r="D15" s="88">
        <v>15</v>
      </c>
      <c r="E15" s="174" t="s">
        <v>54</v>
      </c>
      <c r="F15" s="470">
        <v>12</v>
      </c>
      <c r="G15" s="462">
        <f>G13</f>
        <v>0.17499999999999999</v>
      </c>
      <c r="H15" s="177">
        <v>6.9999999999999999E-4</v>
      </c>
      <c r="I15" s="454">
        <v>2.3E-3</v>
      </c>
      <c r="J15" s="462">
        <f>IF(I15=" ",H15,((H15*$H$30)+(I15*$I$30))/($H$30+$I$30))</f>
        <v>1.98E-3</v>
      </c>
      <c r="K15" s="205">
        <f>(J15/SUM($J$9:$J$25)*$J$27)+J15</f>
        <v>2.2417462977220234E-3</v>
      </c>
      <c r="L15" s="204">
        <f>K15*G15</f>
        <v>3.9230560210135409E-4</v>
      </c>
      <c r="R15" s="14"/>
      <c r="S15" s="14"/>
      <c r="T15" s="14"/>
      <c r="U15" s="14"/>
    </row>
    <row r="16" spans="1:21" ht="26.25" customHeight="1">
      <c r="D16" s="78">
        <v>16</v>
      </c>
      <c r="E16" s="174" t="s">
        <v>17</v>
      </c>
      <c r="F16" s="470">
        <v>14</v>
      </c>
      <c r="G16" s="462">
        <f>G13</f>
        <v>0.17499999999999999</v>
      </c>
      <c r="H16" s="177">
        <v>1.12E-2</v>
      </c>
      <c r="I16" s="454">
        <v>7.9000000000000008E-3</v>
      </c>
      <c r="J16" s="462">
        <f>IF(I16=" ",H16,((H16*$H$30)+(I16*$I$30))/($H$30+$I$30))</f>
        <v>8.5600000000000016E-3</v>
      </c>
      <c r="K16" s="205">
        <f>(J16/SUM($J$9:$J$25)*$J$27)+J16</f>
        <v>9.691590054798244E-3</v>
      </c>
      <c r="L16" s="204">
        <f>K16*G16</f>
        <v>1.6960282595896927E-3</v>
      </c>
    </row>
    <row r="17" spans="2:14" ht="19.5" customHeight="1" thickBot="1">
      <c r="B17" s="166"/>
      <c r="C17" s="83"/>
      <c r="D17" s="78"/>
      <c r="E17" s="172" t="s">
        <v>18</v>
      </c>
      <c r="F17" s="181"/>
      <c r="G17" s="445"/>
      <c r="H17" s="178"/>
      <c r="I17" s="455"/>
      <c r="J17" s="445"/>
      <c r="K17" s="23"/>
      <c r="L17" s="182"/>
    </row>
    <row r="18" spans="2:14" ht="26.25" customHeight="1">
      <c r="B18" s="83"/>
      <c r="C18" s="167"/>
      <c r="D18" s="78">
        <v>17</v>
      </c>
      <c r="E18" s="174" t="s">
        <v>19</v>
      </c>
      <c r="F18" s="472">
        <v>1</v>
      </c>
      <c r="G18" s="467"/>
      <c r="H18" s="177">
        <v>0.61319999999999997</v>
      </c>
      <c r="I18" s="454">
        <v>0.72009999999999996</v>
      </c>
      <c r="J18" s="462">
        <f t="shared" ref="J18:J25" si="0">IF(I18=" ",H18,((H18*$H$30)+(I18*$I$30))/($H$30+$I$30))</f>
        <v>0.6987199999999999</v>
      </c>
      <c r="K18" s="205">
        <f t="shared" ref="K18:K25" si="1">(J18/SUM($J$9:$J$25)*$J$27)+J18</f>
        <v>0.79108736017390502</v>
      </c>
      <c r="L18" s="179"/>
    </row>
    <row r="19" spans="2:14" ht="26.25" customHeight="1">
      <c r="B19" s="83"/>
      <c r="C19" s="167"/>
      <c r="D19" s="78">
        <v>18</v>
      </c>
      <c r="E19" s="174" t="s">
        <v>20</v>
      </c>
      <c r="F19" s="472">
        <v>2</v>
      </c>
      <c r="G19" s="467"/>
      <c r="H19" s="177">
        <v>0.1242</v>
      </c>
      <c r="I19" s="454">
        <v>2.0899999999999998E-2</v>
      </c>
      <c r="J19" s="462">
        <f t="shared" si="0"/>
        <v>4.156E-2</v>
      </c>
      <c r="K19" s="205">
        <f t="shared" si="1"/>
        <v>4.7054028350165297E-2</v>
      </c>
      <c r="L19" s="20"/>
    </row>
    <row r="20" spans="2:14" ht="26.25" customHeight="1">
      <c r="B20" s="83"/>
      <c r="C20" s="167"/>
      <c r="D20" s="78">
        <v>19</v>
      </c>
      <c r="E20" s="174" t="s">
        <v>21</v>
      </c>
      <c r="F20" s="472">
        <v>3</v>
      </c>
      <c r="G20" s="467"/>
      <c r="H20" s="177">
        <v>7.7000000000000002E-3</v>
      </c>
      <c r="I20" s="454">
        <v>3.6700000000000003E-2</v>
      </c>
      <c r="J20" s="462">
        <f t="shared" si="0"/>
        <v>3.09E-2</v>
      </c>
      <c r="K20" s="205">
        <f t="shared" si="1"/>
        <v>3.4984828585661883E-2</v>
      </c>
      <c r="L20" s="20"/>
    </row>
    <row r="21" spans="2:14" ht="26.25" customHeight="1">
      <c r="B21" s="83"/>
      <c r="C21" s="167"/>
      <c r="D21" s="78">
        <v>20</v>
      </c>
      <c r="E21" s="174" t="s">
        <v>22</v>
      </c>
      <c r="F21" s="472">
        <v>5</v>
      </c>
      <c r="G21" s="467"/>
      <c r="H21" s="177">
        <v>4.5999999999999999E-3</v>
      </c>
      <c r="I21" s="454">
        <v>8.0999999999999996E-3</v>
      </c>
      <c r="J21" s="462">
        <f t="shared" si="0"/>
        <v>7.3999999999999995E-3</v>
      </c>
      <c r="K21" s="205">
        <f t="shared" si="1"/>
        <v>8.3782437389610977E-3</v>
      </c>
      <c r="L21" s="20"/>
    </row>
    <row r="22" spans="2:14" ht="26.25" customHeight="1">
      <c r="D22" s="78">
        <v>21</v>
      </c>
      <c r="E22" s="174" t="s">
        <v>23</v>
      </c>
      <c r="F22" s="472">
        <v>7</v>
      </c>
      <c r="G22" s="467"/>
      <c r="H22" s="177">
        <v>1.1000000000000001E-3</v>
      </c>
      <c r="I22" s="454">
        <v>8.9999999999999998E-4</v>
      </c>
      <c r="J22" s="462">
        <f t="shared" si="0"/>
        <v>9.4000000000000008E-4</v>
      </c>
      <c r="K22" s="205">
        <f t="shared" si="1"/>
        <v>1.0642633938680315E-3</v>
      </c>
      <c r="L22" s="20"/>
    </row>
    <row r="23" spans="2:14" ht="26.25" customHeight="1">
      <c r="D23" s="78">
        <v>22</v>
      </c>
      <c r="E23" s="174" t="s">
        <v>24</v>
      </c>
      <c r="F23" s="472">
        <v>9</v>
      </c>
      <c r="G23" s="467"/>
      <c r="H23" s="177">
        <v>6.9999999999999999E-4</v>
      </c>
      <c r="I23" s="456">
        <v>1.1000000000000001E-3</v>
      </c>
      <c r="J23" s="462">
        <f t="shared" si="0"/>
        <v>1.0199999999999999E-3</v>
      </c>
      <c r="K23" s="205">
        <f t="shared" si="1"/>
        <v>1.1548390018567998E-3</v>
      </c>
      <c r="L23" s="20"/>
    </row>
    <row r="24" spans="2:14" ht="26.25" customHeight="1">
      <c r="D24" s="78">
        <v>23</v>
      </c>
      <c r="E24" s="174" t="s">
        <v>132</v>
      </c>
      <c r="F24" s="472">
        <v>11</v>
      </c>
      <c r="G24" s="467"/>
      <c r="H24" s="177">
        <v>4.1000000000000003E-3</v>
      </c>
      <c r="I24" s="454">
        <v>9.2999999999999992E-3</v>
      </c>
      <c r="J24" s="462">
        <f t="shared" si="0"/>
        <v>8.26E-3</v>
      </c>
      <c r="K24" s="205">
        <f t="shared" si="1"/>
        <v>9.3519315248403595E-3</v>
      </c>
      <c r="L24" s="20"/>
    </row>
    <row r="25" spans="2:14" ht="26.25" customHeight="1">
      <c r="D25" s="78">
        <v>24</v>
      </c>
      <c r="E25" s="174" t="s">
        <v>25</v>
      </c>
      <c r="F25" s="472">
        <v>13</v>
      </c>
      <c r="G25" s="467"/>
      <c r="H25" s="177">
        <v>1.5E-3</v>
      </c>
      <c r="I25" s="454">
        <v>8.8999999999999999E-3</v>
      </c>
      <c r="J25" s="462">
        <f t="shared" si="0"/>
        <v>7.4200000000000004E-3</v>
      </c>
      <c r="K25" s="205">
        <f t="shared" si="1"/>
        <v>8.4008876409582909E-3</v>
      </c>
      <c r="L25" s="20"/>
    </row>
    <row r="26" spans="2:14" ht="19.5" customHeight="1">
      <c r="D26" s="78"/>
      <c r="E26" s="172" t="s">
        <v>26</v>
      </c>
      <c r="F26" s="473"/>
      <c r="G26" s="445"/>
      <c r="H26" s="178"/>
      <c r="I26" s="455"/>
      <c r="J26" s="445"/>
      <c r="K26" s="23"/>
      <c r="L26" s="23"/>
    </row>
    <row r="27" spans="2:14" ht="19.5" customHeight="1">
      <c r="D27" s="78">
        <v>25</v>
      </c>
      <c r="E27" s="174" t="s">
        <v>27</v>
      </c>
      <c r="F27" s="472">
        <v>16</v>
      </c>
      <c r="G27" s="467"/>
      <c r="H27" s="447">
        <v>0.14380000000000001</v>
      </c>
      <c r="I27" s="454">
        <v>0.11</v>
      </c>
      <c r="J27" s="462">
        <f>IF(I27=" ",H27,((H27*$H$30)+(I27*$I$30))/($H$30+$I$30))</f>
        <v>0.11676</v>
      </c>
      <c r="K27" s="206" t="s">
        <v>28</v>
      </c>
      <c r="L27" s="20"/>
      <c r="N27" s="37"/>
    </row>
    <row r="28" spans="2:14" ht="15" customHeight="1">
      <c r="E28" s="174"/>
      <c r="F28" s="474"/>
      <c r="G28" s="446"/>
      <c r="H28" s="452"/>
      <c r="I28" s="453"/>
      <c r="J28" s="446"/>
      <c r="K28" s="24"/>
      <c r="L28" s="24"/>
      <c r="N28" s="37"/>
    </row>
    <row r="29" spans="2:14" ht="23.25" customHeight="1" thickBot="1">
      <c r="D29" s="78">
        <v>26</v>
      </c>
      <c r="E29" s="176" t="s">
        <v>8</v>
      </c>
      <c r="F29" s="475"/>
      <c r="G29" s="468"/>
      <c r="H29" s="448">
        <f>IF(SUM(H9:H27)=100%, 100%, "error")</f>
        <v>1</v>
      </c>
      <c r="I29" s="458">
        <f>IF(SUM(I9:I27)=100%, 100%, "error")</f>
        <v>1</v>
      </c>
      <c r="J29" s="458">
        <f>IF(SUM(J9:J27)=100%, 100%, "error")</f>
        <v>1</v>
      </c>
      <c r="K29" s="25">
        <f>IF(SUM(K9:K27)=100%,100%,"error")</f>
        <v>1</v>
      </c>
      <c r="L29" s="25">
        <f>SUM(L9:L16)</f>
        <v>7.0763325936325339E-2</v>
      </c>
    </row>
    <row r="30" spans="2:14" ht="33" customHeight="1" thickBot="1">
      <c r="D30" s="78">
        <v>27</v>
      </c>
      <c r="E30" s="174" t="s">
        <v>180</v>
      </c>
      <c r="F30" s="459"/>
      <c r="G30" s="460"/>
      <c r="H30" s="457">
        <v>3</v>
      </c>
      <c r="I30" s="457">
        <v>12</v>
      </c>
      <c r="J30" s="460"/>
      <c r="K30" s="460"/>
      <c r="L30" s="461"/>
    </row>
    <row r="31" spans="2:14" ht="5.25" customHeight="1">
      <c r="E31" s="171"/>
      <c r="F31" s="21"/>
      <c r="G31" s="21"/>
      <c r="H31" s="21"/>
      <c r="I31" s="21"/>
      <c r="J31" s="21"/>
      <c r="K31" s="21"/>
      <c r="L31" s="22"/>
    </row>
    <row r="32" spans="2:14" ht="7.5" customHeight="1" thickBot="1">
      <c r="E32" s="34"/>
    </row>
    <row r="33" spans="4:12" ht="26.25" customHeight="1" thickBot="1">
      <c r="D33" s="78">
        <v>28</v>
      </c>
      <c r="E33" s="82" t="s">
        <v>142</v>
      </c>
      <c r="F33" s="58"/>
      <c r="G33" s="58"/>
      <c r="H33" s="58"/>
      <c r="I33" s="58"/>
      <c r="J33" s="58"/>
      <c r="K33" s="58"/>
      <c r="L33" s="254">
        <v>9.4899999999999998E-2</v>
      </c>
    </row>
    <row r="34" spans="4:12" ht="26.25" customHeight="1"/>
    <row r="35" spans="4:12" ht="16.5" customHeight="1">
      <c r="D35" s="499" t="s">
        <v>202</v>
      </c>
      <c r="E35" s="500" t="s">
        <v>203</v>
      </c>
      <c r="F35" s="36"/>
      <c r="G35" s="14"/>
      <c r="H35" s="14"/>
      <c r="I35" s="14"/>
      <c r="J35" s="14"/>
      <c r="K35" s="14"/>
      <c r="L35" s="14"/>
    </row>
    <row r="36" spans="4:12" ht="16.5" customHeight="1">
      <c r="D36" s="78"/>
      <c r="E36" s="501" t="s">
        <v>204</v>
      </c>
    </row>
    <row r="37" spans="4:12" ht="26.25" customHeight="1"/>
    <row r="38" spans="4:12" ht="26.25" customHeight="1"/>
    <row r="40" spans="4:12" ht="27" customHeight="1"/>
    <row r="41" spans="4:12" ht="4.5" customHeight="1"/>
  </sheetData>
  <mergeCells count="10">
    <mergeCell ref="B5:C5"/>
    <mergeCell ref="E5:E7"/>
    <mergeCell ref="H5:L5"/>
    <mergeCell ref="F5:F7"/>
    <mergeCell ref="G5:G7"/>
    <mergeCell ref="H6:H7"/>
    <mergeCell ref="K6:K7"/>
    <mergeCell ref="L6:L7"/>
    <mergeCell ref="I6:I7"/>
    <mergeCell ref="J6:J7"/>
  </mergeCells>
  <phoneticPr fontId="0" type="noConversion"/>
  <pageMargins left="0.5" right="0.5" top="0.5" bottom="0.39" header="0.34" footer="0.25"/>
  <pageSetup scale="65" orientation="landscape" r:id="rId1"/>
  <headerFooter alignWithMargins="0">
    <oddFooter>&amp;L&amp;F&amp;A&amp;R&amp;D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54"/>
  <sheetViews>
    <sheetView topLeftCell="A25" zoomScale="75" workbookViewId="0">
      <selection activeCell="A65" sqref="A65"/>
    </sheetView>
  </sheetViews>
  <sheetFormatPr defaultRowHeight="12.75"/>
  <cols>
    <col min="1" max="1" width="3.7109375" style="78" customWidth="1"/>
    <col min="2" max="2" width="29.5703125" customWidth="1"/>
    <col min="4" max="4" width="13.7109375" customWidth="1"/>
    <col min="5" max="5" width="10.7109375" customWidth="1"/>
    <col min="6" max="6" width="10.42578125" bestFit="1" customWidth="1"/>
    <col min="7" max="8" width="13.7109375" customWidth="1"/>
    <col min="9" max="9" width="1.28515625" customWidth="1"/>
    <col min="10" max="10" width="13.7109375" customWidth="1"/>
    <col min="11" max="11" width="10.7109375" customWidth="1"/>
    <col min="12" max="12" width="10.42578125" customWidth="1"/>
    <col min="13" max="14" width="13.7109375" customWidth="1"/>
    <col min="15" max="15" width="1.28515625" customWidth="1"/>
    <col min="16" max="16" width="13.7109375" customWidth="1"/>
    <col min="17" max="17" width="10.42578125" customWidth="1"/>
    <col min="18" max="19" width="13.7109375" customWidth="1"/>
    <col min="20" max="20" width="1.28515625" customWidth="1"/>
    <col min="21" max="21" width="13.7109375" customWidth="1"/>
    <col min="22" max="22" width="10.42578125" customWidth="1"/>
    <col min="23" max="24" width="13.7109375" customWidth="1"/>
  </cols>
  <sheetData>
    <row r="1" spans="1:24" ht="21" customHeight="1">
      <c r="B1" s="17" t="s">
        <v>37</v>
      </c>
      <c r="C1" s="16"/>
      <c r="D1" s="16"/>
      <c r="E1" s="16"/>
      <c r="F1" s="16"/>
      <c r="G1" s="16"/>
      <c r="H1" s="16"/>
      <c r="I1" s="16"/>
      <c r="J1" s="16"/>
      <c r="S1" s="32"/>
      <c r="X1" s="32" t="s">
        <v>87</v>
      </c>
    </row>
    <row r="2" spans="1:24" ht="18" customHeight="1">
      <c r="B2" s="17"/>
      <c r="C2" s="43" t="s">
        <v>145</v>
      </c>
      <c r="D2" s="43"/>
      <c r="E2" s="43"/>
      <c r="F2" s="43"/>
      <c r="G2" s="43"/>
      <c r="H2" s="43"/>
      <c r="I2" s="43"/>
      <c r="J2" s="43"/>
    </row>
    <row r="3" spans="1:24" ht="15">
      <c r="B3" s="35" t="s">
        <v>56</v>
      </c>
      <c r="C3" s="535" t="str">
        <f>'Survey-Medi-Cal %'!C6</f>
        <v>Training Unified School District</v>
      </c>
      <c r="D3" s="536"/>
      <c r="E3" s="536"/>
      <c r="F3" s="536"/>
      <c r="G3" s="536"/>
      <c r="H3" s="536"/>
      <c r="L3" s="14" t="s">
        <v>5</v>
      </c>
      <c r="M3" s="14"/>
      <c r="N3" s="41">
        <f>'Survey-Medi-Cal %'!C12</f>
        <v>38008</v>
      </c>
    </row>
    <row r="4" spans="1:24" ht="15">
      <c r="B4" s="35" t="s">
        <v>61</v>
      </c>
      <c r="C4" s="535" t="str">
        <f>'Survey-Medi-Cal %'!C7</f>
        <v>LEC Region 3</v>
      </c>
      <c r="D4" s="536"/>
      <c r="E4" s="536"/>
      <c r="F4" s="536"/>
      <c r="G4" s="536"/>
      <c r="H4" s="536"/>
      <c r="L4" t="s">
        <v>112</v>
      </c>
      <c r="N4" s="42" t="str">
        <f>'Survey-Medi-Cal %'!C13</f>
        <v>03/04-1</v>
      </c>
    </row>
    <row r="5" spans="1:24" ht="15">
      <c r="B5" s="35" t="s">
        <v>41</v>
      </c>
      <c r="C5" s="535" t="str">
        <f>'Survey-Medi-Cal %'!C8</f>
        <v>03-99999</v>
      </c>
      <c r="D5" s="536"/>
      <c r="E5" s="536"/>
      <c r="F5" s="536"/>
      <c r="G5" s="536"/>
      <c r="H5" s="536"/>
      <c r="L5" t="s">
        <v>42</v>
      </c>
      <c r="N5" s="42" t="str">
        <f>'Survey-Medi-Cal %'!C14</f>
        <v>July -  Sept</v>
      </c>
    </row>
    <row r="6" spans="1:24" ht="15">
      <c r="B6" s="35"/>
      <c r="C6" s="14"/>
      <c r="D6" s="14"/>
      <c r="E6" s="14"/>
      <c r="F6" s="14"/>
      <c r="G6" s="14"/>
      <c r="J6" s="14"/>
    </row>
    <row r="7" spans="1:24" s="67" customFormat="1" ht="13.5" thickBot="1">
      <c r="A7" s="78"/>
      <c r="B7" s="67" t="s">
        <v>44</v>
      </c>
      <c r="C7" s="68"/>
      <c r="D7" s="68" t="s">
        <v>45</v>
      </c>
      <c r="E7" s="68" t="s">
        <v>46</v>
      </c>
      <c r="F7" s="68" t="s">
        <v>47</v>
      </c>
      <c r="G7" s="69" t="s">
        <v>48</v>
      </c>
      <c r="H7" s="69" t="s">
        <v>49</v>
      </c>
      <c r="I7" s="69"/>
      <c r="J7" s="69" t="s">
        <v>50</v>
      </c>
      <c r="K7" s="69" t="s">
        <v>51</v>
      </c>
      <c r="L7" s="69" t="s">
        <v>53</v>
      </c>
      <c r="M7" s="69" t="s">
        <v>52</v>
      </c>
      <c r="N7" s="69" t="s">
        <v>75</v>
      </c>
      <c r="O7" s="69"/>
      <c r="P7" s="69" t="s">
        <v>79</v>
      </c>
      <c r="Q7" s="67" t="s">
        <v>80</v>
      </c>
      <c r="R7" s="67" t="s">
        <v>81</v>
      </c>
      <c r="S7" s="67" t="s">
        <v>62</v>
      </c>
      <c r="T7" s="69"/>
      <c r="U7" s="69" t="s">
        <v>117</v>
      </c>
      <c r="V7" s="67" t="s">
        <v>118</v>
      </c>
      <c r="W7" s="67" t="s">
        <v>119</v>
      </c>
      <c r="X7" s="67" t="s">
        <v>120</v>
      </c>
    </row>
    <row r="8" spans="1:24" ht="18.75" thickBot="1">
      <c r="B8" s="207"/>
      <c r="C8" s="208"/>
      <c r="D8" s="543" t="s">
        <v>154</v>
      </c>
      <c r="E8" s="544"/>
      <c r="F8" s="544"/>
      <c r="G8" s="544"/>
      <c r="H8" s="545"/>
      <c r="I8" s="70"/>
      <c r="J8" s="543" t="s">
        <v>153</v>
      </c>
      <c r="K8" s="544"/>
      <c r="L8" s="544"/>
      <c r="M8" s="544"/>
      <c r="N8" s="545"/>
      <c r="O8" s="70"/>
      <c r="P8" s="540" t="s">
        <v>152</v>
      </c>
      <c r="Q8" s="541"/>
      <c r="R8" s="541"/>
      <c r="S8" s="542"/>
      <c r="T8" s="70"/>
      <c r="U8" s="537" t="s">
        <v>155</v>
      </c>
      <c r="V8" s="538"/>
      <c r="W8" s="538"/>
      <c r="X8" s="539"/>
    </row>
    <row r="9" spans="1:24" ht="39" thickBot="1">
      <c r="B9" s="50" t="s">
        <v>36</v>
      </c>
      <c r="C9" s="33" t="s">
        <v>70</v>
      </c>
      <c r="D9" s="209" t="s">
        <v>68</v>
      </c>
      <c r="E9" s="210" t="s">
        <v>82</v>
      </c>
      <c r="F9" s="211" t="s">
        <v>109</v>
      </c>
      <c r="G9" s="128" t="s">
        <v>111</v>
      </c>
      <c r="H9" s="59" t="s">
        <v>67</v>
      </c>
      <c r="I9" s="139"/>
      <c r="J9" s="209" t="s">
        <v>77</v>
      </c>
      <c r="K9" s="210" t="s">
        <v>82</v>
      </c>
      <c r="L9" s="211" t="s">
        <v>109</v>
      </c>
      <c r="M9" s="128" t="s">
        <v>111</v>
      </c>
      <c r="N9" s="59" t="s">
        <v>67</v>
      </c>
      <c r="O9" s="115"/>
      <c r="P9" s="212" t="s">
        <v>110</v>
      </c>
      <c r="Q9" s="213" t="s">
        <v>109</v>
      </c>
      <c r="R9" s="130" t="s">
        <v>111</v>
      </c>
      <c r="S9" s="129" t="s">
        <v>67</v>
      </c>
      <c r="T9" s="115"/>
      <c r="U9" s="212" t="s">
        <v>121</v>
      </c>
      <c r="V9" s="213" t="s">
        <v>109</v>
      </c>
      <c r="W9" s="130" t="s">
        <v>111</v>
      </c>
      <c r="X9" s="129" t="s">
        <v>67</v>
      </c>
    </row>
    <row r="10" spans="1:24" ht="18" customHeight="1">
      <c r="A10" s="79">
        <v>29</v>
      </c>
      <c r="B10" s="44" t="s">
        <v>12</v>
      </c>
      <c r="C10" s="26">
        <v>4</v>
      </c>
      <c r="D10" s="64"/>
      <c r="E10" s="63"/>
      <c r="F10" s="63"/>
      <c r="G10" s="65"/>
      <c r="H10" s="66"/>
      <c r="I10" s="71"/>
      <c r="J10" s="64"/>
      <c r="K10" s="63"/>
      <c r="L10" s="63"/>
      <c r="M10" s="65"/>
      <c r="N10" s="66"/>
      <c r="O10" s="71"/>
      <c r="P10" s="119"/>
      <c r="Q10" s="120"/>
      <c r="R10" s="120"/>
      <c r="S10" s="121"/>
      <c r="T10" s="71"/>
      <c r="U10" s="119"/>
      <c r="V10" s="120"/>
      <c r="W10" s="120"/>
      <c r="X10" s="121"/>
    </row>
    <row r="11" spans="1:24" ht="15" customHeight="1">
      <c r="A11" s="78" t="s">
        <v>83</v>
      </c>
      <c r="B11" s="214" t="s">
        <v>3</v>
      </c>
      <c r="C11" s="26"/>
      <c r="D11" s="265">
        <v>0</v>
      </c>
      <c r="E11" s="268">
        <v>0.1</v>
      </c>
      <c r="F11" s="114"/>
      <c r="G11" s="259">
        <f>D11*E11</f>
        <v>0</v>
      </c>
      <c r="H11" s="267">
        <f>D11-G11</f>
        <v>0</v>
      </c>
      <c r="I11" s="71"/>
      <c r="J11" s="265">
        <v>0</v>
      </c>
      <c r="K11" s="216">
        <f>E11</f>
        <v>0.1</v>
      </c>
      <c r="L11" s="114"/>
      <c r="M11" s="272">
        <f>J11*K11</f>
        <v>0</v>
      </c>
      <c r="N11" s="267">
        <f>J11-M11</f>
        <v>0</v>
      </c>
      <c r="O11" s="71"/>
      <c r="P11" s="266">
        <v>0</v>
      </c>
      <c r="Q11" s="118"/>
      <c r="R11" s="278">
        <f>P11</f>
        <v>0</v>
      </c>
      <c r="S11" s="123"/>
      <c r="T11" s="71"/>
      <c r="U11" s="273">
        <v>0</v>
      </c>
      <c r="V11" s="118"/>
      <c r="W11" s="278">
        <f>U11</f>
        <v>0</v>
      </c>
      <c r="X11" s="123"/>
    </row>
    <row r="12" spans="1:24" ht="15" customHeight="1">
      <c r="A12" s="78" t="s">
        <v>84</v>
      </c>
      <c r="B12" s="214"/>
      <c r="C12" s="26"/>
      <c r="D12" s="265">
        <v>0</v>
      </c>
      <c r="E12" s="268">
        <v>0.05</v>
      </c>
      <c r="F12" s="114"/>
      <c r="G12" s="259">
        <f>D12*E12</f>
        <v>0</v>
      </c>
      <c r="H12" s="267">
        <f>D12-G12</f>
        <v>0</v>
      </c>
      <c r="I12" s="71"/>
      <c r="J12" s="265">
        <v>0</v>
      </c>
      <c r="K12" s="216">
        <f>E12</f>
        <v>0.05</v>
      </c>
      <c r="L12" s="114"/>
      <c r="M12" s="272">
        <f>J12*K12</f>
        <v>0</v>
      </c>
      <c r="N12" s="267">
        <f>J12-M12</f>
        <v>0</v>
      </c>
      <c r="O12" s="71"/>
      <c r="P12" s="266">
        <v>0</v>
      </c>
      <c r="Q12" s="118"/>
      <c r="R12" s="278">
        <f>P12</f>
        <v>0</v>
      </c>
      <c r="S12" s="123"/>
      <c r="T12" s="71"/>
      <c r="U12" s="273">
        <v>0</v>
      </c>
      <c r="V12" s="118"/>
      <c r="W12" s="278">
        <f>U12</f>
        <v>0</v>
      </c>
      <c r="X12" s="123"/>
    </row>
    <row r="13" spans="1:24" ht="15" customHeight="1">
      <c r="A13" s="78" t="s">
        <v>85</v>
      </c>
      <c r="B13" s="214"/>
      <c r="C13" s="26"/>
      <c r="D13" s="265">
        <v>0</v>
      </c>
      <c r="E13" s="268">
        <v>0</v>
      </c>
      <c r="F13" s="114"/>
      <c r="G13" s="259">
        <f>D13*E13</f>
        <v>0</v>
      </c>
      <c r="H13" s="267">
        <f>D13-G13</f>
        <v>0</v>
      </c>
      <c r="I13" s="71"/>
      <c r="J13" s="265">
        <v>0</v>
      </c>
      <c r="K13" s="216">
        <f>E13</f>
        <v>0</v>
      </c>
      <c r="L13" s="114"/>
      <c r="M13" s="272">
        <f>J13*K13</f>
        <v>0</v>
      </c>
      <c r="N13" s="267">
        <f>J13-M13</f>
        <v>0</v>
      </c>
      <c r="O13" s="71"/>
      <c r="P13" s="266">
        <v>0</v>
      </c>
      <c r="Q13" s="118"/>
      <c r="R13" s="278">
        <f>P13</f>
        <v>0</v>
      </c>
      <c r="S13" s="123"/>
      <c r="T13" s="71"/>
      <c r="U13" s="273">
        <v>0</v>
      </c>
      <c r="V13" s="118"/>
      <c r="W13" s="278">
        <f>U13</f>
        <v>0</v>
      </c>
      <c r="X13" s="123"/>
    </row>
    <row r="14" spans="1:24" ht="15" customHeight="1">
      <c r="A14" s="78" t="s">
        <v>86</v>
      </c>
      <c r="B14" s="214"/>
      <c r="C14" s="26"/>
      <c r="D14" s="265">
        <v>0</v>
      </c>
      <c r="E14" s="268">
        <v>0</v>
      </c>
      <c r="F14" s="114"/>
      <c r="G14" s="259">
        <f>D14*E14</f>
        <v>0</v>
      </c>
      <c r="H14" s="267">
        <f>D14-G14</f>
        <v>0</v>
      </c>
      <c r="I14" s="71"/>
      <c r="J14" s="265">
        <v>0</v>
      </c>
      <c r="K14" s="216">
        <f>E14</f>
        <v>0</v>
      </c>
      <c r="L14" s="114"/>
      <c r="M14" s="272">
        <f>J14*K14</f>
        <v>0</v>
      </c>
      <c r="N14" s="267">
        <f>J14-M14</f>
        <v>0</v>
      </c>
      <c r="O14" s="71"/>
      <c r="P14" s="266">
        <v>0</v>
      </c>
      <c r="Q14" s="118"/>
      <c r="R14" s="278">
        <f>P14</f>
        <v>0</v>
      </c>
      <c r="S14" s="123"/>
      <c r="T14" s="71"/>
      <c r="U14" s="273">
        <v>0</v>
      </c>
      <c r="V14" s="118"/>
      <c r="W14" s="278">
        <f>U14</f>
        <v>0</v>
      </c>
      <c r="X14" s="123"/>
    </row>
    <row r="15" spans="1:24" ht="15" customHeight="1">
      <c r="B15" s="214" t="s">
        <v>76</v>
      </c>
      <c r="C15" s="26"/>
      <c r="D15" s="256">
        <f>SUM(D11:D14)</f>
        <v>0</v>
      </c>
      <c r="E15" s="269">
        <f>IF(D15=0,0,(G15/D15))</f>
        <v>0</v>
      </c>
      <c r="F15" s="217"/>
      <c r="G15" s="259">
        <f>SUM(G11:G14)</f>
        <v>0</v>
      </c>
      <c r="H15" s="267">
        <f>SUM(H11:H14)</f>
        <v>0</v>
      </c>
      <c r="I15" s="71"/>
      <c r="J15" s="256">
        <f>SUM(J11:J14)</f>
        <v>0</v>
      </c>
      <c r="K15" s="216">
        <f>IF(J15=0,0,(M15/J15))</f>
        <v>0</v>
      </c>
      <c r="L15" s="217"/>
      <c r="M15" s="272">
        <f>SUM(M11:M14)</f>
        <v>0</v>
      </c>
      <c r="N15" s="267">
        <f>SUM(N11:N14)</f>
        <v>0</v>
      </c>
      <c r="O15" s="71"/>
      <c r="P15" s="275">
        <f>SUM(P11:P14)</f>
        <v>0</v>
      </c>
      <c r="Q15" s="118"/>
      <c r="R15" s="278">
        <f>SUM(R11:R14)</f>
        <v>0</v>
      </c>
      <c r="S15" s="125"/>
      <c r="T15" s="71"/>
      <c r="U15" s="274">
        <f>SUM(U11:U14)</f>
        <v>0</v>
      </c>
      <c r="V15" s="118"/>
      <c r="W15" s="278">
        <f>SUM(W11:W14)</f>
        <v>0</v>
      </c>
      <c r="X15" s="125"/>
    </row>
    <row r="16" spans="1:24" ht="18" customHeight="1">
      <c r="A16" s="79">
        <v>30</v>
      </c>
      <c r="B16" s="44" t="s">
        <v>9</v>
      </c>
      <c r="C16" s="26">
        <v>6</v>
      </c>
      <c r="D16" s="64"/>
      <c r="E16" s="194"/>
      <c r="F16" s="63"/>
      <c r="G16" s="185"/>
      <c r="H16" s="186"/>
      <c r="I16" s="71"/>
      <c r="J16" s="64"/>
      <c r="K16" s="194"/>
      <c r="L16" s="63"/>
      <c r="M16" s="185"/>
      <c r="N16" s="186"/>
      <c r="O16" s="72"/>
      <c r="P16" s="183"/>
      <c r="Q16" s="117"/>
      <c r="R16" s="189"/>
      <c r="S16" s="122"/>
      <c r="T16" s="72"/>
      <c r="U16" s="183"/>
      <c r="V16" s="117"/>
      <c r="W16" s="189"/>
      <c r="X16" s="122"/>
    </row>
    <row r="17" spans="1:24" ht="15" customHeight="1">
      <c r="A17" s="78" t="s">
        <v>83</v>
      </c>
      <c r="B17" s="214" t="s">
        <v>3</v>
      </c>
      <c r="C17" s="26"/>
      <c r="D17" s="265">
        <v>0</v>
      </c>
      <c r="E17" s="215">
        <v>0</v>
      </c>
      <c r="F17" s="114"/>
      <c r="G17" s="260">
        <f>D17*E17</f>
        <v>0</v>
      </c>
      <c r="H17" s="261">
        <f>D17-G17</f>
        <v>0</v>
      </c>
      <c r="I17" s="71"/>
      <c r="J17" s="265">
        <v>0</v>
      </c>
      <c r="K17" s="216">
        <f>E17</f>
        <v>0</v>
      </c>
      <c r="L17" s="114"/>
      <c r="M17" s="260">
        <f>J17*K17</f>
        <v>0</v>
      </c>
      <c r="N17" s="261">
        <f>J17-M17</f>
        <v>0</v>
      </c>
      <c r="O17" s="72"/>
      <c r="P17" s="266">
        <v>0</v>
      </c>
      <c r="Q17" s="118"/>
      <c r="R17" s="278">
        <f>P17</f>
        <v>0</v>
      </c>
      <c r="S17" s="123"/>
      <c r="T17" s="72"/>
      <c r="U17" s="266">
        <v>0</v>
      </c>
      <c r="V17" s="118"/>
      <c r="W17" s="278">
        <f>U17</f>
        <v>0</v>
      </c>
      <c r="X17" s="123"/>
    </row>
    <row r="18" spans="1:24" ht="15" customHeight="1">
      <c r="A18" s="78" t="s">
        <v>84</v>
      </c>
      <c r="B18" s="214"/>
      <c r="C18" s="26"/>
      <c r="D18" s="265">
        <v>0</v>
      </c>
      <c r="E18" s="215">
        <v>0</v>
      </c>
      <c r="F18" s="114"/>
      <c r="G18" s="260">
        <f>D18*E18</f>
        <v>0</v>
      </c>
      <c r="H18" s="261">
        <f>D18-G18</f>
        <v>0</v>
      </c>
      <c r="I18" s="71"/>
      <c r="J18" s="265">
        <v>0</v>
      </c>
      <c r="K18" s="216">
        <f>E18</f>
        <v>0</v>
      </c>
      <c r="L18" s="114"/>
      <c r="M18" s="260">
        <f>J18*K18</f>
        <v>0</v>
      </c>
      <c r="N18" s="261">
        <f>J18-M18</f>
        <v>0</v>
      </c>
      <c r="O18" s="72"/>
      <c r="P18" s="266">
        <v>0</v>
      </c>
      <c r="Q18" s="118"/>
      <c r="R18" s="278">
        <f>P18</f>
        <v>0</v>
      </c>
      <c r="S18" s="123"/>
      <c r="T18" s="72"/>
      <c r="U18" s="266">
        <v>0</v>
      </c>
      <c r="V18" s="118"/>
      <c r="W18" s="278">
        <f>U18</f>
        <v>0</v>
      </c>
      <c r="X18" s="123"/>
    </row>
    <row r="19" spans="1:24" ht="15" customHeight="1">
      <c r="A19" s="78" t="s">
        <v>85</v>
      </c>
      <c r="B19" s="214"/>
      <c r="C19" s="26"/>
      <c r="D19" s="265">
        <v>0</v>
      </c>
      <c r="E19" s="215">
        <v>0</v>
      </c>
      <c r="F19" s="114"/>
      <c r="G19" s="260">
        <f>D19*E19</f>
        <v>0</v>
      </c>
      <c r="H19" s="261">
        <f>D19-G19</f>
        <v>0</v>
      </c>
      <c r="I19" s="71"/>
      <c r="J19" s="265">
        <v>0</v>
      </c>
      <c r="K19" s="216">
        <f>E19</f>
        <v>0</v>
      </c>
      <c r="L19" s="114"/>
      <c r="M19" s="260">
        <f>J19*K19</f>
        <v>0</v>
      </c>
      <c r="N19" s="261">
        <f>J19-M19</f>
        <v>0</v>
      </c>
      <c r="O19" s="72"/>
      <c r="P19" s="266">
        <v>0</v>
      </c>
      <c r="Q19" s="118"/>
      <c r="R19" s="278">
        <f>P19</f>
        <v>0</v>
      </c>
      <c r="S19" s="123"/>
      <c r="T19" s="72"/>
      <c r="U19" s="266">
        <v>0</v>
      </c>
      <c r="V19" s="118"/>
      <c r="W19" s="278">
        <f>U19</f>
        <v>0</v>
      </c>
      <c r="X19" s="123"/>
    </row>
    <row r="20" spans="1:24" ht="15" customHeight="1">
      <c r="A20" s="78" t="s">
        <v>86</v>
      </c>
      <c r="B20" s="214"/>
      <c r="C20" s="26"/>
      <c r="D20" s="265">
        <v>0</v>
      </c>
      <c r="E20" s="215">
        <v>0</v>
      </c>
      <c r="F20" s="114"/>
      <c r="G20" s="260">
        <f>D20*E20</f>
        <v>0</v>
      </c>
      <c r="H20" s="261">
        <f>D20-G20</f>
        <v>0</v>
      </c>
      <c r="I20" s="71"/>
      <c r="J20" s="265">
        <v>0</v>
      </c>
      <c r="K20" s="216">
        <f>E20</f>
        <v>0</v>
      </c>
      <c r="L20" s="114"/>
      <c r="M20" s="260">
        <f>J20*K20</f>
        <v>0</v>
      </c>
      <c r="N20" s="261">
        <f>J20-M20</f>
        <v>0</v>
      </c>
      <c r="O20" s="72"/>
      <c r="P20" s="266">
        <v>0</v>
      </c>
      <c r="Q20" s="118"/>
      <c r="R20" s="278">
        <f>P20</f>
        <v>0</v>
      </c>
      <c r="S20" s="123"/>
      <c r="T20" s="72"/>
      <c r="U20" s="266">
        <v>0</v>
      </c>
      <c r="V20" s="118"/>
      <c r="W20" s="278">
        <f>U20</f>
        <v>0</v>
      </c>
      <c r="X20" s="123"/>
    </row>
    <row r="21" spans="1:24" ht="15" customHeight="1">
      <c r="B21" s="214" t="s">
        <v>76</v>
      </c>
      <c r="C21" s="26"/>
      <c r="D21" s="256">
        <f>SUM(D17:D20)</f>
        <v>0</v>
      </c>
      <c r="E21" s="216">
        <f>IF(D21=0,0,(G21/D21))</f>
        <v>0</v>
      </c>
      <c r="F21" s="217"/>
      <c r="G21" s="260">
        <f>SUM(G17:G20)</f>
        <v>0</v>
      </c>
      <c r="H21" s="261">
        <f>SUM(H17:H20)</f>
        <v>0</v>
      </c>
      <c r="I21" s="71"/>
      <c r="J21" s="256">
        <f>SUM(J17:J20)</f>
        <v>0</v>
      </c>
      <c r="K21" s="216">
        <f>IF(J21=0,0,(M21/J21))</f>
        <v>0</v>
      </c>
      <c r="L21" s="217"/>
      <c r="M21" s="260">
        <f>SUM(M17:M20)</f>
        <v>0</v>
      </c>
      <c r="N21" s="261">
        <f>SUM(N17:N20)</f>
        <v>0</v>
      </c>
      <c r="O21" s="72"/>
      <c r="P21" s="274">
        <f>SUM(P17:P20)</f>
        <v>0</v>
      </c>
      <c r="Q21" s="297"/>
      <c r="R21" s="277">
        <f>SUM(R17:R20)</f>
        <v>0</v>
      </c>
      <c r="S21" s="125"/>
      <c r="T21" s="72"/>
      <c r="U21" s="275">
        <f>SUM(U17:U20)</f>
        <v>0</v>
      </c>
      <c r="V21" s="118"/>
      <c r="W21" s="278">
        <f>SUM(W17:W20)</f>
        <v>0</v>
      </c>
      <c r="X21" s="125"/>
    </row>
    <row r="22" spans="1:24" ht="27" customHeight="1">
      <c r="A22" s="79">
        <v>31</v>
      </c>
      <c r="B22" s="45" t="s">
        <v>29</v>
      </c>
      <c r="C22" s="26">
        <v>15</v>
      </c>
      <c r="D22" s="64"/>
      <c r="E22" s="194"/>
      <c r="F22" s="63"/>
      <c r="G22" s="185"/>
      <c r="H22" s="186"/>
      <c r="I22" s="71"/>
      <c r="J22" s="64"/>
      <c r="K22" s="194"/>
      <c r="L22" s="63"/>
      <c r="M22" s="185"/>
      <c r="N22" s="186"/>
      <c r="O22" s="72"/>
      <c r="P22" s="183"/>
      <c r="Q22" s="117"/>
      <c r="R22" s="189"/>
      <c r="S22" s="122"/>
      <c r="T22" s="72"/>
      <c r="U22" s="183"/>
      <c r="V22" s="117"/>
      <c r="W22" s="189"/>
      <c r="X22" s="122"/>
    </row>
    <row r="23" spans="1:24" ht="15" customHeight="1">
      <c r="A23" s="78" t="s">
        <v>83</v>
      </c>
      <c r="B23" s="218" t="s">
        <v>78</v>
      </c>
      <c r="C23" s="26"/>
      <c r="D23" s="265">
        <v>9390</v>
      </c>
      <c r="E23" s="268">
        <v>0.1</v>
      </c>
      <c r="F23" s="114"/>
      <c r="G23" s="260">
        <f>D23*E23</f>
        <v>939</v>
      </c>
      <c r="H23" s="261">
        <f>D23-G23</f>
        <v>8451</v>
      </c>
      <c r="I23" s="71"/>
      <c r="J23" s="265">
        <v>4879.32</v>
      </c>
      <c r="K23" s="216">
        <f>E23</f>
        <v>0.1</v>
      </c>
      <c r="L23" s="114"/>
      <c r="M23" s="260">
        <f>J23*K23</f>
        <v>487.93200000000002</v>
      </c>
      <c r="N23" s="261">
        <f>J23-M23</f>
        <v>4391.3879999999999</v>
      </c>
      <c r="O23" s="72"/>
      <c r="P23" s="266">
        <v>0</v>
      </c>
      <c r="Q23" s="118"/>
      <c r="R23" s="277">
        <f>P23</f>
        <v>0</v>
      </c>
      <c r="S23" s="123"/>
      <c r="T23" s="72"/>
      <c r="U23" s="273">
        <v>0</v>
      </c>
      <c r="V23" s="118"/>
      <c r="W23" s="278">
        <f>U23</f>
        <v>0</v>
      </c>
      <c r="X23" s="123"/>
    </row>
    <row r="24" spans="1:24" ht="15" customHeight="1">
      <c r="A24" s="78" t="s">
        <v>84</v>
      </c>
      <c r="B24" s="218" t="s">
        <v>122</v>
      </c>
      <c r="C24" s="26"/>
      <c r="D24" s="265">
        <v>0</v>
      </c>
      <c r="E24" s="268">
        <v>0</v>
      </c>
      <c r="F24" s="114"/>
      <c r="G24" s="260">
        <f>D24*E24</f>
        <v>0</v>
      </c>
      <c r="H24" s="261">
        <f>D24-G24</f>
        <v>0</v>
      </c>
      <c r="I24" s="71"/>
      <c r="J24" s="265">
        <v>0</v>
      </c>
      <c r="K24" s="216">
        <f>E24</f>
        <v>0</v>
      </c>
      <c r="L24" s="114"/>
      <c r="M24" s="260">
        <f>J24*K24</f>
        <v>0</v>
      </c>
      <c r="N24" s="261">
        <f>J24-M24</f>
        <v>0</v>
      </c>
      <c r="O24" s="72"/>
      <c r="P24" s="266">
        <v>0</v>
      </c>
      <c r="Q24" s="118"/>
      <c r="R24" s="277">
        <f>P24</f>
        <v>0</v>
      </c>
      <c r="S24" s="123"/>
      <c r="T24" s="72"/>
      <c r="U24" s="273">
        <v>500</v>
      </c>
      <c r="V24" s="118"/>
      <c r="W24" s="278">
        <f>U24</f>
        <v>500</v>
      </c>
      <c r="X24" s="123"/>
    </row>
    <row r="25" spans="1:24" ht="15" customHeight="1">
      <c r="A25" s="78" t="s">
        <v>85</v>
      </c>
      <c r="B25" s="218" t="s">
        <v>159</v>
      </c>
      <c r="C25" s="26"/>
      <c r="D25" s="265">
        <v>0</v>
      </c>
      <c r="E25" s="268">
        <v>0</v>
      </c>
      <c r="F25" s="114"/>
      <c r="G25" s="260">
        <f>D25*E25</f>
        <v>0</v>
      </c>
      <c r="H25" s="261">
        <f>D25-G25</f>
        <v>0</v>
      </c>
      <c r="I25" s="71"/>
      <c r="J25" s="265">
        <v>0</v>
      </c>
      <c r="K25" s="216">
        <f>E25</f>
        <v>0</v>
      </c>
      <c r="L25" s="114"/>
      <c r="M25" s="260">
        <f>J25*K25</f>
        <v>0</v>
      </c>
      <c r="N25" s="261">
        <f>J25-M25</f>
        <v>0</v>
      </c>
      <c r="O25" s="72"/>
      <c r="P25" s="266">
        <v>0</v>
      </c>
      <c r="Q25" s="118"/>
      <c r="R25" s="277">
        <f>P25</f>
        <v>0</v>
      </c>
      <c r="S25" s="123"/>
      <c r="T25" s="72"/>
      <c r="U25" s="273">
        <v>1000</v>
      </c>
      <c r="V25" s="118"/>
      <c r="W25" s="278">
        <f>U25</f>
        <v>1000</v>
      </c>
      <c r="X25" s="123"/>
    </row>
    <row r="26" spans="1:24" ht="15" customHeight="1">
      <c r="A26" s="78" t="s">
        <v>86</v>
      </c>
      <c r="B26" s="218"/>
      <c r="C26" s="26"/>
      <c r="D26" s="265">
        <v>0</v>
      </c>
      <c r="E26" s="268">
        <v>0</v>
      </c>
      <c r="F26" s="114"/>
      <c r="G26" s="260">
        <f>D26*E26</f>
        <v>0</v>
      </c>
      <c r="H26" s="261">
        <f>D26-G26</f>
        <v>0</v>
      </c>
      <c r="I26" s="71"/>
      <c r="J26" s="265">
        <v>0</v>
      </c>
      <c r="K26" s="216">
        <f>E26</f>
        <v>0</v>
      </c>
      <c r="L26" s="114"/>
      <c r="M26" s="260">
        <f>J26*K26</f>
        <v>0</v>
      </c>
      <c r="N26" s="261">
        <f>J26-M26</f>
        <v>0</v>
      </c>
      <c r="O26" s="72"/>
      <c r="P26" s="266">
        <v>0</v>
      </c>
      <c r="Q26" s="118"/>
      <c r="R26" s="277">
        <f>P26</f>
        <v>0</v>
      </c>
      <c r="S26" s="123"/>
      <c r="T26" s="72"/>
      <c r="U26" s="273">
        <v>0</v>
      </c>
      <c r="V26" s="118"/>
      <c r="W26" s="278">
        <f>U26</f>
        <v>0</v>
      </c>
      <c r="X26" s="123"/>
    </row>
    <row r="27" spans="1:24" ht="15" customHeight="1" thickBot="1">
      <c r="B27" s="218" t="s">
        <v>76</v>
      </c>
      <c r="C27" s="26"/>
      <c r="D27" s="256">
        <f>SUM(D23:D26)</f>
        <v>9390</v>
      </c>
      <c r="E27" s="216">
        <f>IF(D27=0,0,(G27/D27))</f>
        <v>0.1</v>
      </c>
      <c r="F27" s="217"/>
      <c r="G27" s="260">
        <f>SUM(G23:G26)</f>
        <v>939</v>
      </c>
      <c r="H27" s="261">
        <f>SUM(H23:H26)</f>
        <v>8451</v>
      </c>
      <c r="I27" s="71"/>
      <c r="J27" s="256">
        <f>SUM(J23:J26)</f>
        <v>4879.32</v>
      </c>
      <c r="K27" s="216">
        <f>IF(J27=0,0,(M27/J27))</f>
        <v>0.1</v>
      </c>
      <c r="L27" s="217"/>
      <c r="M27" s="260">
        <f>SUM(M23:M26)</f>
        <v>487.93200000000002</v>
      </c>
      <c r="N27" s="261">
        <f>SUM(N23:N26)</f>
        <v>4391.3879999999999</v>
      </c>
      <c r="O27" s="72"/>
      <c r="P27" s="275">
        <f>SUM(P23:P26)</f>
        <v>0</v>
      </c>
      <c r="Q27" s="118"/>
      <c r="R27" s="277">
        <f>SUM(R23:R26)</f>
        <v>0</v>
      </c>
      <c r="S27" s="125"/>
      <c r="T27" s="72"/>
      <c r="U27" s="274">
        <f>SUM(U23:U26)</f>
        <v>1500</v>
      </c>
      <c r="V27" s="118"/>
      <c r="W27" s="277">
        <f>SUM(W23:W26)</f>
        <v>1500</v>
      </c>
      <c r="X27" s="125"/>
    </row>
    <row r="28" spans="1:24" ht="18" customHeight="1" thickBot="1">
      <c r="B28" s="48" t="s">
        <v>66</v>
      </c>
      <c r="C28" s="132"/>
      <c r="D28" s="280">
        <f>D15+D21+D27</f>
        <v>9390</v>
      </c>
      <c r="E28" s="195"/>
      <c r="F28" s="133"/>
      <c r="G28" s="292">
        <f>G15+G21+G27</f>
        <v>939</v>
      </c>
      <c r="H28" s="293">
        <f>H15+H21+H27</f>
        <v>8451</v>
      </c>
      <c r="I28" s="141"/>
      <c r="J28" s="221">
        <f>J15+J21+J27</f>
        <v>4879.32</v>
      </c>
      <c r="K28" s="195"/>
      <c r="L28" s="133"/>
      <c r="M28" s="221">
        <f>M15+M21+M27</f>
        <v>487.93200000000002</v>
      </c>
      <c r="N28" s="222">
        <f>N15+N21+N27</f>
        <v>4391.3879999999999</v>
      </c>
      <c r="O28" s="134"/>
      <c r="P28" s="298">
        <f>P15+P21+P27</f>
        <v>0</v>
      </c>
      <c r="Q28" s="135"/>
      <c r="R28" s="280">
        <f>R15+R21+R27</f>
        <v>0</v>
      </c>
      <c r="S28" s="136"/>
      <c r="T28" s="134"/>
      <c r="U28" s="298">
        <f>U15+U21+U27</f>
        <v>1500</v>
      </c>
      <c r="V28" s="135"/>
      <c r="W28" s="280">
        <f>W15+W21+W27</f>
        <v>1500</v>
      </c>
      <c r="X28" s="136"/>
    </row>
    <row r="29" spans="1:24" ht="27" customHeight="1">
      <c r="A29" s="79">
        <v>32</v>
      </c>
      <c r="B29" s="46" t="s">
        <v>15</v>
      </c>
      <c r="C29" s="26">
        <v>8</v>
      </c>
      <c r="D29" s="64"/>
      <c r="E29" s="194"/>
      <c r="F29" s="63"/>
      <c r="G29" s="65"/>
      <c r="H29" s="187"/>
      <c r="I29" s="71"/>
      <c r="J29" s="64"/>
      <c r="K29" s="194"/>
      <c r="L29" s="63"/>
      <c r="M29" s="65"/>
      <c r="N29" s="187"/>
      <c r="O29" s="71"/>
      <c r="P29" s="188"/>
      <c r="Q29" s="131"/>
      <c r="R29" s="190"/>
      <c r="S29" s="116"/>
      <c r="T29" s="71"/>
      <c r="U29" s="188"/>
      <c r="V29" s="131"/>
      <c r="W29" s="190"/>
      <c r="X29" s="116"/>
    </row>
    <row r="30" spans="1:24" ht="15" customHeight="1">
      <c r="A30" s="78" t="s">
        <v>83</v>
      </c>
      <c r="B30" s="223" t="s">
        <v>3</v>
      </c>
      <c r="C30" s="26"/>
      <c r="D30" s="270">
        <v>0</v>
      </c>
      <c r="E30" s="215">
        <v>0</v>
      </c>
      <c r="F30" s="224">
        <f>'Survey-Medi-Cal %'!$G$13</f>
        <v>0.17499999999999999</v>
      </c>
      <c r="G30" s="260">
        <f>D30*E30*F30</f>
        <v>0</v>
      </c>
      <c r="H30" s="261">
        <f>D30-G30</f>
        <v>0</v>
      </c>
      <c r="I30" s="71"/>
      <c r="J30" s="265">
        <v>0</v>
      </c>
      <c r="K30" s="216">
        <f>E30</f>
        <v>0</v>
      </c>
      <c r="L30" s="224">
        <f>'Survey-Medi-Cal %'!$G$13</f>
        <v>0.17499999999999999</v>
      </c>
      <c r="M30" s="260">
        <f>J30*K30*L30</f>
        <v>0</v>
      </c>
      <c r="N30" s="261">
        <f>J30-M30</f>
        <v>0</v>
      </c>
      <c r="O30" s="72"/>
      <c r="P30" s="266">
        <v>0</v>
      </c>
      <c r="Q30" s="225">
        <f>'Survey-Medi-Cal %'!$G$13</f>
        <v>0.17499999999999999</v>
      </c>
      <c r="R30" s="278">
        <f>P30*Q30</f>
        <v>0</v>
      </c>
      <c r="S30" s="281">
        <f>P30-R30</f>
        <v>0</v>
      </c>
      <c r="T30" s="72"/>
      <c r="U30" s="266">
        <v>0</v>
      </c>
      <c r="V30" s="225">
        <f>'Survey-Medi-Cal %'!$G$13</f>
        <v>0.17499999999999999</v>
      </c>
      <c r="W30" s="278">
        <f>U30*V30</f>
        <v>0</v>
      </c>
      <c r="X30" s="279">
        <f>U30-W30</f>
        <v>0</v>
      </c>
    </row>
    <row r="31" spans="1:24" ht="15" customHeight="1">
      <c r="A31" s="78" t="s">
        <v>84</v>
      </c>
      <c r="B31" s="223" t="s">
        <v>3</v>
      </c>
      <c r="C31" s="26"/>
      <c r="D31" s="270">
        <v>0</v>
      </c>
      <c r="E31" s="215">
        <v>0</v>
      </c>
      <c r="F31" s="224">
        <f>'Survey-Medi-Cal %'!$G$13</f>
        <v>0.17499999999999999</v>
      </c>
      <c r="G31" s="260">
        <f>D31*E31*F31</f>
        <v>0</v>
      </c>
      <c r="H31" s="261">
        <f>D31-G31</f>
        <v>0</v>
      </c>
      <c r="I31" s="71"/>
      <c r="J31" s="265">
        <v>0</v>
      </c>
      <c r="K31" s="216">
        <f>E31</f>
        <v>0</v>
      </c>
      <c r="L31" s="224">
        <f>'Survey-Medi-Cal %'!$G$13</f>
        <v>0.17499999999999999</v>
      </c>
      <c r="M31" s="260">
        <f>J31*K31*L31</f>
        <v>0</v>
      </c>
      <c r="N31" s="261">
        <f>J31-M31</f>
        <v>0</v>
      </c>
      <c r="O31" s="72"/>
      <c r="P31" s="266">
        <v>0</v>
      </c>
      <c r="Q31" s="225">
        <f>'Survey-Medi-Cal %'!$G$13</f>
        <v>0.17499999999999999</v>
      </c>
      <c r="R31" s="278">
        <f>P31*Q31</f>
        <v>0</v>
      </c>
      <c r="S31" s="281">
        <f>P31-R31</f>
        <v>0</v>
      </c>
      <c r="T31" s="72"/>
      <c r="U31" s="266">
        <v>0</v>
      </c>
      <c r="V31" s="225">
        <f>'Survey-Medi-Cal %'!$G$13</f>
        <v>0.17499999999999999</v>
      </c>
      <c r="W31" s="278">
        <f>U31*V31</f>
        <v>0</v>
      </c>
      <c r="X31" s="279">
        <f>U31-W31</f>
        <v>0</v>
      </c>
    </row>
    <row r="32" spans="1:24" ht="15" customHeight="1">
      <c r="A32" s="78" t="s">
        <v>85</v>
      </c>
      <c r="B32" s="223"/>
      <c r="C32" s="26"/>
      <c r="D32" s="270">
        <v>0</v>
      </c>
      <c r="E32" s="215">
        <v>0</v>
      </c>
      <c r="F32" s="224">
        <f>'Survey-Medi-Cal %'!$G$13</f>
        <v>0.17499999999999999</v>
      </c>
      <c r="G32" s="260">
        <f>D32*E32*F32</f>
        <v>0</v>
      </c>
      <c r="H32" s="261">
        <f>D32-G32</f>
        <v>0</v>
      </c>
      <c r="I32" s="71"/>
      <c r="J32" s="265">
        <v>0</v>
      </c>
      <c r="K32" s="216">
        <f>E32</f>
        <v>0</v>
      </c>
      <c r="L32" s="224">
        <f>'Survey-Medi-Cal %'!$G$13</f>
        <v>0.17499999999999999</v>
      </c>
      <c r="M32" s="260">
        <f>J32*K32*L32</f>
        <v>0</v>
      </c>
      <c r="N32" s="261">
        <f>J32-M32</f>
        <v>0</v>
      </c>
      <c r="O32" s="72"/>
      <c r="P32" s="266">
        <v>0</v>
      </c>
      <c r="Q32" s="225">
        <f>'Survey-Medi-Cal %'!$G$13</f>
        <v>0.17499999999999999</v>
      </c>
      <c r="R32" s="278">
        <f>P32*Q32</f>
        <v>0</v>
      </c>
      <c r="S32" s="281">
        <f>P32-R32</f>
        <v>0</v>
      </c>
      <c r="T32" s="72"/>
      <c r="U32" s="266">
        <v>0</v>
      </c>
      <c r="V32" s="225">
        <f>'Survey-Medi-Cal %'!$G$13</f>
        <v>0.17499999999999999</v>
      </c>
      <c r="W32" s="278">
        <f>U32*V32</f>
        <v>0</v>
      </c>
      <c r="X32" s="279">
        <f>U32-W32</f>
        <v>0</v>
      </c>
    </row>
    <row r="33" spans="1:24" ht="15" customHeight="1">
      <c r="A33" s="78" t="s">
        <v>86</v>
      </c>
      <c r="B33" s="223"/>
      <c r="C33" s="26"/>
      <c r="D33" s="270">
        <v>0</v>
      </c>
      <c r="E33" s="215">
        <v>0</v>
      </c>
      <c r="F33" s="224">
        <f>'Survey-Medi-Cal %'!$G$13</f>
        <v>0.17499999999999999</v>
      </c>
      <c r="G33" s="260">
        <f>D33*E33*F33</f>
        <v>0</v>
      </c>
      <c r="H33" s="261">
        <f>D33-G33</f>
        <v>0</v>
      </c>
      <c r="I33" s="71"/>
      <c r="J33" s="265">
        <v>0</v>
      </c>
      <c r="K33" s="216">
        <f>E33</f>
        <v>0</v>
      </c>
      <c r="L33" s="224">
        <f>'Survey-Medi-Cal %'!$G$13</f>
        <v>0.17499999999999999</v>
      </c>
      <c r="M33" s="260">
        <f>J33*K33*L33</f>
        <v>0</v>
      </c>
      <c r="N33" s="261">
        <f>J33-M33</f>
        <v>0</v>
      </c>
      <c r="O33" s="72"/>
      <c r="P33" s="266">
        <v>0</v>
      </c>
      <c r="Q33" s="225">
        <f>'Survey-Medi-Cal %'!$G$13</f>
        <v>0.17499999999999999</v>
      </c>
      <c r="R33" s="278">
        <f>P33*Q33</f>
        <v>0</v>
      </c>
      <c r="S33" s="281">
        <f>P33-R33</f>
        <v>0</v>
      </c>
      <c r="T33" s="72"/>
      <c r="U33" s="266">
        <v>0</v>
      </c>
      <c r="V33" s="225">
        <f>'Survey-Medi-Cal %'!$G$13</f>
        <v>0.17499999999999999</v>
      </c>
      <c r="W33" s="278">
        <f>U33*V33</f>
        <v>0</v>
      </c>
      <c r="X33" s="279">
        <f>U33-W33</f>
        <v>0</v>
      </c>
    </row>
    <row r="34" spans="1:24" ht="15" customHeight="1">
      <c r="B34" s="223" t="s">
        <v>76</v>
      </c>
      <c r="C34" s="26"/>
      <c r="D34" s="256">
        <f>SUM(D30:D33)</f>
        <v>0</v>
      </c>
      <c r="E34" s="216">
        <f>IF(D34=0,0,(G34/D34))</f>
        <v>0</v>
      </c>
      <c r="F34" s="224">
        <f>'Survey-Medi-Cal %'!$G$13</f>
        <v>0.17499999999999999</v>
      </c>
      <c r="G34" s="260">
        <f>SUM(G30:G33)</f>
        <v>0</v>
      </c>
      <c r="H34" s="261">
        <f>SUM(H30:H33)</f>
        <v>0</v>
      </c>
      <c r="I34" s="71"/>
      <c r="J34" s="256">
        <f>SUM(J30:J33)</f>
        <v>0</v>
      </c>
      <c r="K34" s="216">
        <f>IF(J34=0,0,(M34/J34))</f>
        <v>0</v>
      </c>
      <c r="L34" s="224">
        <f>'Survey-Medi-Cal %'!$G$13</f>
        <v>0.17499999999999999</v>
      </c>
      <c r="M34" s="260">
        <f>SUM(M30:M33)</f>
        <v>0</v>
      </c>
      <c r="N34" s="261">
        <f>SUM(N30:N33)</f>
        <v>0</v>
      </c>
      <c r="O34" s="72"/>
      <c r="P34" s="275">
        <f>SUM(P30:P33)</f>
        <v>0</v>
      </c>
      <c r="Q34" s="225">
        <f>'Survey-Medi-Cal %'!$G$13</f>
        <v>0.17499999999999999</v>
      </c>
      <c r="R34" s="278">
        <f>SUM(R30:R33)</f>
        <v>0</v>
      </c>
      <c r="S34" s="281">
        <f>SUM(S30:S33)</f>
        <v>0</v>
      </c>
      <c r="T34" s="72"/>
      <c r="U34" s="274">
        <f>SUM(U30:U33)</f>
        <v>0</v>
      </c>
      <c r="V34" s="225">
        <f>'Survey-Medi-Cal %'!$G$13</f>
        <v>0.17499999999999999</v>
      </c>
      <c r="W34" s="278">
        <f>SUM(W30:W33)</f>
        <v>0</v>
      </c>
      <c r="X34" s="279">
        <f>SUM(X30:X33)</f>
        <v>0</v>
      </c>
    </row>
    <row r="35" spans="1:24" ht="27" customHeight="1">
      <c r="A35" s="79">
        <v>33</v>
      </c>
      <c r="B35" s="45" t="s">
        <v>16</v>
      </c>
      <c r="C35" s="26">
        <v>10</v>
      </c>
      <c r="D35" s="64"/>
      <c r="E35" s="194"/>
      <c r="F35" s="63"/>
      <c r="G35" s="185"/>
      <c r="H35" s="186"/>
      <c r="I35" s="71"/>
      <c r="J35" s="64"/>
      <c r="K35" s="194"/>
      <c r="L35" s="63"/>
      <c r="M35" s="185"/>
      <c r="N35" s="186"/>
      <c r="O35" s="72"/>
      <c r="P35" s="183"/>
      <c r="Q35" s="117"/>
      <c r="R35" s="191"/>
      <c r="S35" s="124"/>
      <c r="T35" s="72"/>
      <c r="U35" s="183"/>
      <c r="V35" s="117"/>
      <c r="W35" s="191"/>
      <c r="X35" s="192"/>
    </row>
    <row r="36" spans="1:24" ht="15" customHeight="1">
      <c r="A36" s="78" t="s">
        <v>83</v>
      </c>
      <c r="B36" s="218"/>
      <c r="C36" s="26"/>
      <c r="D36" s="265">
        <v>0</v>
      </c>
      <c r="E36" s="215">
        <v>0</v>
      </c>
      <c r="F36" s="224">
        <f>'Survey-Medi-Cal %'!$G$14</f>
        <v>0.17499999999999999</v>
      </c>
      <c r="G36" s="260">
        <f>D36*E36*F36</f>
        <v>0</v>
      </c>
      <c r="H36" s="261">
        <f>D36-G36</f>
        <v>0</v>
      </c>
      <c r="I36" s="71"/>
      <c r="J36" s="265">
        <v>0</v>
      </c>
      <c r="K36" s="216">
        <f>E36</f>
        <v>0</v>
      </c>
      <c r="L36" s="224">
        <f>'Survey-Medi-Cal %'!$G$14</f>
        <v>0.17499999999999999</v>
      </c>
      <c r="M36" s="260">
        <f>J36*K36*L36</f>
        <v>0</v>
      </c>
      <c r="N36" s="261">
        <f>J36-M36</f>
        <v>0</v>
      </c>
      <c r="O36" s="72"/>
      <c r="P36" s="266">
        <v>0</v>
      </c>
      <c r="Q36" s="225">
        <f>'Survey-Medi-Cal %'!$G$14</f>
        <v>0.17499999999999999</v>
      </c>
      <c r="R36" s="278">
        <f>P36*Q36</f>
        <v>0</v>
      </c>
      <c r="S36" s="279">
        <f>P36-R36</f>
        <v>0</v>
      </c>
      <c r="T36" s="72"/>
      <c r="U36" s="266">
        <v>0</v>
      </c>
      <c r="V36" s="225">
        <f>'Survey-Medi-Cal %'!$G$14</f>
        <v>0.17499999999999999</v>
      </c>
      <c r="W36" s="278">
        <f>U36*V36</f>
        <v>0</v>
      </c>
      <c r="X36" s="279">
        <f>U36-W36</f>
        <v>0</v>
      </c>
    </row>
    <row r="37" spans="1:24" ht="15" customHeight="1">
      <c r="A37" s="78" t="s">
        <v>84</v>
      </c>
      <c r="B37" s="218"/>
      <c r="C37" s="26"/>
      <c r="D37" s="265">
        <v>0</v>
      </c>
      <c r="E37" s="215">
        <v>0</v>
      </c>
      <c r="F37" s="224">
        <f>'Survey-Medi-Cal %'!$G$14</f>
        <v>0.17499999999999999</v>
      </c>
      <c r="G37" s="260">
        <f>D37*E37*F37</f>
        <v>0</v>
      </c>
      <c r="H37" s="261">
        <f>D37-G37</f>
        <v>0</v>
      </c>
      <c r="I37" s="71"/>
      <c r="J37" s="265">
        <v>0</v>
      </c>
      <c r="K37" s="216">
        <f>E37</f>
        <v>0</v>
      </c>
      <c r="L37" s="224">
        <f>'Survey-Medi-Cal %'!$G$14</f>
        <v>0.17499999999999999</v>
      </c>
      <c r="M37" s="260">
        <f>J37*K37*L37</f>
        <v>0</v>
      </c>
      <c r="N37" s="261">
        <f>J37-M37</f>
        <v>0</v>
      </c>
      <c r="O37" s="72"/>
      <c r="P37" s="266">
        <v>0</v>
      </c>
      <c r="Q37" s="225">
        <f>'Survey-Medi-Cal %'!$G$14</f>
        <v>0.17499999999999999</v>
      </c>
      <c r="R37" s="278">
        <f>P37*Q37</f>
        <v>0</v>
      </c>
      <c r="S37" s="279">
        <f>P37-R37</f>
        <v>0</v>
      </c>
      <c r="T37" s="72"/>
      <c r="U37" s="266">
        <v>0</v>
      </c>
      <c r="V37" s="225">
        <f>'Survey-Medi-Cal %'!$G$14</f>
        <v>0.17499999999999999</v>
      </c>
      <c r="W37" s="278">
        <f>U37*V37</f>
        <v>0</v>
      </c>
      <c r="X37" s="279">
        <f>U37-W37</f>
        <v>0</v>
      </c>
    </row>
    <row r="38" spans="1:24" ht="15" customHeight="1">
      <c r="A38" s="78" t="s">
        <v>85</v>
      </c>
      <c r="B38" s="218"/>
      <c r="C38" s="26"/>
      <c r="D38" s="265">
        <v>0</v>
      </c>
      <c r="E38" s="215">
        <v>0</v>
      </c>
      <c r="F38" s="224">
        <f>'Survey-Medi-Cal %'!$G$14</f>
        <v>0.17499999999999999</v>
      </c>
      <c r="G38" s="260">
        <f>D38*E38*F38</f>
        <v>0</v>
      </c>
      <c r="H38" s="261">
        <f>D38-G38</f>
        <v>0</v>
      </c>
      <c r="I38" s="71"/>
      <c r="J38" s="265">
        <v>0</v>
      </c>
      <c r="K38" s="216">
        <f>E38</f>
        <v>0</v>
      </c>
      <c r="L38" s="224">
        <f>'Survey-Medi-Cal %'!$G$14</f>
        <v>0.17499999999999999</v>
      </c>
      <c r="M38" s="260">
        <f>J38*K38*L38</f>
        <v>0</v>
      </c>
      <c r="N38" s="261">
        <f>J38-M38</f>
        <v>0</v>
      </c>
      <c r="O38" s="72"/>
      <c r="P38" s="266">
        <v>0</v>
      </c>
      <c r="Q38" s="225">
        <f>'Survey-Medi-Cal %'!$G$14</f>
        <v>0.17499999999999999</v>
      </c>
      <c r="R38" s="278">
        <f>P38*Q38</f>
        <v>0</v>
      </c>
      <c r="S38" s="279">
        <f>P38-R38</f>
        <v>0</v>
      </c>
      <c r="T38" s="72"/>
      <c r="U38" s="266">
        <v>0</v>
      </c>
      <c r="V38" s="225">
        <f>'Survey-Medi-Cal %'!$G$14</f>
        <v>0.17499999999999999</v>
      </c>
      <c r="W38" s="278">
        <f>U38*V38</f>
        <v>0</v>
      </c>
      <c r="X38" s="279">
        <f>U38-W38</f>
        <v>0</v>
      </c>
    </row>
    <row r="39" spans="1:24" ht="15" customHeight="1">
      <c r="A39" s="78" t="s">
        <v>86</v>
      </c>
      <c r="B39" s="218"/>
      <c r="C39" s="26"/>
      <c r="D39" s="265">
        <v>0</v>
      </c>
      <c r="E39" s="215">
        <v>0</v>
      </c>
      <c r="F39" s="224">
        <f>'Survey-Medi-Cal %'!$G$14</f>
        <v>0.17499999999999999</v>
      </c>
      <c r="G39" s="260">
        <f>D39*E39*F39</f>
        <v>0</v>
      </c>
      <c r="H39" s="261">
        <f>D39-G39</f>
        <v>0</v>
      </c>
      <c r="I39" s="71"/>
      <c r="J39" s="265">
        <v>0</v>
      </c>
      <c r="K39" s="216">
        <f>E39</f>
        <v>0</v>
      </c>
      <c r="L39" s="224">
        <f>'Survey-Medi-Cal %'!$G$14</f>
        <v>0.17499999999999999</v>
      </c>
      <c r="M39" s="260">
        <f>J39*K39*L39</f>
        <v>0</v>
      </c>
      <c r="N39" s="261">
        <f>J39-M39</f>
        <v>0</v>
      </c>
      <c r="O39" s="72"/>
      <c r="P39" s="266">
        <v>0</v>
      </c>
      <c r="Q39" s="225">
        <f>'Survey-Medi-Cal %'!$G$14</f>
        <v>0.17499999999999999</v>
      </c>
      <c r="R39" s="278">
        <f>P39*Q39</f>
        <v>0</v>
      </c>
      <c r="S39" s="279">
        <f>P39-R39</f>
        <v>0</v>
      </c>
      <c r="T39" s="72"/>
      <c r="U39" s="266">
        <v>0</v>
      </c>
      <c r="V39" s="225">
        <f>'Survey-Medi-Cal %'!$G$14</f>
        <v>0.17499999999999999</v>
      </c>
      <c r="W39" s="278">
        <f>U39*V39</f>
        <v>0</v>
      </c>
      <c r="X39" s="279">
        <f>U39-W39</f>
        <v>0</v>
      </c>
    </row>
    <row r="40" spans="1:24" ht="15" customHeight="1">
      <c r="B40" s="218" t="s">
        <v>76</v>
      </c>
      <c r="C40" s="26"/>
      <c r="D40" s="256">
        <f>SUM(D36:D39)</f>
        <v>0</v>
      </c>
      <c r="E40" s="216">
        <f>IF(D40=0,0,(G40/D40))</f>
        <v>0</v>
      </c>
      <c r="F40" s="224">
        <f>'Survey-Medi-Cal %'!$G$14</f>
        <v>0.17499999999999999</v>
      </c>
      <c r="G40" s="260">
        <f>SUM(G36:G39)</f>
        <v>0</v>
      </c>
      <c r="H40" s="261">
        <f>SUM(H36:H39)</f>
        <v>0</v>
      </c>
      <c r="I40" s="71"/>
      <c r="J40" s="256">
        <f>SUM(J36:J39)</f>
        <v>0</v>
      </c>
      <c r="K40" s="216">
        <f>IF(J40=0,0,(M40/J40))</f>
        <v>0</v>
      </c>
      <c r="L40" s="224">
        <f>'Survey-Medi-Cal %'!$G$14</f>
        <v>0.17499999999999999</v>
      </c>
      <c r="M40" s="260">
        <f>SUM(M36:M39)</f>
        <v>0</v>
      </c>
      <c r="N40" s="261">
        <f>SUM(N36:N39)</f>
        <v>0</v>
      </c>
      <c r="O40" s="72"/>
      <c r="P40" s="275">
        <f>SUM(P36:P39)</f>
        <v>0</v>
      </c>
      <c r="Q40" s="225">
        <f>'Survey-Medi-Cal %'!$G$14</f>
        <v>0.17499999999999999</v>
      </c>
      <c r="R40" s="278">
        <f>SUM(R36:R39)</f>
        <v>0</v>
      </c>
      <c r="S40" s="279">
        <f>SUM(S36:S39)</f>
        <v>0</v>
      </c>
      <c r="T40" s="72"/>
      <c r="U40" s="275">
        <f>SUM(U36:U39)</f>
        <v>0</v>
      </c>
      <c r="V40" s="225">
        <f>'Survey-Medi-Cal %'!$G$14</f>
        <v>0.17499999999999999</v>
      </c>
      <c r="W40" s="278">
        <f>SUM(W36:W39)</f>
        <v>0</v>
      </c>
      <c r="X40" s="279">
        <f>SUM(X36:X39)</f>
        <v>0</v>
      </c>
    </row>
    <row r="41" spans="1:24" ht="18" customHeight="1">
      <c r="A41" s="79">
        <v>34</v>
      </c>
      <c r="B41" s="45" t="s">
        <v>133</v>
      </c>
      <c r="C41" s="26">
        <v>12</v>
      </c>
      <c r="D41" s="64"/>
      <c r="E41" s="194"/>
      <c r="F41" s="63"/>
      <c r="G41" s="185"/>
      <c r="H41" s="186"/>
      <c r="I41" s="71"/>
      <c r="J41" s="64"/>
      <c r="K41" s="194"/>
      <c r="L41" s="63"/>
      <c r="M41" s="185"/>
      <c r="N41" s="186"/>
      <c r="O41" s="72"/>
      <c r="P41" s="183"/>
      <c r="Q41" s="117"/>
      <c r="R41" s="189"/>
      <c r="S41" s="122"/>
      <c r="T41" s="72"/>
      <c r="U41" s="183"/>
      <c r="V41" s="117"/>
      <c r="W41" s="189"/>
      <c r="X41" s="193"/>
    </row>
    <row r="42" spans="1:24" ht="15" customHeight="1">
      <c r="A42" s="78" t="s">
        <v>83</v>
      </c>
      <c r="B42" s="218" t="s">
        <v>158</v>
      </c>
      <c r="C42" s="26"/>
      <c r="D42" s="265">
        <v>0</v>
      </c>
      <c r="E42" s="215">
        <v>0</v>
      </c>
      <c r="F42" s="224">
        <f>'Survey-Medi-Cal %'!$G$15</f>
        <v>0.17499999999999999</v>
      </c>
      <c r="G42" s="260">
        <f>D42*E42*F42</f>
        <v>0</v>
      </c>
      <c r="H42" s="261">
        <f>D42-G42</f>
        <v>0</v>
      </c>
      <c r="I42" s="71"/>
      <c r="J42" s="265">
        <v>0</v>
      </c>
      <c r="K42" s="216">
        <f>E42</f>
        <v>0</v>
      </c>
      <c r="L42" s="224">
        <f>'Survey-Medi-Cal %'!$G$15</f>
        <v>0.17499999999999999</v>
      </c>
      <c r="M42" s="260">
        <f>J42*K42*L42</f>
        <v>0</v>
      </c>
      <c r="N42" s="261">
        <f>J42-M42</f>
        <v>0</v>
      </c>
      <c r="O42" s="72"/>
      <c r="P42" s="266">
        <v>10000</v>
      </c>
      <c r="Q42" s="225">
        <f>'Survey-Medi-Cal %'!$G$15</f>
        <v>0.17499999999999999</v>
      </c>
      <c r="R42" s="278">
        <f>P42*Q42</f>
        <v>1750</v>
      </c>
      <c r="S42" s="279">
        <f>P42-R42</f>
        <v>8250</v>
      </c>
      <c r="T42" s="72"/>
      <c r="U42" s="273">
        <v>0</v>
      </c>
      <c r="V42" s="225">
        <f>'Survey-Medi-Cal %'!$G$15</f>
        <v>0.17499999999999999</v>
      </c>
      <c r="W42" s="278">
        <f>U42*V42</f>
        <v>0</v>
      </c>
      <c r="X42" s="279">
        <f>U42-W42</f>
        <v>0</v>
      </c>
    </row>
    <row r="43" spans="1:24" ht="15" customHeight="1">
      <c r="A43" s="78" t="s">
        <v>84</v>
      </c>
      <c r="B43" s="218"/>
      <c r="C43" s="26"/>
      <c r="D43" s="265">
        <v>0</v>
      </c>
      <c r="E43" s="215">
        <v>0</v>
      </c>
      <c r="F43" s="224">
        <f>'Survey-Medi-Cal %'!$G$15</f>
        <v>0.17499999999999999</v>
      </c>
      <c r="G43" s="260">
        <f>D43*E43*F43</f>
        <v>0</v>
      </c>
      <c r="H43" s="261">
        <f>D43-G43</f>
        <v>0</v>
      </c>
      <c r="I43" s="71"/>
      <c r="J43" s="265">
        <v>0</v>
      </c>
      <c r="K43" s="216">
        <f>E43</f>
        <v>0</v>
      </c>
      <c r="L43" s="224">
        <f>'Survey-Medi-Cal %'!$G$15</f>
        <v>0.17499999999999999</v>
      </c>
      <c r="M43" s="260">
        <f>J43*K43*L43</f>
        <v>0</v>
      </c>
      <c r="N43" s="261">
        <f>J43-M43</f>
        <v>0</v>
      </c>
      <c r="O43" s="72"/>
      <c r="P43" s="266">
        <v>0</v>
      </c>
      <c r="Q43" s="225">
        <f>'Survey-Medi-Cal %'!$G$15</f>
        <v>0.17499999999999999</v>
      </c>
      <c r="R43" s="278">
        <f>P43*Q43</f>
        <v>0</v>
      </c>
      <c r="S43" s="279">
        <f>P43-R43</f>
        <v>0</v>
      </c>
      <c r="T43" s="72"/>
      <c r="U43" s="273">
        <v>0</v>
      </c>
      <c r="V43" s="225">
        <f>'Survey-Medi-Cal %'!$G$15</f>
        <v>0.17499999999999999</v>
      </c>
      <c r="W43" s="278">
        <f>U43*V43</f>
        <v>0</v>
      </c>
      <c r="X43" s="279">
        <f>U43-W43</f>
        <v>0</v>
      </c>
    </row>
    <row r="44" spans="1:24" ht="15" customHeight="1">
      <c r="A44" s="78" t="s">
        <v>85</v>
      </c>
      <c r="B44" s="218"/>
      <c r="C44" s="26"/>
      <c r="D44" s="265">
        <v>0</v>
      </c>
      <c r="E44" s="215">
        <v>0</v>
      </c>
      <c r="F44" s="224">
        <f>'Survey-Medi-Cal %'!$G$15</f>
        <v>0.17499999999999999</v>
      </c>
      <c r="G44" s="260">
        <f>D44*E44*F44</f>
        <v>0</v>
      </c>
      <c r="H44" s="261">
        <f>D44-G44</f>
        <v>0</v>
      </c>
      <c r="I44" s="71"/>
      <c r="J44" s="265">
        <v>0</v>
      </c>
      <c r="K44" s="216">
        <f>E44</f>
        <v>0</v>
      </c>
      <c r="L44" s="224">
        <f>'Survey-Medi-Cal %'!$G$15</f>
        <v>0.17499999999999999</v>
      </c>
      <c r="M44" s="260">
        <f>J44*K44*L44</f>
        <v>0</v>
      </c>
      <c r="N44" s="261">
        <f>J44-M44</f>
        <v>0</v>
      </c>
      <c r="O44" s="72"/>
      <c r="P44" s="266">
        <v>0</v>
      </c>
      <c r="Q44" s="225">
        <f>'Survey-Medi-Cal %'!$G$15</f>
        <v>0.17499999999999999</v>
      </c>
      <c r="R44" s="278">
        <f>P44*Q44</f>
        <v>0</v>
      </c>
      <c r="S44" s="279">
        <f>P44-R44</f>
        <v>0</v>
      </c>
      <c r="T44" s="72"/>
      <c r="U44" s="273">
        <v>0</v>
      </c>
      <c r="V44" s="225">
        <f>'Survey-Medi-Cal %'!$G$15</f>
        <v>0.17499999999999999</v>
      </c>
      <c r="W44" s="278">
        <f>U44*V44</f>
        <v>0</v>
      </c>
      <c r="X44" s="279">
        <f>U44-W44</f>
        <v>0</v>
      </c>
    </row>
    <row r="45" spans="1:24" ht="15" customHeight="1">
      <c r="A45" s="78" t="s">
        <v>86</v>
      </c>
      <c r="B45" s="218"/>
      <c r="C45" s="26"/>
      <c r="D45" s="265">
        <v>0</v>
      </c>
      <c r="E45" s="215">
        <v>0</v>
      </c>
      <c r="F45" s="224">
        <f>'Survey-Medi-Cal %'!$G$15</f>
        <v>0.17499999999999999</v>
      </c>
      <c r="G45" s="260">
        <f>D45*E45*F45</f>
        <v>0</v>
      </c>
      <c r="H45" s="261">
        <f>D45-G45</f>
        <v>0</v>
      </c>
      <c r="I45" s="71"/>
      <c r="J45" s="265">
        <v>0</v>
      </c>
      <c r="K45" s="216">
        <f>E45</f>
        <v>0</v>
      </c>
      <c r="L45" s="224">
        <f>'Survey-Medi-Cal %'!$G$15</f>
        <v>0.17499999999999999</v>
      </c>
      <c r="M45" s="260">
        <f>J45*K45*L45</f>
        <v>0</v>
      </c>
      <c r="N45" s="261">
        <f>J45-M45</f>
        <v>0</v>
      </c>
      <c r="O45" s="72"/>
      <c r="P45" s="266">
        <v>0</v>
      </c>
      <c r="Q45" s="225">
        <f>'Survey-Medi-Cal %'!$G$15</f>
        <v>0.17499999999999999</v>
      </c>
      <c r="R45" s="278">
        <f>P45*Q45</f>
        <v>0</v>
      </c>
      <c r="S45" s="279">
        <f>P45-R45</f>
        <v>0</v>
      </c>
      <c r="T45" s="72"/>
      <c r="U45" s="273">
        <v>0</v>
      </c>
      <c r="V45" s="225">
        <f>'Survey-Medi-Cal %'!$G$15</f>
        <v>0.17499999999999999</v>
      </c>
      <c r="W45" s="278">
        <f>U45*V45</f>
        <v>0</v>
      </c>
      <c r="X45" s="279">
        <f>U45-W45</f>
        <v>0</v>
      </c>
    </row>
    <row r="46" spans="1:24" ht="15" customHeight="1">
      <c r="B46" s="218" t="s">
        <v>76</v>
      </c>
      <c r="C46" s="26"/>
      <c r="D46" s="256">
        <f>SUM(D42:D45)</f>
        <v>0</v>
      </c>
      <c r="E46" s="216">
        <f>IF(D46=0,0,(G46/D46))</f>
        <v>0</v>
      </c>
      <c r="F46" s="224">
        <f>'Survey-Medi-Cal %'!$G$15</f>
        <v>0.17499999999999999</v>
      </c>
      <c r="G46" s="260">
        <f>SUM(G42:G45)</f>
        <v>0</v>
      </c>
      <c r="H46" s="261">
        <f>SUM(H42:H45)</f>
        <v>0</v>
      </c>
      <c r="I46" s="71"/>
      <c r="J46" s="256">
        <f>SUM(J42:J45)</f>
        <v>0</v>
      </c>
      <c r="K46" s="216">
        <f>IF(J46=0,0,(M46/J46))</f>
        <v>0</v>
      </c>
      <c r="L46" s="224">
        <f>'Survey-Medi-Cal %'!$G$15</f>
        <v>0.17499999999999999</v>
      </c>
      <c r="M46" s="260">
        <f>SUM(M42:M45)</f>
        <v>0</v>
      </c>
      <c r="N46" s="261">
        <f>SUM(N42:N45)</f>
        <v>0</v>
      </c>
      <c r="O46" s="72"/>
      <c r="P46" s="275">
        <f>SUM(P42:P45)</f>
        <v>10000</v>
      </c>
      <c r="Q46" s="225">
        <f>'Survey-Medi-Cal %'!$G$15</f>
        <v>0.17499999999999999</v>
      </c>
      <c r="R46" s="278">
        <f>SUM(R42:R45)</f>
        <v>1750</v>
      </c>
      <c r="S46" s="279">
        <f>SUM(S42:S45)</f>
        <v>8250</v>
      </c>
      <c r="T46" s="72"/>
      <c r="U46" s="274">
        <f>SUM(U42:U45)</f>
        <v>0</v>
      </c>
      <c r="V46" s="225">
        <f>'Survey-Medi-Cal %'!$G$15</f>
        <v>0.17499999999999999</v>
      </c>
      <c r="W46" s="278">
        <f>SUM(W42:W45)</f>
        <v>0</v>
      </c>
      <c r="X46" s="279">
        <f>SUM(X42:X45)</f>
        <v>0</v>
      </c>
    </row>
    <row r="47" spans="1:24" ht="28.5" customHeight="1">
      <c r="A47" s="79">
        <v>35</v>
      </c>
      <c r="B47" s="45" t="s">
        <v>17</v>
      </c>
      <c r="C47" s="26">
        <v>14</v>
      </c>
      <c r="D47" s="64"/>
      <c r="E47" s="194"/>
      <c r="F47" s="63"/>
      <c r="G47" s="185"/>
      <c r="H47" s="186"/>
      <c r="I47" s="71"/>
      <c r="J47" s="64"/>
      <c r="K47" s="194"/>
      <c r="L47" s="63"/>
      <c r="M47" s="185"/>
      <c r="N47" s="186"/>
      <c r="O47" s="72"/>
      <c r="P47" s="183"/>
      <c r="Q47" s="117"/>
      <c r="R47" s="189"/>
      <c r="S47" s="122"/>
      <c r="T47" s="72"/>
      <c r="U47" s="183"/>
      <c r="V47" s="117"/>
      <c r="W47" s="189"/>
      <c r="X47" s="193"/>
    </row>
    <row r="48" spans="1:24" ht="15" customHeight="1">
      <c r="A48" s="78" t="s">
        <v>83</v>
      </c>
      <c r="B48" s="226"/>
      <c r="C48" s="77"/>
      <c r="D48" s="271">
        <v>0</v>
      </c>
      <c r="E48" s="227">
        <v>0</v>
      </c>
      <c r="F48" s="225">
        <f>'Survey-Medi-Cal %'!$G$16</f>
        <v>0.17499999999999999</v>
      </c>
      <c r="G48" s="260">
        <f>D48*E48*F48</f>
        <v>0</v>
      </c>
      <c r="H48" s="262">
        <f>D48-G48</f>
        <v>0</v>
      </c>
      <c r="I48" s="142"/>
      <c r="J48" s="266">
        <v>0</v>
      </c>
      <c r="K48" s="228">
        <f>E48</f>
        <v>0</v>
      </c>
      <c r="L48" s="225">
        <f>'Survey-Medi-Cal %'!$G$16</f>
        <v>0.17499999999999999</v>
      </c>
      <c r="M48" s="260">
        <f>J48*K48*L48</f>
        <v>0</v>
      </c>
      <c r="N48" s="262">
        <f>J48-M48</f>
        <v>0</v>
      </c>
      <c r="O48" s="73"/>
      <c r="P48" s="266">
        <v>0</v>
      </c>
      <c r="Q48" s="225">
        <f>'Survey-Medi-Cal %'!$G$16</f>
        <v>0.17499999999999999</v>
      </c>
      <c r="R48" s="278">
        <f>P48*Q48</f>
        <v>0</v>
      </c>
      <c r="S48" s="279">
        <f>P48-R48</f>
        <v>0</v>
      </c>
      <c r="T48" s="73"/>
      <c r="U48" s="286">
        <v>0</v>
      </c>
      <c r="V48" s="225">
        <f>'Survey-Medi-Cal %'!$G$16</f>
        <v>0.17499999999999999</v>
      </c>
      <c r="W48" s="278">
        <f>U48*V48</f>
        <v>0</v>
      </c>
      <c r="X48" s="279">
        <f>U48-W48</f>
        <v>0</v>
      </c>
    </row>
    <row r="49" spans="1:24" ht="15" customHeight="1">
      <c r="A49" s="78" t="s">
        <v>84</v>
      </c>
      <c r="B49" s="226"/>
      <c r="C49" s="76"/>
      <c r="D49" s="271">
        <v>0</v>
      </c>
      <c r="E49" s="229">
        <v>0</v>
      </c>
      <c r="F49" s="225">
        <f>'Survey-Medi-Cal %'!$G$16</f>
        <v>0.17499999999999999</v>
      </c>
      <c r="G49" s="260">
        <f>D49*E49*F49</f>
        <v>0</v>
      </c>
      <c r="H49" s="262">
        <f>D49-G49</f>
        <v>0</v>
      </c>
      <c r="I49" s="142"/>
      <c r="J49" s="266">
        <v>0</v>
      </c>
      <c r="K49" s="230">
        <f>E49</f>
        <v>0</v>
      </c>
      <c r="L49" s="225">
        <f>'Survey-Medi-Cal %'!$G$16</f>
        <v>0.17499999999999999</v>
      </c>
      <c r="M49" s="260">
        <f>J49*K49*L49</f>
        <v>0</v>
      </c>
      <c r="N49" s="262">
        <f>J49-M49</f>
        <v>0</v>
      </c>
      <c r="O49" s="73"/>
      <c r="P49" s="266">
        <v>0</v>
      </c>
      <c r="Q49" s="225">
        <f>'Survey-Medi-Cal %'!$G$16</f>
        <v>0.17499999999999999</v>
      </c>
      <c r="R49" s="278">
        <f>P49*Q49</f>
        <v>0</v>
      </c>
      <c r="S49" s="279">
        <f>P49-R49</f>
        <v>0</v>
      </c>
      <c r="T49" s="73"/>
      <c r="U49" s="286">
        <v>0</v>
      </c>
      <c r="V49" s="225">
        <f>'Survey-Medi-Cal %'!$G$16</f>
        <v>0.17499999999999999</v>
      </c>
      <c r="W49" s="278">
        <f>U49*V49</f>
        <v>0</v>
      </c>
      <c r="X49" s="279">
        <f>U49-W49</f>
        <v>0</v>
      </c>
    </row>
    <row r="50" spans="1:24" ht="15" customHeight="1">
      <c r="A50" s="78" t="s">
        <v>85</v>
      </c>
      <c r="B50" s="226"/>
      <c r="C50" s="76"/>
      <c r="D50" s="271">
        <v>0</v>
      </c>
      <c r="E50" s="229">
        <v>0</v>
      </c>
      <c r="F50" s="225">
        <f>'Survey-Medi-Cal %'!$G$16</f>
        <v>0.17499999999999999</v>
      </c>
      <c r="G50" s="260">
        <f>D50*E50*F50</f>
        <v>0</v>
      </c>
      <c r="H50" s="262">
        <f>D50-G50</f>
        <v>0</v>
      </c>
      <c r="I50" s="142"/>
      <c r="J50" s="266">
        <v>0</v>
      </c>
      <c r="K50" s="230">
        <f>E50</f>
        <v>0</v>
      </c>
      <c r="L50" s="225">
        <f>'Survey-Medi-Cal %'!$G$16</f>
        <v>0.17499999999999999</v>
      </c>
      <c r="M50" s="260">
        <f>J50*K50*L50</f>
        <v>0</v>
      </c>
      <c r="N50" s="262">
        <f>J50-M50</f>
        <v>0</v>
      </c>
      <c r="O50" s="73"/>
      <c r="P50" s="266">
        <v>0</v>
      </c>
      <c r="Q50" s="225">
        <f>'Survey-Medi-Cal %'!$G$16</f>
        <v>0.17499999999999999</v>
      </c>
      <c r="R50" s="278">
        <f>P50*Q50</f>
        <v>0</v>
      </c>
      <c r="S50" s="279">
        <f>P50-R50</f>
        <v>0</v>
      </c>
      <c r="T50" s="73"/>
      <c r="U50" s="286">
        <v>0</v>
      </c>
      <c r="V50" s="225">
        <f>'Survey-Medi-Cal %'!$G$16</f>
        <v>0.17499999999999999</v>
      </c>
      <c r="W50" s="278">
        <f>U50*V50</f>
        <v>0</v>
      </c>
      <c r="X50" s="279">
        <f>U50-W50</f>
        <v>0</v>
      </c>
    </row>
    <row r="51" spans="1:24" ht="15" customHeight="1">
      <c r="A51" s="78" t="s">
        <v>86</v>
      </c>
      <c r="B51" s="226"/>
      <c r="C51" s="76"/>
      <c r="D51" s="271">
        <v>0</v>
      </c>
      <c r="E51" s="229">
        <v>0</v>
      </c>
      <c r="F51" s="225">
        <f>'Survey-Medi-Cal %'!$G$16</f>
        <v>0.17499999999999999</v>
      </c>
      <c r="G51" s="260">
        <f>D51*E51*F51</f>
        <v>0</v>
      </c>
      <c r="H51" s="262">
        <f>D51-G51</f>
        <v>0</v>
      </c>
      <c r="I51" s="142"/>
      <c r="J51" s="266">
        <v>0</v>
      </c>
      <c r="K51" s="230">
        <f>E51</f>
        <v>0</v>
      </c>
      <c r="L51" s="225">
        <f>'Survey-Medi-Cal %'!$G$16</f>
        <v>0.17499999999999999</v>
      </c>
      <c r="M51" s="260">
        <f>J51*K51*L51</f>
        <v>0</v>
      </c>
      <c r="N51" s="262">
        <f>J51-M51</f>
        <v>0</v>
      </c>
      <c r="O51" s="73"/>
      <c r="P51" s="266">
        <v>0</v>
      </c>
      <c r="Q51" s="225">
        <f>'Survey-Medi-Cal %'!$G$16</f>
        <v>0.17499999999999999</v>
      </c>
      <c r="R51" s="278">
        <f>P51*Q51</f>
        <v>0</v>
      </c>
      <c r="S51" s="279">
        <f>P51-R51</f>
        <v>0</v>
      </c>
      <c r="T51" s="73"/>
      <c r="U51" s="286">
        <v>0</v>
      </c>
      <c r="V51" s="225">
        <f>'Survey-Medi-Cal %'!$G$16</f>
        <v>0.17499999999999999</v>
      </c>
      <c r="W51" s="278">
        <f>U51*V51</f>
        <v>0</v>
      </c>
      <c r="X51" s="279">
        <f>U51-W51</f>
        <v>0</v>
      </c>
    </row>
    <row r="52" spans="1:24" ht="15" customHeight="1">
      <c r="B52" s="219" t="s">
        <v>76</v>
      </c>
      <c r="C52" s="62"/>
      <c r="D52" s="258">
        <f>SUM(D48:D51)</f>
        <v>0</v>
      </c>
      <c r="E52" s="220">
        <f>IF(D52=0,0,(G52/D52))</f>
        <v>0</v>
      </c>
      <c r="F52" s="225">
        <f>'Survey-Medi-Cal %'!$G$16</f>
        <v>0.17499999999999999</v>
      </c>
      <c r="G52" s="260">
        <f>SUM(G48:G51)</f>
        <v>0</v>
      </c>
      <c r="H52" s="262">
        <f>SUM(H48:H51)</f>
        <v>0</v>
      </c>
      <c r="I52" s="140"/>
      <c r="J52" s="256">
        <f>SUM(J48:J51)</f>
        <v>0</v>
      </c>
      <c r="K52" s="220">
        <f>IF(J52=0,0,(M52/J52))</f>
        <v>0</v>
      </c>
      <c r="L52" s="225">
        <f>'Survey-Medi-Cal %'!$G$16</f>
        <v>0.17499999999999999</v>
      </c>
      <c r="M52" s="263">
        <f>SUM(M48:M51)</f>
        <v>0</v>
      </c>
      <c r="N52" s="262">
        <f>SUM(N48:N51)</f>
        <v>0</v>
      </c>
      <c r="O52" s="73"/>
      <c r="P52" s="275">
        <f>SUM(P48:P51)</f>
        <v>0</v>
      </c>
      <c r="Q52" s="225">
        <f>'Survey-Medi-Cal %'!$G$16</f>
        <v>0.17499999999999999</v>
      </c>
      <c r="R52" s="278">
        <f>SUM(R48:R51)</f>
        <v>0</v>
      </c>
      <c r="S52" s="279">
        <f>SUM(S48:S51)</f>
        <v>0</v>
      </c>
      <c r="T52" s="73"/>
      <c r="U52" s="287">
        <f>SUM(U48:U51)</f>
        <v>0</v>
      </c>
      <c r="V52" s="225">
        <f>'Survey-Medi-Cal %'!$G$16</f>
        <v>0.17499999999999999</v>
      </c>
      <c r="W52" s="278">
        <f>SUM(W48:W51)</f>
        <v>0</v>
      </c>
      <c r="X52" s="279">
        <f>SUM(X48:X51)</f>
        <v>0</v>
      </c>
    </row>
    <row r="53" spans="1:24" ht="18" customHeight="1" thickBot="1">
      <c r="B53" s="51" t="s">
        <v>71</v>
      </c>
      <c r="C53" s="47"/>
      <c r="D53" s="257">
        <f>D34+D40+D46+D52</f>
        <v>0</v>
      </c>
      <c r="E53" s="60"/>
      <c r="F53" s="60"/>
      <c r="G53" s="263">
        <f>G34+G40+G46+G52</f>
        <v>0</v>
      </c>
      <c r="H53" s="263">
        <f>H34+H40+H46+H52</f>
        <v>0</v>
      </c>
      <c r="I53" s="263">
        <f>I34+I40+I46+I52</f>
        <v>0</v>
      </c>
      <c r="J53" s="263">
        <f>J34+J40+J46+J52</f>
        <v>0</v>
      </c>
      <c r="K53" s="60"/>
      <c r="L53" s="60"/>
      <c r="M53" s="263">
        <f>M34+M40+M46+M52</f>
        <v>0</v>
      </c>
      <c r="N53" s="264">
        <f>N34+N40+N46+N52</f>
        <v>0</v>
      </c>
      <c r="O53" s="74"/>
      <c r="P53" s="276">
        <f>P34+P40+P46+P52</f>
        <v>10000</v>
      </c>
      <c r="Q53" s="127"/>
      <c r="R53" s="282">
        <f>R34+R40+R46+R52</f>
        <v>1750</v>
      </c>
      <c r="S53" s="283">
        <f>S34+S40+S46+S52</f>
        <v>8250</v>
      </c>
      <c r="T53" s="74"/>
      <c r="U53" s="288">
        <f>U34+U40+U46+U52</f>
        <v>0</v>
      </c>
      <c r="V53" s="127"/>
      <c r="W53" s="299">
        <f>W34+W40+W46+W52</f>
        <v>0</v>
      </c>
      <c r="X53" s="300">
        <f>X34+X40+X46+X52</f>
        <v>0</v>
      </c>
    </row>
    <row r="54" spans="1:24" ht="18" customHeight="1" thickBot="1">
      <c r="B54" s="48" t="s">
        <v>69</v>
      </c>
      <c r="C54" s="49"/>
      <c r="D54" s="294">
        <f>D28+D53</f>
        <v>9390</v>
      </c>
      <c r="E54" s="61"/>
      <c r="F54" s="61"/>
      <c r="G54" s="295">
        <f>G28+G53</f>
        <v>939</v>
      </c>
      <c r="H54" s="296">
        <f>H28+H53</f>
        <v>8451</v>
      </c>
      <c r="I54" s="143"/>
      <c r="J54" s="232">
        <f>J28+J53</f>
        <v>4879.32</v>
      </c>
      <c r="K54" s="61"/>
      <c r="L54" s="61"/>
      <c r="M54" s="232">
        <f>M28+M53</f>
        <v>487.93200000000002</v>
      </c>
      <c r="N54" s="231">
        <f>N28+N53</f>
        <v>4391.3879999999999</v>
      </c>
      <c r="O54" s="75"/>
      <c r="P54" s="290">
        <f>P28+P53</f>
        <v>10000</v>
      </c>
      <c r="Q54" s="126"/>
      <c r="R54" s="284">
        <f>R28+R53</f>
        <v>1750</v>
      </c>
      <c r="S54" s="285">
        <f>S28+S53</f>
        <v>8250</v>
      </c>
      <c r="T54" s="75"/>
      <c r="U54" s="289">
        <f>U28+U53</f>
        <v>1500</v>
      </c>
      <c r="V54" s="126"/>
      <c r="W54" s="301">
        <f>W28+W53</f>
        <v>1500</v>
      </c>
      <c r="X54" s="302">
        <f>X28+X53</f>
        <v>0</v>
      </c>
    </row>
  </sheetData>
  <mergeCells count="7">
    <mergeCell ref="C3:H3"/>
    <mergeCell ref="C4:H4"/>
    <mergeCell ref="C5:H5"/>
    <mergeCell ref="U8:X8"/>
    <mergeCell ref="P8:S8"/>
    <mergeCell ref="J8:N8"/>
    <mergeCell ref="D8:H8"/>
  </mergeCells>
  <phoneticPr fontId="18" type="noConversion"/>
  <pageMargins left="0.5" right="0.5" top="0.5" bottom="0.5" header="0.5" footer="0.5"/>
  <pageSetup scale="47" orientation="landscape" r:id="rId1"/>
  <headerFooter alignWithMargins="0">
    <oddFooter>&amp;L&amp;F Direct Charge&amp;R&amp;D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I29"/>
  <sheetViews>
    <sheetView topLeftCell="A15" workbookViewId="0">
      <selection activeCell="E37" sqref="E37"/>
    </sheetView>
  </sheetViews>
  <sheetFormatPr defaultRowHeight="12.75"/>
  <cols>
    <col min="1" max="1" width="2.85546875" style="34" customWidth="1"/>
    <col min="2" max="2" width="45.7109375" customWidth="1"/>
    <col min="3" max="3" width="16.5703125" customWidth="1"/>
    <col min="4" max="4" width="2.7109375" customWidth="1"/>
    <col min="5" max="5" width="18.7109375" customWidth="1"/>
    <col min="6" max="7" width="13.7109375" customWidth="1"/>
    <col min="8" max="8" width="16.5703125" customWidth="1"/>
    <col min="9" max="9" width="12.7109375" customWidth="1"/>
  </cols>
  <sheetData>
    <row r="1" spans="1:9" ht="18">
      <c r="B1" s="153" t="s">
        <v>37</v>
      </c>
      <c r="C1" s="16"/>
      <c r="D1" s="16"/>
      <c r="E1" s="16"/>
      <c r="F1" s="16"/>
      <c r="G1" s="16"/>
      <c r="H1" s="16"/>
      <c r="I1" s="16"/>
    </row>
    <row r="2" spans="1:9" ht="20.25">
      <c r="B2" s="151"/>
      <c r="C2" s="16"/>
      <c r="D2" s="152" t="s">
        <v>148</v>
      </c>
      <c r="E2" s="93"/>
      <c r="F2" s="93"/>
      <c r="G2" s="93"/>
      <c r="H2" s="93"/>
      <c r="I2" s="154" t="s">
        <v>116</v>
      </c>
    </row>
    <row r="4" spans="1:9">
      <c r="C4" s="565" t="str">
        <f>'Survey-Medi-Cal %'!C6</f>
        <v>Training Unified School District</v>
      </c>
      <c r="D4" s="566"/>
      <c r="E4" s="567"/>
      <c r="F4" s="52"/>
    </row>
    <row r="5" spans="1:9" ht="15">
      <c r="B5" s="35" t="s">
        <v>56</v>
      </c>
      <c r="C5" s="568"/>
      <c r="D5" s="569"/>
      <c r="E5" s="570"/>
      <c r="F5" s="52"/>
      <c r="G5" s="35" t="s">
        <v>5</v>
      </c>
      <c r="H5" s="14"/>
      <c r="I5" s="41">
        <f>'Survey-Medi-Cal %'!C12</f>
        <v>38008</v>
      </c>
    </row>
    <row r="6" spans="1:9" ht="15">
      <c r="B6" s="35" t="s">
        <v>61</v>
      </c>
      <c r="C6" s="568" t="str">
        <f>'Survey-Medi-Cal %'!C7</f>
        <v>LEC Region 3</v>
      </c>
      <c r="D6" s="569"/>
      <c r="E6" s="570"/>
      <c r="F6" s="52"/>
      <c r="G6" s="35" t="s">
        <v>60</v>
      </c>
      <c r="I6" s="42" t="str">
        <f>'Survey-Medi-Cal %'!C13</f>
        <v>03/04-1</v>
      </c>
    </row>
    <row r="7" spans="1:9" ht="15">
      <c r="B7" s="35" t="s">
        <v>41</v>
      </c>
      <c r="C7" s="581" t="str">
        <f>'Survey-Medi-Cal %'!C8</f>
        <v>03-99999</v>
      </c>
      <c r="D7" s="582"/>
      <c r="E7" s="583"/>
      <c r="F7" s="14"/>
      <c r="G7" s="35" t="s">
        <v>42</v>
      </c>
      <c r="I7" s="42" t="str">
        <f>'Survey-Medi-Cal %'!C14</f>
        <v>July -  Sept</v>
      </c>
    </row>
    <row r="10" spans="1:9" ht="15.75">
      <c r="B10" s="101"/>
      <c r="E10" s="32"/>
    </row>
    <row r="11" spans="1:9" ht="16.5" thickBot="1">
      <c r="B11" s="36"/>
      <c r="C11" s="31" t="s">
        <v>44</v>
      </c>
      <c r="D11" s="99"/>
      <c r="E11" s="34"/>
      <c r="H11" s="94" t="s">
        <v>45</v>
      </c>
    </row>
    <row r="12" spans="1:9" ht="13.5" customHeight="1" thickBot="1">
      <c r="B12" s="553" t="s">
        <v>107</v>
      </c>
      <c r="C12" s="104" t="s">
        <v>104</v>
      </c>
      <c r="D12" s="147"/>
      <c r="E12" s="555" t="s">
        <v>108</v>
      </c>
      <c r="F12" s="556" t="s">
        <v>106</v>
      </c>
      <c r="G12" s="557" t="s">
        <v>106</v>
      </c>
      <c r="H12" s="104" t="s">
        <v>104</v>
      </c>
    </row>
    <row r="13" spans="1:9" ht="56.25" customHeight="1" thickBot="1">
      <c r="B13" s="554" t="s">
        <v>105</v>
      </c>
      <c r="C13" s="159" t="s">
        <v>173</v>
      </c>
      <c r="D13" s="148"/>
      <c r="E13" s="558" t="s">
        <v>106</v>
      </c>
      <c r="F13" s="559" t="s">
        <v>106</v>
      </c>
      <c r="G13" s="560" t="s">
        <v>106</v>
      </c>
      <c r="H13" s="159" t="s">
        <v>173</v>
      </c>
      <c r="I13" s="159" t="s">
        <v>140</v>
      </c>
    </row>
    <row r="14" spans="1:9" ht="28.5" customHeight="1" thickBot="1">
      <c r="A14" s="34">
        <v>36</v>
      </c>
      <c r="B14" s="157" t="s">
        <v>207</v>
      </c>
      <c r="C14" s="164">
        <v>1378984</v>
      </c>
      <c r="D14" s="158"/>
      <c r="E14" s="561" t="s">
        <v>208</v>
      </c>
      <c r="F14" s="562"/>
      <c r="G14" s="562"/>
      <c r="H14" s="164">
        <v>454083</v>
      </c>
      <c r="I14" s="253">
        <f>C14+H14</f>
        <v>1833067</v>
      </c>
    </row>
    <row r="15" spans="1:9" ht="28.5" customHeight="1" thickBot="1">
      <c r="A15" s="34">
        <v>37</v>
      </c>
      <c r="B15" s="162" t="s">
        <v>113</v>
      </c>
      <c r="C15" s="252">
        <v>181826</v>
      </c>
      <c r="D15" s="158"/>
      <c r="E15" s="563" t="s">
        <v>170</v>
      </c>
      <c r="F15" s="564"/>
      <c r="G15" s="564"/>
      <c r="H15" s="252">
        <v>49988</v>
      </c>
      <c r="I15" s="34"/>
    </row>
    <row r="16" spans="1:9" ht="28.5" customHeight="1" thickBot="1">
      <c r="A16" s="34">
        <v>38</v>
      </c>
      <c r="B16" s="163" t="s">
        <v>115</v>
      </c>
      <c r="C16" s="252">
        <v>9390</v>
      </c>
      <c r="D16" s="158"/>
      <c r="E16" s="574" t="s">
        <v>114</v>
      </c>
      <c r="F16" s="549"/>
      <c r="G16" s="549"/>
      <c r="H16" s="252">
        <v>4879.32</v>
      </c>
      <c r="I16" s="34"/>
    </row>
    <row r="17" spans="1:9" ht="22.5" customHeight="1" thickBot="1">
      <c r="A17" s="34">
        <v>39</v>
      </c>
      <c r="B17" s="503" t="s">
        <v>181</v>
      </c>
      <c r="C17" s="203">
        <f>C14-C15-C16</f>
        <v>1187768</v>
      </c>
      <c r="D17" s="149"/>
      <c r="E17" s="550" t="s">
        <v>182</v>
      </c>
      <c r="F17" s="551"/>
      <c r="G17" s="552"/>
      <c r="H17" s="203">
        <f>H14-H15-H16</f>
        <v>399215.68</v>
      </c>
      <c r="I17" s="34"/>
    </row>
    <row r="18" spans="1:9" ht="5.25" customHeight="1" thickBot="1">
      <c r="B18" s="146"/>
      <c r="C18" s="109"/>
      <c r="D18" s="149"/>
      <c r="E18" s="110"/>
      <c r="F18" s="111"/>
      <c r="G18" s="112"/>
      <c r="H18" s="113"/>
      <c r="I18" s="34"/>
    </row>
    <row r="19" spans="1:9" ht="13.5" thickBot="1">
      <c r="B19" s="546" t="s">
        <v>151</v>
      </c>
      <c r="C19" s="104" t="s">
        <v>104</v>
      </c>
      <c r="D19" s="149"/>
      <c r="E19" s="575" t="s">
        <v>151</v>
      </c>
      <c r="F19" s="576"/>
      <c r="G19" s="577"/>
      <c r="H19" s="104" t="s">
        <v>104</v>
      </c>
      <c r="I19" s="34"/>
    </row>
    <row r="20" spans="1:9" ht="29.25" customHeight="1" thickBot="1">
      <c r="B20" s="547"/>
      <c r="C20" s="160" t="s">
        <v>103</v>
      </c>
      <c r="D20" s="149"/>
      <c r="E20" s="578"/>
      <c r="F20" s="579"/>
      <c r="G20" s="580"/>
      <c r="H20" s="160" t="s">
        <v>103</v>
      </c>
      <c r="I20" s="34"/>
    </row>
    <row r="21" spans="1:9" ht="28.5" customHeight="1" thickBot="1">
      <c r="A21" s="34">
        <v>40</v>
      </c>
      <c r="B21" s="161" t="s">
        <v>207</v>
      </c>
      <c r="C21" s="165">
        <v>160759</v>
      </c>
      <c r="D21" s="158"/>
      <c r="E21" s="548" t="s">
        <v>208</v>
      </c>
      <c r="F21" s="549"/>
      <c r="G21" s="549"/>
      <c r="H21" s="165">
        <v>66122</v>
      </c>
      <c r="I21" s="253">
        <f>C21+H21</f>
        <v>226881</v>
      </c>
    </row>
    <row r="22" spans="1:9" ht="28.5" customHeight="1" thickBot="1">
      <c r="A22" s="34">
        <v>41</v>
      </c>
      <c r="B22" s="162" t="s">
        <v>113</v>
      </c>
      <c r="C22" s="252">
        <v>138582.42000000001</v>
      </c>
      <c r="D22" s="158"/>
      <c r="E22" s="563" t="s">
        <v>170</v>
      </c>
      <c r="F22" s="564"/>
      <c r="G22" s="564"/>
      <c r="H22" s="249">
        <v>45120.57</v>
      </c>
      <c r="I22" s="34"/>
    </row>
    <row r="23" spans="1:9" ht="28.5" customHeight="1" thickBot="1">
      <c r="A23" s="34">
        <v>42</v>
      </c>
      <c r="B23" s="163" t="s">
        <v>115</v>
      </c>
      <c r="C23" s="252">
        <v>0</v>
      </c>
      <c r="D23" s="158"/>
      <c r="E23" s="574" t="s">
        <v>114</v>
      </c>
      <c r="F23" s="549"/>
      <c r="G23" s="549"/>
      <c r="H23" s="249">
        <v>0</v>
      </c>
      <c r="I23" s="34"/>
    </row>
    <row r="24" spans="1:9" ht="22.5" customHeight="1" thickBot="1">
      <c r="A24" s="34">
        <v>43</v>
      </c>
      <c r="B24" s="504" t="s">
        <v>183</v>
      </c>
      <c r="C24" s="203">
        <f>C21-C22-C23</f>
        <v>22176.579999999987</v>
      </c>
      <c r="D24" s="149"/>
      <c r="E24" s="571" t="s">
        <v>184</v>
      </c>
      <c r="F24" s="572"/>
      <c r="G24" s="573"/>
      <c r="H24" s="203">
        <f>H21-H22-H23</f>
        <v>21001.43</v>
      </c>
      <c r="I24" s="253">
        <f>I14+I21</f>
        <v>2059948</v>
      </c>
    </row>
    <row r="25" spans="1:9" ht="5.25" customHeight="1" thickBot="1">
      <c r="B25" s="105"/>
      <c r="C25" s="108"/>
      <c r="D25" s="150"/>
      <c r="E25" s="106"/>
      <c r="F25" s="107"/>
      <c r="G25" s="108"/>
      <c r="H25" s="108"/>
    </row>
    <row r="27" spans="1:9" ht="15" customHeight="1">
      <c r="B27" s="155"/>
      <c r="C27" s="156"/>
      <c r="D27" s="156"/>
      <c r="E27" s="156"/>
      <c r="F27" s="156"/>
      <c r="G27" s="156"/>
      <c r="H27" s="156"/>
    </row>
    <row r="28" spans="1:9" ht="15" customHeight="1">
      <c r="A28" s="502" t="s">
        <v>209</v>
      </c>
      <c r="B28" s="500" t="s">
        <v>216</v>
      </c>
      <c r="C28" s="156"/>
      <c r="D28" s="156"/>
      <c r="E28" s="156"/>
      <c r="F28" s="156"/>
      <c r="G28" s="156"/>
      <c r="H28" s="156"/>
    </row>
    <row r="29" spans="1:9" ht="15" customHeight="1">
      <c r="B29" s="501" t="s">
        <v>218</v>
      </c>
      <c r="C29" s="156"/>
      <c r="D29" s="156"/>
      <c r="E29" s="156"/>
      <c r="F29" s="156"/>
      <c r="G29" s="156"/>
      <c r="H29" s="156"/>
    </row>
  </sheetData>
  <mergeCells count="15">
    <mergeCell ref="C4:E5"/>
    <mergeCell ref="E24:G24"/>
    <mergeCell ref="E16:G16"/>
    <mergeCell ref="E19:G20"/>
    <mergeCell ref="E23:G23"/>
    <mergeCell ref="E22:G22"/>
    <mergeCell ref="C6:E6"/>
    <mergeCell ref="C7:E7"/>
    <mergeCell ref="B19:B20"/>
    <mergeCell ref="E21:G21"/>
    <mergeCell ref="E17:G17"/>
    <mergeCell ref="B12:B13"/>
    <mergeCell ref="E12:G13"/>
    <mergeCell ref="E14:G14"/>
    <mergeCell ref="E15:G15"/>
  </mergeCells>
  <phoneticPr fontId="18" type="noConversion"/>
  <pageMargins left="0.75" right="0.75" top="1" bottom="1" header="0.5" footer="0.5"/>
  <pageSetup scale="85"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Q54"/>
  <sheetViews>
    <sheetView topLeftCell="C20" zoomScale="70" workbookViewId="0">
      <selection activeCell="I40" sqref="I40"/>
    </sheetView>
  </sheetViews>
  <sheetFormatPr defaultRowHeight="15.75"/>
  <cols>
    <col min="1" max="1" width="3.85546875" style="32" bestFit="1" customWidth="1"/>
    <col min="2" max="2" width="33.28515625" customWidth="1"/>
    <col min="3" max="4" width="18" customWidth="1"/>
    <col min="5" max="8" width="17.85546875" customWidth="1"/>
    <col min="9" max="10" width="18.7109375" customWidth="1"/>
    <col min="11" max="11" width="19.7109375" customWidth="1"/>
    <col min="12" max="13" width="17.5703125" customWidth="1"/>
    <col min="14" max="14" width="19.140625" customWidth="1"/>
    <col min="15" max="15" width="8.7109375" customWidth="1"/>
    <col min="16" max="16" width="11.5703125" bestFit="1" customWidth="1"/>
  </cols>
  <sheetData>
    <row r="1" spans="1:17" ht="27" customHeight="1">
      <c r="B1" s="17" t="s">
        <v>37</v>
      </c>
      <c r="C1" s="17"/>
      <c r="D1" s="17"/>
      <c r="E1" s="16"/>
      <c r="F1" s="16"/>
      <c r="G1" s="16"/>
      <c r="H1" s="16"/>
      <c r="I1" s="16"/>
      <c r="J1" s="16"/>
      <c r="K1" s="16"/>
      <c r="L1" s="16"/>
      <c r="M1" s="19" t="s">
        <v>38</v>
      </c>
      <c r="O1" s="14"/>
    </row>
    <row r="2" spans="1:17" ht="27" customHeight="1">
      <c r="B2" s="17"/>
      <c r="C2" s="17"/>
      <c r="D2" s="17"/>
      <c r="E2" s="617" t="s">
        <v>146</v>
      </c>
      <c r="F2" s="617"/>
      <c r="G2" s="607"/>
      <c r="H2" s="607"/>
      <c r="I2" s="607"/>
      <c r="J2" s="93"/>
      <c r="K2" s="16"/>
      <c r="L2" s="16"/>
      <c r="M2" s="16"/>
      <c r="N2" s="19"/>
      <c r="O2" s="14"/>
    </row>
    <row r="3" spans="1:17" ht="27" customHeight="1">
      <c r="K3" s="54"/>
      <c r="L3" s="14"/>
      <c r="M3" s="14"/>
    </row>
    <row r="4" spans="1:17">
      <c r="B4" s="35" t="s">
        <v>56</v>
      </c>
      <c r="C4" s="35"/>
      <c r="D4" s="35"/>
      <c r="E4" s="535" t="str">
        <f>'Survey-Medi-Cal %'!C6</f>
        <v>Training Unified School District</v>
      </c>
      <c r="F4" s="535"/>
      <c r="G4" s="536"/>
      <c r="H4" s="536"/>
      <c r="I4" s="536"/>
      <c r="K4" s="35" t="s">
        <v>5</v>
      </c>
      <c r="L4" s="14"/>
      <c r="M4" s="41">
        <f>'Survey-Medi-Cal %'!C12</f>
        <v>38008</v>
      </c>
    </row>
    <row r="5" spans="1:17">
      <c r="B5" s="35" t="s">
        <v>61</v>
      </c>
      <c r="C5" s="35"/>
      <c r="D5" s="35"/>
      <c r="E5" s="535" t="str">
        <f>'Survey-Medi-Cal %'!C7</f>
        <v>LEC Region 3</v>
      </c>
      <c r="F5" s="535"/>
      <c r="G5" s="536"/>
      <c r="H5" s="536"/>
      <c r="I5" s="536"/>
      <c r="K5" s="35" t="s">
        <v>60</v>
      </c>
      <c r="M5" s="42" t="str">
        <f>'Survey-Medi-Cal %'!C13</f>
        <v>03/04-1</v>
      </c>
    </row>
    <row r="6" spans="1:17">
      <c r="B6" s="35" t="s">
        <v>41</v>
      </c>
      <c r="C6" s="35"/>
      <c r="D6" s="35"/>
      <c r="E6" s="535" t="str">
        <f>'Survey-Medi-Cal %'!C8</f>
        <v>03-99999</v>
      </c>
      <c r="F6" s="535"/>
      <c r="G6" s="536"/>
      <c r="H6" s="536"/>
      <c r="I6" s="536"/>
      <c r="K6" s="35" t="s">
        <v>42</v>
      </c>
      <c r="M6" s="42" t="str">
        <f>'Survey-Medi-Cal %'!C14</f>
        <v>July -  Sept</v>
      </c>
    </row>
    <row r="8" spans="1:17" ht="26.25" customHeight="1" thickBot="1">
      <c r="A8" s="363"/>
      <c r="C8" s="67" t="s">
        <v>44</v>
      </c>
      <c r="D8" s="67" t="s">
        <v>45</v>
      </c>
      <c r="E8" s="30" t="s">
        <v>46</v>
      </c>
      <c r="F8" s="30" t="s">
        <v>47</v>
      </c>
      <c r="G8" s="30" t="s">
        <v>48</v>
      </c>
      <c r="H8" s="31" t="s">
        <v>49</v>
      </c>
      <c r="I8" s="31" t="s">
        <v>50</v>
      </c>
      <c r="J8" s="31" t="s">
        <v>51</v>
      </c>
      <c r="K8" s="31" t="s">
        <v>53</v>
      </c>
      <c r="L8" s="31"/>
      <c r="M8" s="31"/>
      <c r="N8" s="99"/>
      <c r="O8" s="14"/>
    </row>
    <row r="9" spans="1:17" ht="18.75" customHeight="1" thickBot="1">
      <c r="A9" s="364"/>
      <c r="B9" s="598" t="s">
        <v>167</v>
      </c>
      <c r="C9" s="588" t="s">
        <v>72</v>
      </c>
      <c r="D9" s="589"/>
      <c r="E9" s="589"/>
      <c r="F9" s="590"/>
      <c r="G9" s="588" t="s">
        <v>73</v>
      </c>
      <c r="H9" s="590"/>
      <c r="I9" s="96" t="s">
        <v>129</v>
      </c>
      <c r="J9" s="97" t="s">
        <v>31</v>
      </c>
      <c r="K9" s="599" t="s">
        <v>32</v>
      </c>
    </row>
    <row r="10" spans="1:17" ht="69" customHeight="1" thickBot="1">
      <c r="B10" s="596"/>
      <c r="C10" s="343" t="s">
        <v>171</v>
      </c>
      <c r="D10" s="415" t="s">
        <v>176</v>
      </c>
      <c r="E10" s="343" t="s">
        <v>177</v>
      </c>
      <c r="F10" s="368" t="s">
        <v>178</v>
      </c>
      <c r="G10" s="343" t="s">
        <v>187</v>
      </c>
      <c r="H10" s="344" t="s">
        <v>67</v>
      </c>
      <c r="I10" s="345" t="s">
        <v>172</v>
      </c>
      <c r="J10" s="346" t="s">
        <v>102</v>
      </c>
      <c r="K10" s="600"/>
      <c r="M10" s="98"/>
      <c r="N10" s="98"/>
      <c r="P10" s="69"/>
      <c r="Q10" s="365"/>
    </row>
    <row r="11" spans="1:17" ht="30.75" customHeight="1" thickBot="1">
      <c r="B11" s="340" t="s">
        <v>168</v>
      </c>
      <c r="C11" s="375" t="s">
        <v>1</v>
      </c>
      <c r="D11" s="375"/>
      <c r="E11" s="375" t="s">
        <v>1</v>
      </c>
      <c r="F11" s="375"/>
      <c r="G11" s="341" t="s">
        <v>1</v>
      </c>
      <c r="H11" s="342" t="s">
        <v>1</v>
      </c>
      <c r="I11" s="341" t="s">
        <v>1</v>
      </c>
      <c r="J11" s="341" t="s">
        <v>1</v>
      </c>
      <c r="K11" s="341" t="s">
        <v>1</v>
      </c>
      <c r="P11" s="365"/>
      <c r="Q11" s="365"/>
    </row>
    <row r="12" spans="1:17" ht="23.25" customHeight="1">
      <c r="A12" s="32">
        <v>44</v>
      </c>
      <c r="B12" s="80" t="s">
        <v>97</v>
      </c>
      <c r="C12" s="416">
        <f>'Payroll Data'!C15+'Payroll Data'!C22</f>
        <v>320408.42000000004</v>
      </c>
      <c r="D12" s="417">
        <f>'Survey-Medi-Cal %'!L29</f>
        <v>7.0763325936325339E-2</v>
      </c>
      <c r="E12" s="376">
        <f>C12*D12</f>
        <v>22673.165457203024</v>
      </c>
      <c r="F12" s="357">
        <f>C12-E12</f>
        <v>297735.25454279699</v>
      </c>
      <c r="G12" s="372">
        <f>'Direct Charge'!G54</f>
        <v>939</v>
      </c>
      <c r="H12" s="338">
        <f>'Direct Charge'!H54</f>
        <v>8451</v>
      </c>
      <c r="I12" s="339">
        <f>'Payroll Data'!C17</f>
        <v>1187768</v>
      </c>
      <c r="J12" s="339">
        <f>'Payroll Data'!C24</f>
        <v>22176.579999999987</v>
      </c>
      <c r="K12" s="314">
        <f>SUM(E12:J12)</f>
        <v>1539743</v>
      </c>
      <c r="M12" s="100"/>
      <c r="N12" s="100"/>
      <c r="P12" s="365"/>
      <c r="Q12" s="365"/>
    </row>
    <row r="13" spans="1:17" ht="23.25" customHeight="1">
      <c r="A13" s="32">
        <v>45</v>
      </c>
      <c r="B13" s="80" t="s">
        <v>98</v>
      </c>
      <c r="C13" s="418">
        <f>'Payroll Data'!H15+'Payroll Data'!H22</f>
        <v>95108.57</v>
      </c>
      <c r="D13" s="419">
        <f>'Survey-Medi-Cal %'!L29</f>
        <v>7.0763325936325339E-2</v>
      </c>
      <c r="E13" s="366">
        <f>C13*D13</f>
        <v>6730.1987382478146</v>
      </c>
      <c r="F13" s="369">
        <f>C13-E13</f>
        <v>88378.371261752196</v>
      </c>
      <c r="G13" s="373">
        <f>'Direct Charge'!M54</f>
        <v>487.93200000000002</v>
      </c>
      <c r="H13" s="197">
        <f>'Direct Charge'!N54</f>
        <v>4391.3879999999999</v>
      </c>
      <c r="I13" s="198">
        <f>'Payroll Data'!H17</f>
        <v>399215.68</v>
      </c>
      <c r="J13" s="198">
        <f>'Payroll Data'!H24</f>
        <v>21001.43</v>
      </c>
      <c r="K13" s="199">
        <f>SUM(E13:J13)</f>
        <v>520205</v>
      </c>
      <c r="M13" s="100"/>
      <c r="N13" s="100"/>
    </row>
    <row r="14" spans="1:17" ht="23.25" customHeight="1" thickBot="1">
      <c r="A14" s="32">
        <v>46</v>
      </c>
      <c r="B14" s="313" t="s">
        <v>30</v>
      </c>
      <c r="C14" s="420">
        <f>C12+C13</f>
        <v>415516.99000000005</v>
      </c>
      <c r="D14" s="421">
        <f>'Survey-Medi-Cal %'!L29</f>
        <v>7.0763325936325339E-2</v>
      </c>
      <c r="E14" s="367">
        <f>C14*D14</f>
        <v>29403.364195450838</v>
      </c>
      <c r="F14" s="370">
        <f>C14-E14</f>
        <v>386113.6258045492</v>
      </c>
      <c r="G14" s="374">
        <f>G12+G13</f>
        <v>1426.932</v>
      </c>
      <c r="H14" s="310">
        <f>H12+H13</f>
        <v>12842.387999999999</v>
      </c>
      <c r="I14" s="311">
        <f>I12+I13</f>
        <v>1586983.68</v>
      </c>
      <c r="J14" s="311">
        <f>J12+J13</f>
        <v>43178.009999999987</v>
      </c>
      <c r="K14" s="312">
        <f>SUM(E14:J14)</f>
        <v>2059948</v>
      </c>
      <c r="N14" s="100"/>
    </row>
    <row r="15" spans="1:17" ht="30" customHeight="1" thickBot="1">
      <c r="B15" s="28" t="s">
        <v>160</v>
      </c>
      <c r="C15" s="28"/>
      <c r="D15" s="28"/>
      <c r="E15" s="330"/>
      <c r="F15" s="330"/>
      <c r="G15" s="331"/>
      <c r="H15" s="331"/>
      <c r="I15" s="332"/>
      <c r="J15" s="332" t="s">
        <v>161</v>
      </c>
      <c r="K15" s="331"/>
      <c r="L15" s="30"/>
      <c r="M15" s="94"/>
      <c r="N15" s="100"/>
    </row>
    <row r="16" spans="1:17" ht="27" customHeight="1">
      <c r="A16" s="32">
        <v>47</v>
      </c>
      <c r="B16" s="315" t="s">
        <v>125</v>
      </c>
      <c r="C16" s="422"/>
      <c r="D16" s="422"/>
      <c r="E16" s="441"/>
      <c r="F16" s="442"/>
      <c r="G16" s="377">
        <v>0</v>
      </c>
      <c r="H16" s="321"/>
      <c r="I16" s="328"/>
      <c r="J16" s="325">
        <v>58305</v>
      </c>
      <c r="K16" s="320">
        <f t="shared" ref="K16:K21" si="0">SUM(E16:J16)</f>
        <v>58305</v>
      </c>
      <c r="L16" s="30"/>
      <c r="M16" s="94"/>
      <c r="N16" s="100"/>
    </row>
    <row r="17" spans="1:14" ht="27" customHeight="1">
      <c r="A17" s="32">
        <v>48</v>
      </c>
      <c r="B17" s="316" t="s">
        <v>164</v>
      </c>
      <c r="C17" s="423"/>
      <c r="D17" s="423"/>
      <c r="E17" s="239"/>
      <c r="F17" s="371"/>
      <c r="G17" s="378"/>
      <c r="H17" s="322"/>
      <c r="I17" s="329"/>
      <c r="J17" s="326">
        <v>1559213</v>
      </c>
      <c r="K17" s="196">
        <f t="shared" si="0"/>
        <v>1559213</v>
      </c>
      <c r="L17" s="30"/>
      <c r="M17" s="94"/>
      <c r="N17" s="100"/>
    </row>
    <row r="18" spans="1:14" ht="27" customHeight="1">
      <c r="A18" s="32">
        <v>49</v>
      </c>
      <c r="B18" s="316" t="s">
        <v>128</v>
      </c>
      <c r="C18" s="423"/>
      <c r="D18" s="423"/>
      <c r="E18" s="443"/>
      <c r="F18" s="444"/>
      <c r="G18" s="379">
        <v>0</v>
      </c>
      <c r="H18" s="322"/>
      <c r="I18" s="329"/>
      <c r="J18" s="326">
        <v>77251</v>
      </c>
      <c r="K18" s="196">
        <f t="shared" si="0"/>
        <v>77251</v>
      </c>
      <c r="L18" s="30"/>
      <c r="M18" s="94"/>
      <c r="N18" s="100"/>
    </row>
    <row r="19" spans="1:14" ht="27" customHeight="1">
      <c r="A19" s="32">
        <v>50</v>
      </c>
      <c r="B19" s="316" t="s">
        <v>127</v>
      </c>
      <c r="C19" s="423"/>
      <c r="D19" s="423"/>
      <c r="E19" s="239"/>
      <c r="F19" s="371"/>
      <c r="G19" s="378"/>
      <c r="H19" s="322"/>
      <c r="I19" s="329"/>
      <c r="J19" s="326">
        <v>50731</v>
      </c>
      <c r="K19" s="196">
        <f t="shared" si="0"/>
        <v>50731</v>
      </c>
      <c r="L19" s="30"/>
      <c r="M19" s="94"/>
      <c r="N19" s="100"/>
    </row>
    <row r="20" spans="1:14" ht="27" customHeight="1">
      <c r="A20" s="32">
        <v>51</v>
      </c>
      <c r="B20" s="316" t="s">
        <v>126</v>
      </c>
      <c r="C20" s="423"/>
      <c r="D20" s="423"/>
      <c r="E20" s="239"/>
      <c r="F20" s="371"/>
      <c r="G20" s="378"/>
      <c r="H20" s="322"/>
      <c r="I20" s="329"/>
      <c r="J20" s="327">
        <v>0</v>
      </c>
      <c r="K20" s="308">
        <f t="shared" si="0"/>
        <v>0</v>
      </c>
      <c r="L20" s="30"/>
      <c r="M20" s="94"/>
      <c r="N20" s="100"/>
    </row>
    <row r="21" spans="1:14" ht="27" customHeight="1">
      <c r="A21" s="32">
        <v>52</v>
      </c>
      <c r="B21" s="317" t="s">
        <v>34</v>
      </c>
      <c r="C21" s="424"/>
      <c r="D21" s="424"/>
      <c r="E21" s="239"/>
      <c r="F21" s="371"/>
      <c r="G21" s="378"/>
      <c r="H21" s="322"/>
      <c r="I21" s="329"/>
      <c r="J21" s="327">
        <v>0</v>
      </c>
      <c r="K21" s="308">
        <f t="shared" si="0"/>
        <v>0</v>
      </c>
      <c r="L21" s="30"/>
      <c r="M21" s="94"/>
      <c r="N21" s="100"/>
    </row>
    <row r="22" spans="1:14" ht="27" customHeight="1" thickBot="1">
      <c r="A22" s="32">
        <v>53</v>
      </c>
      <c r="B22" s="318" t="s">
        <v>163</v>
      </c>
      <c r="C22" s="425"/>
      <c r="D22" s="425"/>
      <c r="E22" s="439">
        <f>SUM(E16:E21)</f>
        <v>0</v>
      </c>
      <c r="F22" s="440">
        <f>SUM(F16:F21)</f>
        <v>0</v>
      </c>
      <c r="G22" s="436">
        <f>SUM(G16:G21)</f>
        <v>0</v>
      </c>
      <c r="H22" s="323"/>
      <c r="I22" s="329"/>
      <c r="J22" s="327">
        <f>SUM(J16:J21)</f>
        <v>1745500</v>
      </c>
      <c r="K22" s="308">
        <f>SUM(K16:K21)</f>
        <v>1745500</v>
      </c>
      <c r="L22" s="591" t="s">
        <v>52</v>
      </c>
      <c r="M22" s="592"/>
      <c r="N22" s="100"/>
    </row>
    <row r="23" spans="1:14" ht="30" customHeight="1" thickBot="1">
      <c r="A23" s="32">
        <v>54</v>
      </c>
      <c r="B23" s="313" t="s">
        <v>162</v>
      </c>
      <c r="C23" s="426"/>
      <c r="D23" s="426"/>
      <c r="E23" s="319">
        <f>E14-E22</f>
        <v>29403.364195450838</v>
      </c>
      <c r="F23" s="370">
        <f>F14-F22</f>
        <v>386113.6258045492</v>
      </c>
      <c r="G23" s="380">
        <f>G14-G22</f>
        <v>1426.932</v>
      </c>
      <c r="H23" s="324">
        <f>H14-H22</f>
        <v>12842.387999999999</v>
      </c>
      <c r="I23" s="309">
        <f>I14-I22</f>
        <v>1586983.68</v>
      </c>
      <c r="J23" s="361"/>
      <c r="K23" s="362"/>
      <c r="L23" s="575" t="s">
        <v>215</v>
      </c>
      <c r="M23" s="593"/>
      <c r="N23" s="100"/>
    </row>
    <row r="24" spans="1:14" ht="30" customHeight="1" thickBot="1">
      <c r="A24" s="32">
        <v>55</v>
      </c>
      <c r="B24" s="162" t="s">
        <v>99</v>
      </c>
      <c r="C24" s="427"/>
      <c r="D24" s="427"/>
      <c r="E24" s="381">
        <f>E23/($E$23+$F$23+$G$23+$H$23+$I$23)</f>
        <v>1.4579433619721225E-2</v>
      </c>
      <c r="F24" s="381">
        <f>F23/($E$23+$F$23+$G$23+$H$23+$I$23)</f>
        <v>0.19145149308997264</v>
      </c>
      <c r="G24" s="333">
        <f>G23/($E$23+$F$23+$G$23+$H$23+$I$23)</f>
        <v>7.0753333651102173E-4</v>
      </c>
      <c r="H24" s="334">
        <f>H23/($E$23+$F$23+$G$23+$H$23+$I$23)</f>
        <v>6.3678000285991958E-3</v>
      </c>
      <c r="I24" s="335">
        <f>I23/($E$23+$F$23+$G$23+$H$23+$I$23)</f>
        <v>0.78689373992519596</v>
      </c>
      <c r="J24" s="336"/>
      <c r="K24" s="337">
        <f>SUM(E24:J24)</f>
        <v>1</v>
      </c>
      <c r="L24" s="594"/>
      <c r="M24" s="595"/>
      <c r="N24" s="100"/>
    </row>
    <row r="25" spans="1:14" ht="60" customHeight="1" thickBot="1">
      <c r="B25" s="392" t="s">
        <v>165</v>
      </c>
      <c r="C25" s="392"/>
      <c r="D25" s="392"/>
      <c r="E25" s="356"/>
      <c r="F25" s="356"/>
      <c r="G25" s="356"/>
      <c r="H25" s="356"/>
      <c r="I25" s="356"/>
      <c r="J25" s="356"/>
      <c r="K25" s="391" t="s">
        <v>210</v>
      </c>
      <c r="L25" s="596"/>
      <c r="M25" s="597"/>
      <c r="N25" s="100"/>
    </row>
    <row r="26" spans="1:14" ht="26.25" customHeight="1" thickBot="1">
      <c r="A26" s="32">
        <v>56</v>
      </c>
      <c r="B26" s="398" t="s">
        <v>7</v>
      </c>
      <c r="C26" s="433">
        <v>12000</v>
      </c>
      <c r="D26" s="417">
        <f>'Survey-Medi-Cal %'!L29</f>
        <v>7.0763325936325339E-2</v>
      </c>
      <c r="E26" s="434">
        <f>C26*D26</f>
        <v>849.15991123590402</v>
      </c>
      <c r="F26" s="357">
        <f>(1-D26)*C26</f>
        <v>11150.840088764095</v>
      </c>
      <c r="G26" s="382">
        <f>'Direct Charge'!R54</f>
        <v>1750</v>
      </c>
      <c r="H26" s="357">
        <f>'Direct Charge'!S54</f>
        <v>8250</v>
      </c>
      <c r="I26" s="399"/>
      <c r="J26" s="390"/>
      <c r="K26" s="405">
        <v>0</v>
      </c>
      <c r="L26" s="618">
        <v>29486</v>
      </c>
      <c r="M26" s="619"/>
      <c r="N26" s="100"/>
    </row>
    <row r="27" spans="1:14" ht="26.25" customHeight="1" thickBot="1">
      <c r="A27" s="32">
        <v>57</v>
      </c>
      <c r="B27" s="400" t="s">
        <v>123</v>
      </c>
      <c r="C27" s="428"/>
      <c r="D27" s="428"/>
      <c r="E27" s="401"/>
      <c r="F27" s="402"/>
      <c r="G27" s="374">
        <f>'Direct Charge'!W54</f>
        <v>1500</v>
      </c>
      <c r="H27" s="310">
        <f>'Direct Charge'!X54</f>
        <v>0</v>
      </c>
      <c r="I27" s="403"/>
      <c r="J27" s="404"/>
      <c r="K27" s="406">
        <v>0</v>
      </c>
      <c r="L27" s="586"/>
      <c r="M27" s="587"/>
      <c r="N27" s="505" t="s">
        <v>211</v>
      </c>
    </row>
    <row r="28" spans="1:14" ht="30" customHeight="1" thickBot="1">
      <c r="A28" s="32">
        <v>58</v>
      </c>
      <c r="B28" s="95" t="s">
        <v>124</v>
      </c>
      <c r="C28" s="429"/>
      <c r="D28" s="429"/>
      <c r="E28" s="393">
        <f>$K$28*E24</f>
        <v>429.88917971110004</v>
      </c>
      <c r="F28" s="394">
        <f>$K$28*F24</f>
        <v>5645.138725250933</v>
      </c>
      <c r="G28" s="372">
        <f>$K$28*G24</f>
        <v>20.862327960363988</v>
      </c>
      <c r="H28" s="338">
        <f>$K$28*H24</f>
        <v>187.76095164327589</v>
      </c>
      <c r="I28" s="395">
        <f>$K$28*I24</f>
        <v>23202.348815434329</v>
      </c>
      <c r="J28" s="396"/>
      <c r="K28" s="397">
        <f>L28-K26-K27</f>
        <v>29486</v>
      </c>
      <c r="L28" s="609">
        <f>L26-L27</f>
        <v>29486</v>
      </c>
      <c r="M28" s="610"/>
      <c r="N28" s="100"/>
    </row>
    <row r="29" spans="1:14" ht="30" customHeight="1">
      <c r="A29" s="32">
        <v>59</v>
      </c>
      <c r="B29" s="95" t="s">
        <v>100</v>
      </c>
      <c r="C29" s="429"/>
      <c r="D29" s="429"/>
      <c r="E29" s="385">
        <f>$J$14*E24</f>
        <v>629.51093062665905</v>
      </c>
      <c r="F29" s="386">
        <f>$J$14*F24</f>
        <v>8266.4944831537669</v>
      </c>
      <c r="G29" s="383">
        <f>$J$14*G24</f>
        <v>30.549881479206253</v>
      </c>
      <c r="H29" s="200">
        <f>$J$14*H24</f>
        <v>274.9489333128563</v>
      </c>
      <c r="I29" s="354">
        <f>$J$14*I24</f>
        <v>33976.505771427503</v>
      </c>
      <c r="J29" s="360"/>
      <c r="K29" s="358"/>
      <c r="N29" s="100"/>
    </row>
    <row r="30" spans="1:14" ht="27" customHeight="1">
      <c r="A30" s="32">
        <v>60</v>
      </c>
      <c r="B30" s="81" t="s">
        <v>55</v>
      </c>
      <c r="C30" s="430"/>
      <c r="D30" s="430"/>
      <c r="E30" s="385">
        <f>E23+E26+E27+E28+E29</f>
        <v>31311.924217024502</v>
      </c>
      <c r="F30" s="386">
        <f>F23+F26+F27+F28+F29</f>
        <v>411176.09910171799</v>
      </c>
      <c r="G30" s="383">
        <f>G23+G26+G27+G28+G29</f>
        <v>4728.3442094395705</v>
      </c>
      <c r="H30" s="200">
        <f>H23+H26+H27+H28+H29</f>
        <v>21555.097884956129</v>
      </c>
      <c r="I30" s="354">
        <f>I23+I26+I27+I28+I29</f>
        <v>1644162.5345868617</v>
      </c>
      <c r="J30" s="360"/>
      <c r="K30" s="199">
        <f>SUM(E30:I30)</f>
        <v>2112934</v>
      </c>
      <c r="M30" s="100"/>
    </row>
    <row r="31" spans="1:14" ht="26.25" customHeight="1">
      <c r="A31" s="32">
        <v>61</v>
      </c>
      <c r="B31" s="81" t="s">
        <v>101</v>
      </c>
      <c r="C31" s="430"/>
      <c r="D31" s="430"/>
      <c r="E31" s="385">
        <f>E30*'Survey-Medi-Cal %'!$L$33</f>
        <v>2971.5016081956251</v>
      </c>
      <c r="F31" s="386">
        <f>F30*'Survey-Medi-Cal %'!$L$33</f>
        <v>39020.61180475304</v>
      </c>
      <c r="G31" s="383">
        <f>G30*'Survey-Medi-Cal %'!$L$33</f>
        <v>448.71986547581525</v>
      </c>
      <c r="H31" s="200">
        <f>H30*'Survey-Medi-Cal %'!$L$33</f>
        <v>2045.5787892823366</v>
      </c>
      <c r="I31" s="354">
        <f>I30*'Survey-Medi-Cal %'!$L$33</f>
        <v>156031.02453229317</v>
      </c>
      <c r="J31" s="359">
        <f>-(E31+G31+H31+I31)</f>
        <v>-161496.82479524694</v>
      </c>
      <c r="K31" s="291">
        <f>SUM(E31:J31)</f>
        <v>39020.611804753047</v>
      </c>
      <c r="M31" s="100"/>
    </row>
    <row r="32" spans="1:14" ht="24.75" customHeight="1" thickBot="1">
      <c r="A32" s="32">
        <v>62</v>
      </c>
      <c r="B32" s="313" t="s">
        <v>33</v>
      </c>
      <c r="C32" s="426"/>
      <c r="D32" s="426"/>
      <c r="E32" s="387">
        <f>E30+E31</f>
        <v>34283.425825220125</v>
      </c>
      <c r="F32" s="388">
        <f>F30+F31</f>
        <v>450196.71090647101</v>
      </c>
      <c r="G32" s="384">
        <f>G30+G31</f>
        <v>5177.0640749153854</v>
      </c>
      <c r="H32" s="202">
        <f>H30+H31</f>
        <v>23600.676674238464</v>
      </c>
      <c r="I32" s="355">
        <f>I30+I31</f>
        <v>1800193.5591191549</v>
      </c>
      <c r="J32" s="201">
        <f>J31</f>
        <v>-161496.82479524694</v>
      </c>
      <c r="K32" s="201">
        <f>SUM(E32:J32)</f>
        <v>2151954.6118047526</v>
      </c>
      <c r="M32" s="100" t="s">
        <v>3</v>
      </c>
    </row>
    <row r="33" spans="1:14" ht="30.75" customHeight="1" thickBot="1">
      <c r="B33" s="349" t="s">
        <v>166</v>
      </c>
      <c r="C33" s="349"/>
      <c r="D33" s="349"/>
      <c r="E33" s="350"/>
      <c r="F33" s="350"/>
      <c r="G33" s="351"/>
      <c r="H33" s="303"/>
      <c r="I33" s="348"/>
      <c r="J33" s="303"/>
      <c r="K33" s="303"/>
      <c r="L33" s="15"/>
      <c r="M33" s="100"/>
    </row>
    <row r="34" spans="1:14" ht="18" customHeight="1" thickBot="1">
      <c r="A34" s="32">
        <v>63</v>
      </c>
      <c r="B34" s="407" t="s">
        <v>39</v>
      </c>
      <c r="C34" s="431"/>
      <c r="D34" s="431"/>
      <c r="E34" s="409">
        <f>E32</f>
        <v>34283.425825220125</v>
      </c>
      <c r="F34" s="438"/>
      <c r="G34" s="408">
        <f>G32</f>
        <v>5177.0640749153854</v>
      </c>
      <c r="I34" s="606" t="s">
        <v>219</v>
      </c>
      <c r="J34" s="607"/>
      <c r="K34" s="607"/>
      <c r="L34" s="607"/>
      <c r="M34" s="607"/>
      <c r="N34" s="102"/>
    </row>
    <row r="35" spans="1:14" ht="26.25" customHeight="1" thickBot="1">
      <c r="A35" s="32">
        <v>64</v>
      </c>
      <c r="B35" s="162" t="s">
        <v>174</v>
      </c>
      <c r="C35" s="432"/>
      <c r="D35" s="432"/>
      <c r="E35" s="410">
        <f>E34*0.5</f>
        <v>17141.712912610063</v>
      </c>
      <c r="F35" s="437"/>
      <c r="G35" s="411">
        <f>G34*0.5</f>
        <v>2588.5320374576927</v>
      </c>
      <c r="I35" s="607"/>
      <c r="J35" s="607"/>
      <c r="K35" s="607"/>
      <c r="L35" s="607"/>
      <c r="M35" s="607"/>
      <c r="N35" s="102"/>
    </row>
    <row r="36" spans="1:14" ht="6.75" customHeight="1" thickBot="1">
      <c r="B36" s="137"/>
      <c r="C36" s="304"/>
      <c r="D36" s="304"/>
      <c r="E36" s="304"/>
      <c r="F36" s="28"/>
      <c r="G36" s="352"/>
      <c r="I36" s="607"/>
      <c r="J36" s="607"/>
      <c r="K36" s="607"/>
      <c r="L36" s="607"/>
      <c r="M36" s="607"/>
      <c r="N36" s="102"/>
    </row>
    <row r="37" spans="1:14" ht="21" thickBot="1">
      <c r="A37" s="32">
        <v>65</v>
      </c>
      <c r="B37" s="162" t="s">
        <v>40</v>
      </c>
      <c r="C37" s="432"/>
      <c r="D37" s="432"/>
      <c r="E37" s="347">
        <f>SUM(E35:G35)</f>
        <v>19730.244950067754</v>
      </c>
      <c r="F37" s="389"/>
      <c r="G37" s="233"/>
      <c r="H37" s="240"/>
      <c r="I37" s="607"/>
      <c r="J37" s="607"/>
      <c r="K37" s="607"/>
      <c r="L37" s="607"/>
      <c r="M37" s="607"/>
    </row>
    <row r="38" spans="1:14" ht="21" thickBot="1">
      <c r="B38" s="413"/>
      <c r="C38" s="413"/>
      <c r="D38" s="413"/>
      <c r="E38" s="389"/>
      <c r="F38" s="389"/>
      <c r="G38" s="233"/>
      <c r="H38" s="240"/>
      <c r="I38" s="607"/>
      <c r="J38" s="607"/>
      <c r="K38" s="607"/>
      <c r="L38" s="607"/>
      <c r="M38" s="607"/>
    </row>
    <row r="39" spans="1:14" ht="18.75" thickBot="1">
      <c r="B39" s="413"/>
      <c r="C39" s="413"/>
      <c r="D39" s="611" t="s">
        <v>212</v>
      </c>
      <c r="E39" s="612"/>
      <c r="F39" s="613"/>
      <c r="G39" s="233"/>
      <c r="H39" s="240"/>
      <c r="I39" s="607"/>
      <c r="J39" s="607"/>
      <c r="K39" s="607"/>
      <c r="L39" s="607"/>
      <c r="M39" s="607"/>
    </row>
    <row r="40" spans="1:14" ht="21" thickBot="1">
      <c r="B40" s="435" t="str">
        <f>'Survey-Medi-Cal %'!C9</f>
        <v>Mary Ann Anderson</v>
      </c>
      <c r="C40" s="413"/>
      <c r="D40" s="506"/>
      <c r="E40" s="507"/>
      <c r="F40" s="508"/>
      <c r="G40" s="233"/>
      <c r="H40" s="240"/>
      <c r="I40" s="412"/>
      <c r="J40" s="412"/>
      <c r="K40" s="412"/>
      <c r="L40" s="412"/>
      <c r="M40" s="412"/>
    </row>
    <row r="41" spans="1:14" ht="18">
      <c r="B41" s="138" t="s">
        <v>63</v>
      </c>
      <c r="C41" s="413"/>
      <c r="D41" s="614" t="s">
        <v>214</v>
      </c>
      <c r="E41" s="602"/>
      <c r="F41" s="615"/>
      <c r="G41" s="233"/>
      <c r="H41" s="240"/>
      <c r="I41" s="412"/>
      <c r="J41" s="412"/>
      <c r="K41" s="412"/>
      <c r="L41" s="412"/>
      <c r="M41" s="412"/>
    </row>
    <row r="42" spans="1:14" ht="16.5" thickBot="1">
      <c r="C42" s="103"/>
      <c r="D42" s="603"/>
      <c r="E42" s="602"/>
      <c r="F42" s="616"/>
      <c r="H42" s="608"/>
      <c r="I42" s="608"/>
      <c r="J42" s="306"/>
      <c r="K42" s="584"/>
      <c r="L42" s="585"/>
      <c r="M42" s="585"/>
      <c r="N42" s="235"/>
    </row>
    <row r="43" spans="1:14" ht="16.5" thickBot="1">
      <c r="B43" s="435" t="str">
        <f>'Survey-Medi-Cal %'!C10</f>
        <v>MAA Coordinator</v>
      </c>
      <c r="C43" s="138"/>
      <c r="D43" s="509"/>
      <c r="E43" s="510"/>
      <c r="F43" s="515"/>
      <c r="H43" s="237" t="s">
        <v>175</v>
      </c>
      <c r="I43" s="234"/>
      <c r="J43" s="234"/>
      <c r="K43" s="237" t="s">
        <v>130</v>
      </c>
      <c r="M43" s="234"/>
      <c r="N43" s="234"/>
    </row>
    <row r="44" spans="1:14">
      <c r="B44" s="144" t="s">
        <v>4</v>
      </c>
      <c r="D44" s="601" t="s">
        <v>213</v>
      </c>
      <c r="E44" s="602"/>
      <c r="F44" s="604">
        <f>IF(F41=0, 0, (F41-E37)/E37)</f>
        <v>0</v>
      </c>
      <c r="H44" s="307"/>
      <c r="I44" s="307"/>
      <c r="J44" s="307"/>
      <c r="K44" s="234"/>
      <c r="L44" s="306"/>
      <c r="M44" s="234"/>
      <c r="N44" s="234"/>
    </row>
    <row r="45" spans="1:14" ht="16.5" thickBot="1">
      <c r="D45" s="603"/>
      <c r="E45" s="602"/>
      <c r="F45" s="605"/>
      <c r="H45" s="608"/>
      <c r="I45" s="608"/>
      <c r="J45" s="306"/>
      <c r="K45" s="584"/>
      <c r="L45" s="585"/>
      <c r="M45" s="235"/>
      <c r="N45" s="235"/>
    </row>
    <row r="46" spans="1:14" ht="16.5" thickBot="1">
      <c r="B46" s="305" t="str">
        <f>'Survey-Medi-Cal %'!C11</f>
        <v>999-999-9999</v>
      </c>
      <c r="C46" s="103"/>
      <c r="D46" s="511"/>
      <c r="E46" s="512"/>
      <c r="F46" s="515"/>
      <c r="H46" s="238" t="s">
        <v>4</v>
      </c>
      <c r="I46" s="235"/>
      <c r="J46" s="235"/>
      <c r="K46" s="236" t="s">
        <v>5</v>
      </c>
      <c r="M46" s="238"/>
      <c r="N46" s="235"/>
    </row>
    <row r="47" spans="1:14" ht="16.5" thickBot="1">
      <c r="B47" s="145" t="s">
        <v>89</v>
      </c>
      <c r="C47" s="144"/>
      <c r="D47" s="513"/>
      <c r="E47" s="514"/>
      <c r="F47" s="516"/>
    </row>
    <row r="48" spans="1:14">
      <c r="D48" s="14"/>
      <c r="E48" s="14"/>
      <c r="F48" s="14"/>
    </row>
    <row r="49" spans="1:7" ht="18.75">
      <c r="A49" s="517" t="s">
        <v>209</v>
      </c>
      <c r="B49" s="518" t="s">
        <v>217</v>
      </c>
      <c r="D49" s="14"/>
      <c r="E49" s="14"/>
      <c r="F49" s="103"/>
      <c r="G49" s="103"/>
    </row>
    <row r="50" spans="1:7" ht="18.75">
      <c r="A50" s="519"/>
      <c r="B50" s="520" t="s">
        <v>218</v>
      </c>
      <c r="C50" s="414"/>
      <c r="D50" s="414"/>
      <c r="E50" s="353"/>
      <c r="G50" s="18"/>
    </row>
    <row r="51" spans="1:7">
      <c r="C51" s="145"/>
      <c r="D51" s="145"/>
      <c r="E51" s="102"/>
    </row>
    <row r="53" spans="1:7">
      <c r="F53" s="353"/>
    </row>
    <row r="54" spans="1:7">
      <c r="F54" s="102"/>
    </row>
  </sheetData>
  <mergeCells count="23">
    <mergeCell ref="E2:I2"/>
    <mergeCell ref="L26:M26"/>
    <mergeCell ref="G9:H9"/>
    <mergeCell ref="E4:I4"/>
    <mergeCell ref="E5:I5"/>
    <mergeCell ref="E6:I6"/>
    <mergeCell ref="B9:B10"/>
    <mergeCell ref="K9:K10"/>
    <mergeCell ref="D44:E45"/>
    <mergeCell ref="F44:F45"/>
    <mergeCell ref="I34:M39"/>
    <mergeCell ref="H42:I42"/>
    <mergeCell ref="H45:I45"/>
    <mergeCell ref="L28:M28"/>
    <mergeCell ref="D39:F39"/>
    <mergeCell ref="D41:E42"/>
    <mergeCell ref="F41:F42"/>
    <mergeCell ref="K42:M42"/>
    <mergeCell ref="K45:L45"/>
    <mergeCell ref="L27:M27"/>
    <mergeCell ref="C9:F9"/>
    <mergeCell ref="L22:M22"/>
    <mergeCell ref="L23:M25"/>
  </mergeCells>
  <phoneticPr fontId="0" type="noConversion"/>
  <printOptions horizontalCentered="1"/>
  <pageMargins left="0.5" right="0.5" top="0.26" bottom="0.39" header="0.5" footer="0.25"/>
  <pageSetup scale="46" orientation="landscape" r:id="rId1"/>
  <headerFooter alignWithMargins="0">
    <oddFooter>&amp;L&amp;F&amp;A&amp;R&amp;D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2">
    <pageSetUpPr fitToPage="1"/>
  </sheetPr>
  <dimension ref="A1:M67"/>
  <sheetViews>
    <sheetView defaultGridColor="0" topLeftCell="A43" colorId="22" zoomScale="87" workbookViewId="0">
      <selection activeCell="G64" sqref="G64"/>
    </sheetView>
  </sheetViews>
  <sheetFormatPr defaultColWidth="12.5703125" defaultRowHeight="15"/>
  <cols>
    <col min="1" max="1" width="26.85546875" style="3" customWidth="1"/>
    <col min="2" max="2" width="5.85546875" style="3" customWidth="1"/>
    <col min="3" max="3" width="10" style="3" customWidth="1"/>
    <col min="4" max="4" width="12.5703125" style="3"/>
    <col min="5" max="5" width="15.140625" style="3" customWidth="1"/>
    <col min="6" max="6" width="12.140625" style="3" customWidth="1"/>
    <col min="7" max="7" width="7.42578125" style="3" customWidth="1"/>
    <col min="8" max="8" width="19" style="3" customWidth="1"/>
    <col min="9" max="9" width="13.7109375" style="3" customWidth="1"/>
    <col min="10" max="12" width="12.5703125" style="3"/>
    <col min="13" max="13" width="12.5703125" style="3" customWidth="1"/>
    <col min="14" max="16384" width="12.5703125" style="3"/>
  </cols>
  <sheetData>
    <row r="1" spans="1:9" ht="20.25">
      <c r="A1" s="1" t="s">
        <v>43</v>
      </c>
      <c r="B1" s="2"/>
      <c r="C1" s="2"/>
      <c r="D1" s="2"/>
      <c r="E1" s="2"/>
      <c r="F1" s="2"/>
      <c r="G1" s="2"/>
      <c r="H1" s="2"/>
    </row>
    <row r="2" spans="1:9" ht="20.25">
      <c r="A2" s="1" t="s">
        <v>0</v>
      </c>
      <c r="B2" s="2"/>
      <c r="C2" s="2"/>
      <c r="D2" s="2"/>
      <c r="E2" s="2"/>
      <c r="F2" s="2"/>
      <c r="G2" s="2"/>
      <c r="H2" s="2"/>
    </row>
    <row r="3" spans="1:9">
      <c r="A3" s="4"/>
      <c r="B3" s="4"/>
      <c r="C3" s="4"/>
      <c r="D3" s="4"/>
      <c r="E3" s="4"/>
      <c r="F3" s="4"/>
      <c r="G3" s="4"/>
      <c r="H3" s="4"/>
    </row>
    <row r="4" spans="1:9" ht="28.5" customHeight="1">
      <c r="A4" s="35" t="s">
        <v>56</v>
      </c>
      <c r="B4" s="620" t="str">
        <f>'Survey-Medi-Cal %'!C6</f>
        <v>Training Unified School District</v>
      </c>
      <c r="C4" s="621"/>
      <c r="D4" s="621"/>
      <c r="E4" s="622"/>
      <c r="F4"/>
      <c r="G4" s="35" t="s">
        <v>5</v>
      </c>
      <c r="H4" s="14"/>
      <c r="I4" s="41">
        <f>'Survey-Medi-Cal %'!C12</f>
        <v>38008</v>
      </c>
    </row>
    <row r="5" spans="1:9">
      <c r="A5" s="35" t="s">
        <v>61</v>
      </c>
      <c r="B5" s="623" t="str">
        <f>'Survey-Medi-Cal %'!C7</f>
        <v>LEC Region 3</v>
      </c>
      <c r="C5" s="624"/>
      <c r="D5" s="624"/>
      <c r="E5" s="625"/>
      <c r="F5"/>
      <c r="G5" s="35" t="s">
        <v>60</v>
      </c>
      <c r="H5"/>
      <c r="I5" s="42" t="str">
        <f>'Survey-Medi-Cal %'!C13</f>
        <v>03/04-1</v>
      </c>
    </row>
    <row r="6" spans="1:9">
      <c r="A6" s="35" t="s">
        <v>41</v>
      </c>
      <c r="B6" s="38" t="str">
        <f>'Survey-Medi-Cal %'!C8</f>
        <v>03-99999</v>
      </c>
      <c r="C6" s="39"/>
      <c r="D6" s="39"/>
      <c r="E6" s="40"/>
      <c r="F6"/>
      <c r="G6" s="35" t="s">
        <v>42</v>
      </c>
      <c r="H6"/>
      <c r="I6" s="42" t="str">
        <f>'Survey-Medi-Cal %'!C14</f>
        <v>July -  Sept</v>
      </c>
    </row>
    <row r="7" spans="1:9">
      <c r="A7" s="4"/>
      <c r="C7" s="5"/>
      <c r="D7" s="5"/>
      <c r="E7" s="5"/>
      <c r="F7" s="4"/>
      <c r="G7" s="4"/>
      <c r="H7" s="5"/>
      <c r="I7" s="6"/>
    </row>
    <row r="8" spans="1:9" ht="18">
      <c r="A8" s="90" t="s">
        <v>92</v>
      </c>
      <c r="C8" s="5"/>
      <c r="D8" s="5"/>
      <c r="E8" s="5"/>
      <c r="F8" s="4"/>
      <c r="G8" s="4"/>
      <c r="H8" s="5"/>
      <c r="I8" s="6"/>
    </row>
    <row r="9" spans="1:9" ht="15.75" thickBot="1">
      <c r="A9" s="4"/>
      <c r="B9" s="4"/>
      <c r="C9" s="5"/>
      <c r="D9" s="5"/>
      <c r="E9" s="5"/>
      <c r="F9" s="4"/>
      <c r="G9" s="4"/>
      <c r="H9" s="5"/>
      <c r="I9" s="6"/>
    </row>
    <row r="10" spans="1:9" ht="16.5" thickBot="1">
      <c r="A10" s="13" t="s">
        <v>90</v>
      </c>
      <c r="B10" s="89"/>
      <c r="D10" s="5"/>
      <c r="E10" s="5"/>
      <c r="F10" s="4"/>
      <c r="G10" s="4"/>
      <c r="H10" s="5"/>
      <c r="I10" s="6"/>
    </row>
    <row r="11" spans="1:9" ht="15.75" thickBot="1">
      <c r="A11" s="4"/>
      <c r="B11" s="4"/>
      <c r="C11" s="5"/>
      <c r="D11" s="5"/>
      <c r="E11" s="5"/>
      <c r="F11" s="4"/>
      <c r="G11" s="4"/>
      <c r="H11" s="5"/>
      <c r="I11" s="6"/>
    </row>
    <row r="12" spans="1:9" ht="16.5" thickBot="1">
      <c r="A12" s="91" t="s">
        <v>91</v>
      </c>
      <c r="B12" s="89"/>
      <c r="C12" s="5"/>
      <c r="D12" s="5"/>
      <c r="E12" s="5"/>
      <c r="F12" s="4"/>
      <c r="G12" s="4"/>
      <c r="H12" s="5"/>
      <c r="I12" s="6"/>
    </row>
    <row r="13" spans="1:9" ht="15.75" thickBot="1">
      <c r="A13" s="4"/>
      <c r="B13" s="4"/>
      <c r="C13" s="5"/>
      <c r="D13" s="5"/>
      <c r="E13" s="5"/>
      <c r="F13" s="4"/>
      <c r="G13" s="4"/>
      <c r="H13" s="5"/>
      <c r="I13" s="6"/>
    </row>
    <row r="14" spans="1:9" ht="16.5" thickBot="1">
      <c r="A14" s="91" t="s">
        <v>95</v>
      </c>
      <c r="B14" s="89"/>
      <c r="C14" s="29"/>
      <c r="D14" s="5"/>
      <c r="E14" s="5"/>
      <c r="F14" s="4"/>
      <c r="G14" s="4"/>
      <c r="H14" s="29"/>
      <c r="I14" s="6"/>
    </row>
    <row r="15" spans="1:9">
      <c r="A15" s="4"/>
      <c r="B15" s="4"/>
      <c r="C15" s="4"/>
      <c r="D15" s="4"/>
      <c r="E15" s="4"/>
      <c r="F15" s="4"/>
      <c r="G15" s="4"/>
      <c r="H15" s="4"/>
    </row>
    <row r="16" spans="1:9">
      <c r="A16" s="4"/>
      <c r="B16" s="4"/>
      <c r="C16" s="4"/>
      <c r="D16" s="4"/>
      <c r="E16" s="4"/>
      <c r="F16" s="4"/>
      <c r="G16" s="4"/>
      <c r="H16" s="4"/>
    </row>
    <row r="17" spans="1:13" ht="27" customHeight="1" thickBot="1">
      <c r="A17" s="4" t="s">
        <v>2</v>
      </c>
      <c r="B17" s="626" t="s">
        <v>169</v>
      </c>
      <c r="C17" s="626"/>
      <c r="D17" s="626"/>
      <c r="E17" s="626"/>
      <c r="F17" s="626"/>
      <c r="G17" s="7" t="s">
        <v>1</v>
      </c>
      <c r="H17" s="241">
        <f>'Costs &amp; Revenues'!E37</f>
        <v>19730.244950067754</v>
      </c>
    </row>
    <row r="18" spans="1:13" ht="15.75" thickTop="1">
      <c r="A18" s="4"/>
      <c r="B18" s="4" t="s">
        <v>3</v>
      </c>
      <c r="C18" s="4"/>
      <c r="D18" s="4"/>
      <c r="E18" s="4"/>
      <c r="F18" s="4"/>
      <c r="G18" s="7"/>
      <c r="H18" s="4"/>
    </row>
    <row r="19" spans="1:13" ht="27" customHeight="1">
      <c r="A19" s="4"/>
      <c r="B19" s="626" t="s">
        <v>94</v>
      </c>
      <c r="C19" s="626"/>
      <c r="D19" s="626"/>
      <c r="E19" s="626"/>
      <c r="F19" s="626"/>
      <c r="G19" s="7" t="s">
        <v>1</v>
      </c>
      <c r="H19" s="250">
        <v>0</v>
      </c>
      <c r="M19" s="92"/>
    </row>
    <row r="20" spans="1:13">
      <c r="A20" s="4"/>
      <c r="B20" s="8"/>
      <c r="C20" s="4"/>
      <c r="D20" s="4"/>
      <c r="E20" s="4"/>
      <c r="F20" s="4"/>
      <c r="G20" s="7"/>
      <c r="H20" s="9" t="s">
        <v>3</v>
      </c>
    </row>
    <row r="21" spans="1:13" ht="27" customHeight="1">
      <c r="A21" s="4"/>
      <c r="B21" s="626" t="s">
        <v>93</v>
      </c>
      <c r="C21" s="626"/>
      <c r="D21" s="626"/>
      <c r="E21" s="626"/>
      <c r="F21" s="626"/>
      <c r="G21" s="7" t="s">
        <v>1</v>
      </c>
      <c r="H21" s="251">
        <f>IF(H19=0,0,H19-H17)</f>
        <v>0</v>
      </c>
    </row>
    <row r="22" spans="1:13">
      <c r="A22" s="4"/>
      <c r="B22" s="4"/>
      <c r="C22" s="4"/>
      <c r="D22" s="4"/>
      <c r="E22" s="4"/>
      <c r="F22" s="4"/>
      <c r="G22" s="7"/>
    </row>
    <row r="23" spans="1:13">
      <c r="A23" s="10" t="s">
        <v>221</v>
      </c>
    </row>
    <row r="24" spans="1:13">
      <c r="A24" s="10" t="s">
        <v>220</v>
      </c>
    </row>
    <row r="25" spans="1:13">
      <c r="A25" s="10" t="s">
        <v>222</v>
      </c>
    </row>
    <row r="26" spans="1:13">
      <c r="A26" s="11" t="s">
        <v>223</v>
      </c>
    </row>
    <row r="27" spans="1:13">
      <c r="A27" s="11" t="s">
        <v>224</v>
      </c>
    </row>
    <row r="30" spans="1:13">
      <c r="A30" s="635"/>
      <c r="B30" s="635"/>
      <c r="C30" s="635"/>
      <c r="D30" s="635"/>
      <c r="F30" s="6"/>
      <c r="G30" s="6"/>
      <c r="H30" s="6"/>
    </row>
    <row r="31" spans="1:13">
      <c r="A31" s="12" t="s">
        <v>88</v>
      </c>
      <c r="B31" s="12"/>
      <c r="C31" s="12"/>
      <c r="D31" s="12"/>
      <c r="F31" s="12" t="s">
        <v>131</v>
      </c>
      <c r="G31" s="12"/>
      <c r="H31" s="12"/>
    </row>
    <row r="34" spans="1:9">
      <c r="A34" s="636"/>
      <c r="B34" s="636"/>
      <c r="C34" s="636"/>
      <c r="D34" s="636"/>
    </row>
    <row r="35" spans="1:9">
      <c r="A35" s="12" t="s">
        <v>4</v>
      </c>
      <c r="B35" s="12"/>
      <c r="C35" s="12"/>
      <c r="D35" s="12"/>
      <c r="F35" s="12" t="s">
        <v>5</v>
      </c>
      <c r="G35" s="12"/>
      <c r="H35" s="12"/>
    </row>
    <row r="36" spans="1:9" ht="15.75" thickBot="1">
      <c r="A36" s="2"/>
      <c r="B36" s="2"/>
      <c r="C36" s="2"/>
      <c r="D36" s="2"/>
      <c r="F36" s="2"/>
      <c r="G36" s="2"/>
      <c r="H36" s="2"/>
    </row>
    <row r="37" spans="1:9">
      <c r="A37" s="488" t="s">
        <v>136</v>
      </c>
      <c r="B37" s="489"/>
      <c r="C37" s="489"/>
      <c r="D37" s="489"/>
      <c r="E37" s="489"/>
      <c r="F37" s="489"/>
      <c r="G37" s="489"/>
      <c r="H37" s="490"/>
      <c r="I37" s="491"/>
    </row>
    <row r="38" spans="1:9" ht="15" customHeight="1">
      <c r="A38" s="492" t="s">
        <v>188</v>
      </c>
      <c r="B38" s="246"/>
      <c r="C38" s="246"/>
      <c r="D38" s="246"/>
      <c r="E38" s="246"/>
      <c r="F38" s="246"/>
      <c r="G38" s="246"/>
      <c r="H38" s="246"/>
      <c r="I38" s="493"/>
    </row>
    <row r="39" spans="1:9" ht="15" customHeight="1">
      <c r="A39" s="494" t="s">
        <v>189</v>
      </c>
      <c r="B39" s="246"/>
      <c r="C39" s="246"/>
      <c r="D39" s="246"/>
      <c r="E39" s="246"/>
      <c r="F39" s="246"/>
      <c r="G39" s="246"/>
      <c r="H39" s="246"/>
      <c r="I39" s="493"/>
    </row>
    <row r="40" spans="1:9" ht="15" customHeight="1">
      <c r="A40" s="494" t="s">
        <v>190</v>
      </c>
      <c r="B40" s="246"/>
      <c r="C40" s="246"/>
      <c r="D40" s="246"/>
      <c r="E40" s="246"/>
      <c r="F40" s="246"/>
      <c r="G40" s="246"/>
      <c r="H40" s="246"/>
      <c r="I40" s="493"/>
    </row>
    <row r="41" spans="1:9" ht="15" customHeight="1">
      <c r="A41" s="494" t="s">
        <v>191</v>
      </c>
      <c r="B41" s="246"/>
      <c r="C41" s="246"/>
      <c r="D41" s="246"/>
      <c r="E41" s="246"/>
      <c r="F41" s="246"/>
      <c r="G41" s="246"/>
      <c r="H41" s="246"/>
      <c r="I41" s="493"/>
    </row>
    <row r="42" spans="1:9" ht="15" customHeight="1">
      <c r="A42" s="494" t="s">
        <v>192</v>
      </c>
      <c r="B42" s="246"/>
      <c r="C42" s="246"/>
      <c r="D42" s="246"/>
      <c r="E42" s="246"/>
      <c r="F42" s="246"/>
      <c r="G42" s="246"/>
      <c r="H42" s="246"/>
      <c r="I42" s="493"/>
    </row>
    <row r="43" spans="1:9" ht="15" customHeight="1">
      <c r="A43" s="494" t="s">
        <v>193</v>
      </c>
      <c r="B43" s="246"/>
      <c r="C43" s="246"/>
      <c r="D43" s="246"/>
      <c r="E43" s="246"/>
      <c r="F43" s="246"/>
      <c r="G43" s="246"/>
      <c r="H43" s="246"/>
      <c r="I43" s="493"/>
    </row>
    <row r="44" spans="1:9" ht="15" customHeight="1">
      <c r="A44" s="494" t="s">
        <v>194</v>
      </c>
      <c r="B44" s="246"/>
      <c r="C44" s="246"/>
      <c r="D44" s="246"/>
      <c r="E44" s="246"/>
      <c r="F44" s="246"/>
      <c r="G44" s="246"/>
      <c r="H44" s="246"/>
      <c r="I44" s="493"/>
    </row>
    <row r="45" spans="1:9" ht="15" customHeight="1">
      <c r="A45" s="494" t="s">
        <v>195</v>
      </c>
      <c r="B45" s="246"/>
      <c r="C45" s="246"/>
      <c r="D45" s="246"/>
      <c r="E45" s="246"/>
      <c r="F45" s="246"/>
      <c r="G45" s="246"/>
      <c r="H45" s="246"/>
      <c r="I45" s="493"/>
    </row>
    <row r="46" spans="1:9" ht="15" customHeight="1">
      <c r="A46" s="492" t="s">
        <v>196</v>
      </c>
      <c r="B46" s="246"/>
      <c r="C46" s="246"/>
      <c r="D46" s="246"/>
      <c r="E46" s="246"/>
      <c r="F46" s="246"/>
      <c r="G46" s="246"/>
      <c r="H46" s="246"/>
      <c r="I46" s="493"/>
    </row>
    <row r="47" spans="1:9" ht="15" customHeight="1">
      <c r="A47" s="492" t="s">
        <v>198</v>
      </c>
      <c r="B47" s="246"/>
      <c r="C47" s="246"/>
      <c r="D47" s="246"/>
      <c r="E47" s="246"/>
      <c r="F47" s="246"/>
      <c r="G47" s="246"/>
      <c r="H47" s="246"/>
      <c r="I47" s="493"/>
    </row>
    <row r="48" spans="1:9" ht="15" customHeight="1">
      <c r="A48" s="492" t="s">
        <v>197</v>
      </c>
      <c r="B48" s="246"/>
      <c r="C48" s="246"/>
      <c r="D48" s="246"/>
      <c r="E48" s="246"/>
      <c r="F48" s="246"/>
      <c r="G48" s="246"/>
      <c r="H48" s="246"/>
      <c r="I48" s="493"/>
    </row>
    <row r="49" spans="1:9" ht="15" customHeight="1">
      <c r="A49" s="495"/>
      <c r="B49" s="246"/>
      <c r="C49" s="246"/>
      <c r="D49" s="246"/>
      <c r="E49" s="246"/>
      <c r="F49" s="246"/>
      <c r="G49" s="246"/>
      <c r="H49" s="246"/>
      <c r="I49" s="493"/>
    </row>
    <row r="50" spans="1:9" ht="15" customHeight="1">
      <c r="A50" s="627"/>
      <c r="B50" s="628"/>
      <c r="C50" s="628"/>
      <c r="D50" s="477"/>
      <c r="E50" s="631" t="s">
        <v>200</v>
      </c>
      <c r="F50" s="632"/>
      <c r="G50" s="476"/>
      <c r="H50" s="478"/>
      <c r="I50" s="493"/>
    </row>
    <row r="51" spans="1:9" ht="15" customHeight="1" thickBot="1">
      <c r="A51" s="629" t="s">
        <v>199</v>
      </c>
      <c r="B51" s="630"/>
      <c r="C51" s="630"/>
      <c r="D51" s="477"/>
      <c r="E51" s="633" t="s">
        <v>4</v>
      </c>
      <c r="F51" s="634"/>
      <c r="G51" s="496"/>
      <c r="H51" s="497" t="s">
        <v>5</v>
      </c>
      <c r="I51" s="498"/>
    </row>
    <row r="52" spans="1:9" ht="15" customHeight="1">
      <c r="A52" s="480"/>
      <c r="B52" s="477"/>
      <c r="C52" s="477"/>
      <c r="D52" s="481"/>
      <c r="E52" s="477"/>
      <c r="F52" s="246"/>
      <c r="G52" s="476"/>
      <c r="H52" s="246"/>
    </row>
    <row r="53" spans="1:9" ht="15" customHeight="1">
      <c r="A53" s="482"/>
      <c r="B53" s="477"/>
      <c r="C53" s="477"/>
      <c r="D53" s="481"/>
      <c r="E53" s="477"/>
      <c r="F53" s="13" t="s">
        <v>6</v>
      </c>
      <c r="G53" s="476"/>
      <c r="H53" s="246"/>
    </row>
    <row r="54" spans="1:9" ht="15" customHeight="1">
      <c r="A54" s="483" t="s">
        <v>201</v>
      </c>
      <c r="B54" s="477"/>
      <c r="C54" s="477"/>
      <c r="D54" s="481"/>
      <c r="E54" s="477"/>
      <c r="F54" s="13" t="s">
        <v>134</v>
      </c>
      <c r="G54" s="476"/>
      <c r="H54" s="246"/>
    </row>
    <row r="55" spans="1:9" ht="15.75">
      <c r="A55" s="484"/>
      <c r="B55" s="247"/>
      <c r="C55" s="247"/>
      <c r="D55" s="485"/>
      <c r="E55" s="247"/>
      <c r="F55" s="13" t="s">
        <v>135</v>
      </c>
      <c r="G55" s="248"/>
      <c r="H55" s="248"/>
    </row>
    <row r="56" spans="1:9" ht="16.5" thickBot="1">
      <c r="A56" s="486" t="s">
        <v>137</v>
      </c>
      <c r="B56" s="479"/>
      <c r="C56" s="479"/>
      <c r="D56" s="487"/>
      <c r="F56" s="13" t="s">
        <v>225</v>
      </c>
      <c r="G56" s="245"/>
      <c r="H56" s="245"/>
    </row>
    <row r="57" spans="1:9" ht="15.75">
      <c r="B57" s="243"/>
      <c r="C57" s="243"/>
      <c r="D57" s="245"/>
      <c r="F57" s="13" t="s">
        <v>138</v>
      </c>
      <c r="G57" s="245"/>
      <c r="H57" s="245"/>
    </row>
    <row r="58" spans="1:9" ht="15.75">
      <c r="B58" s="243"/>
      <c r="C58" s="243"/>
      <c r="D58" s="243"/>
      <c r="F58" s="242" t="s">
        <v>139</v>
      </c>
    </row>
    <row r="59" spans="1:9">
      <c r="B59" s="243"/>
      <c r="C59" s="243"/>
      <c r="D59" s="243"/>
    </row>
    <row r="60" spans="1:9">
      <c r="B60" s="243"/>
      <c r="C60" s="243"/>
      <c r="D60" s="243"/>
    </row>
    <row r="61" spans="1:9">
      <c r="B61" s="243"/>
      <c r="C61" s="243"/>
      <c r="D61" s="243"/>
    </row>
    <row r="62" spans="1:9">
      <c r="B62" s="243"/>
      <c r="C62" s="243"/>
      <c r="D62" s="243"/>
    </row>
    <row r="63" spans="1:9">
      <c r="B63" s="243"/>
      <c r="C63" s="243"/>
      <c r="D63" s="243"/>
    </row>
    <row r="64" spans="1:9">
      <c r="B64" s="244"/>
      <c r="C64" s="244"/>
      <c r="D64" s="244"/>
    </row>
    <row r="65" spans="1:4">
      <c r="A65" s="244"/>
      <c r="B65" s="244"/>
      <c r="C65" s="244"/>
      <c r="D65" s="244"/>
    </row>
    <row r="67" spans="1:4" ht="15" customHeight="1"/>
  </sheetData>
  <mergeCells count="11">
    <mergeCell ref="A50:C50"/>
    <mergeCell ref="A51:C51"/>
    <mergeCell ref="E50:F50"/>
    <mergeCell ref="E51:F51"/>
    <mergeCell ref="A30:D30"/>
    <mergeCell ref="A34:D34"/>
    <mergeCell ref="B4:E4"/>
    <mergeCell ref="B5:E5"/>
    <mergeCell ref="B19:F19"/>
    <mergeCell ref="B21:F21"/>
    <mergeCell ref="B17:F17"/>
  </mergeCells>
  <phoneticPr fontId="0" type="noConversion"/>
  <printOptions horizontalCentered="1"/>
  <pageMargins left="0.25" right="0.25" top="2" bottom="0.5" header="0.5" footer="0"/>
  <pageSetup scale="66" orientation="portrait" horizontalDpi="4294967292" verticalDpi="196"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22" ma:contentTypeDescription="This is the Custom Document Type for use by DHCS" ma:contentTypeScope="" ma:versionID="54754345e7a46eefdcce069b4d1cec81">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BF5B2D-9FCA-4C0F-A45A-3D749D7C81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434CF2-762B-47BF-8F7F-88AB68935CCC}"/>
</file>

<file path=customXml/itemProps3.xml><?xml version="1.0" encoding="utf-8"?>
<ds:datastoreItem xmlns:ds="http://schemas.openxmlformats.org/officeDocument/2006/customXml" ds:itemID="{8322FB52-FD52-4BE4-8DAF-E9D54C6FCD46}">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4.xml><?xml version="1.0" encoding="utf-8"?>
<ds:datastoreItem xmlns:ds="http://schemas.openxmlformats.org/officeDocument/2006/customXml" ds:itemID="{0F9F3F9E-6EBA-442E-A0D3-A0402612E481}">
  <ds:schemaRefs>
    <ds:schemaRef ds:uri="http://schemas.microsoft.com/office/2006/metadata/longProperties"/>
  </ds:schemaRefs>
</ds:datastoreItem>
</file>

<file path=customXml/itemProps5.xml><?xml version="1.0" encoding="utf-8"?>
<ds:datastoreItem xmlns:ds="http://schemas.openxmlformats.org/officeDocument/2006/customXml" ds:itemID="{C5AE9B36-36F2-4F9B-93B5-8B85B55500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Survey-Medi-Cal %</vt:lpstr>
      <vt:lpstr>Direct Charge</vt:lpstr>
      <vt:lpstr>Payroll Data</vt:lpstr>
      <vt:lpstr>Costs &amp; Revenues</vt:lpstr>
      <vt:lpstr>Summary Invoice</vt:lpstr>
      <vt:lpstr>'Costs &amp; Revenues'!Print_Area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03-04 LEA MAA Invoice</dc:title>
  <dc:creator/>
  <cp:keywords>SMAA, Appendix B, Invoice Worksheets and Invoice </cp:keywords>
  <cp:lastModifiedBy>westj</cp:lastModifiedBy>
  <cp:lastPrinted>2004-07-28T21:25:46Z</cp:lastPrinted>
  <dcterms:created xsi:type="dcterms:W3CDTF">2002-03-21T21:58:49Z</dcterms:created>
  <dcterms:modified xsi:type="dcterms:W3CDTF">2020-11-10T23:01:32Z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Target Audience Group - Ethnicity">
    <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Target Audience Group - Business Partner">
    <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John SS01. Trapper</vt:lpwstr>
  </property>
  <property fmtid="{D5CDD505-2E9C-101B-9397-08002B2CF9AE}" pid="12" name="Target Audience Group - Gender">
    <vt:lpwstr/>
  </property>
  <property fmtid="{D5CDD505-2E9C-101B-9397-08002B2CF9AE}" pid="13" name="_SourceUrl">
    <vt:lpwstr/>
  </property>
  <property fmtid="{D5CDD505-2E9C-101B-9397-08002B2CF9AE}" pid="14" name="_SharedFileIndex">
    <vt:lpwstr/>
  </property>
  <property fmtid="{D5CDD505-2E9C-101B-9397-08002B2CF9AE}" pid="15" name="Target Audience Group - Age">
    <vt:lpwstr/>
  </property>
  <property fmtid="{D5CDD505-2E9C-101B-9397-08002B2CF9AE}" pid="16" name="TAGGender">
    <vt:lpwstr/>
  </property>
  <property fmtid="{D5CDD505-2E9C-101B-9397-08002B2CF9AE}" pid="17" name="display_urn">
    <vt:lpwstr>Kaviani, Shahin (DHCS-SNFD-ACLSB)</vt:lpwstr>
  </property>
  <property fmtid="{D5CDD505-2E9C-101B-9397-08002B2CF9AE}" pid="18" name="_dlc_DocId">
    <vt:lpwstr>DHCSDOC-2129867196-305</vt:lpwstr>
  </property>
  <property fmtid="{D5CDD505-2E9C-101B-9397-08002B2CF9AE}" pid="19" name="_dlc_DocIdItemGuid">
    <vt:lpwstr>88470d50-9e18-45f8-ad93-20b250359270</vt:lpwstr>
  </property>
  <property fmtid="{D5CDD505-2E9C-101B-9397-08002B2CF9AE}" pid="20" name="_dlc_DocIdUrl">
    <vt:lpwstr>http://dhcs2016prod:88/provgovpart/_layouts/15/DocIdRedir.aspx?ID=DHCSDOC-2129867196-305, DHCSDOC-2129867196-305</vt:lpwstr>
  </property>
  <property fmtid="{D5CDD505-2E9C-101B-9397-08002B2CF9AE}" pid="21" name="ContentTypeId">
    <vt:lpwstr>0x0101000DD778A44A894D44A57135C48A267F0A</vt:lpwstr>
  </property>
</Properties>
</file>