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8_{4E12EC8F-8373-48B2-B908-BB45B720F30E}" xr6:coauthVersionLast="45" xr6:coauthVersionMax="45" xr10:uidLastSave="{00000000-0000-0000-0000-000000000000}"/>
  <bookViews>
    <workbookView xWindow="-120" yWindow="-120" windowWidth="20730" windowHeight="11160" tabRatio="839" firstSheet="12" activeTab="31"/>
  </bookViews>
  <sheets>
    <sheet name="data" sheetId="50" state="hidden" r:id="rId1"/>
    <sheet name="Instructions" sheetId="6" r:id="rId2"/>
    <sheet name="Total Payment Amount" sheetId="7" r:id="rId3"/>
    <sheet name="Annual Report Narrative" sheetId="8" r:id="rId4"/>
    <sheet name="Category 1 Summary" sheetId="9" r:id="rId5"/>
    <sheet name="Category 2 Summary" sheetId="10" r:id="rId6"/>
    <sheet name="Category 3 Summary" sheetId="5" r:id="rId7"/>
    <sheet name="Category 4 Summary" sheetId="11" r:id="rId8"/>
    <sheet name="Expand Primary Care Capacity" sheetId="12" state="hidden" r:id="rId9"/>
    <sheet name="Training Primary Care Workforce" sheetId="13" state="hidden" r:id="rId10"/>
    <sheet name="Registry Functionality" sheetId="49" r:id="rId11"/>
    <sheet name="Interpretation Services" sheetId="15" state="hidden" r:id="rId12"/>
    <sheet name="REAL Data" sheetId="16" r:id="rId13"/>
    <sheet name="Urgent Medical Advice" sheetId="17" state="hidden" r:id="rId14"/>
    <sheet name="Introduce Telemedicine" sheetId="18" state="hidden" r:id="rId15"/>
    <sheet name="Coding &amp; Documentation" sheetId="19" state="hidden" r:id="rId16"/>
    <sheet name="Risk Stratification" sheetId="20" state="hidden" r:id="rId17"/>
    <sheet name="Expand Specialty Care Capacity" sheetId="22" state="hidden" r:id="rId18"/>
    <sheet name="Perf Improvement &amp; Reporting" sheetId="23" state="hidden" r:id="rId19"/>
    <sheet name="Expand Medical Homes" sheetId="24" r:id="rId20"/>
    <sheet name="Chronic Care Management" sheetId="25" state="hidden" r:id="rId21"/>
    <sheet name="Redesign Primary Care" sheetId="26" state="hidden" r:id="rId22"/>
    <sheet name="Patient Experience" sheetId="27" state="hidden" r:id="rId23"/>
    <sheet name="Redesign for Cost Containment" sheetId="28" state="hidden" r:id="rId24"/>
    <sheet name="Integrate Physical Behavioral" sheetId="29" state="hidden" r:id="rId25"/>
    <sheet name="Specialty Care Access" sheetId="30" state="hidden" r:id="rId26"/>
    <sheet name="Patient Care Navigation" sheetId="31" state="hidden" r:id="rId27"/>
    <sheet name="Process Improvement Methodology" sheetId="32" r:id="rId28"/>
    <sheet name="ED Patient Flow" sheetId="33" state="hidden" r:id="rId29"/>
    <sheet name="Use Palliative Care Programs" sheetId="34" state="hidden" r:id="rId30"/>
    <sheet name="Conduct Medication Management" sheetId="35" r:id="rId31"/>
    <sheet name="Care Transitions" sheetId="36" r:id="rId32"/>
    <sheet name="Real-Time HAIs System" sheetId="37" state="hidden" r:id="rId33"/>
    <sheet name="PatientCaregiver Experience" sheetId="1" r:id="rId34"/>
    <sheet name="Care Coordination" sheetId="2" r:id="rId35"/>
    <sheet name="Preventive Health" sheetId="3" r:id="rId36"/>
    <sheet name="At-Risk Populations" sheetId="4" r:id="rId37"/>
    <sheet name="Sepsis" sheetId="38" r:id="rId38"/>
    <sheet name="CLABSI" sheetId="39" r:id="rId39"/>
    <sheet name="SSI" sheetId="40" r:id="rId40"/>
    <sheet name="HAPU" sheetId="41" r:id="rId41"/>
    <sheet name="Stroke" sheetId="42" state="hidden" r:id="rId42"/>
    <sheet name="VTE" sheetId="43" state="hidden" r:id="rId43"/>
    <sheet name="Falls with Injury" sheetId="44" state="hidden" r:id="rId44"/>
    <sheet name="Sheet1" sheetId="45" state="hidden" r:id="rId45"/>
    <sheet name="Sheet4" sheetId="46" state="hidden" r:id="rId46"/>
    <sheet name="Sheet5" sheetId="47" state="hidden" r:id="rId47"/>
    <sheet name="Sheet48" sheetId="48" state="hidden" r:id="rId48"/>
  </sheets>
  <definedNames>
    <definedName name="DPH">Sheet4!$A$1:$A$17</definedName>
    <definedName name="DY">Sheet5!$A$1:$A$5</definedName>
    <definedName name="_xlnm.Print_Area" localSheetId="3">'Annual Report Narrative'!$A$1:$G$73</definedName>
    <definedName name="_xlnm.Print_Area" localSheetId="31">'Care Transitions'!$A$1:$G$270</definedName>
    <definedName name="_xlnm.Print_Area" localSheetId="4">'Category 1 Summary'!$A$1:$G$618</definedName>
    <definedName name="_xlnm.Print_Area" localSheetId="5">'Category 2 Summary'!$A$1:$G$777</definedName>
    <definedName name="_xlnm.Print_Area" localSheetId="6">'Category 3 Summary'!$A$1:$G$176</definedName>
    <definedName name="_xlnm.Print_Area" localSheetId="7">'Category 4 Summary'!$A$1:$G$367</definedName>
    <definedName name="_xlnm.Print_Area" localSheetId="20">'Chronic Care Management'!$A$1:$G$270</definedName>
    <definedName name="_xlnm.Print_Area" localSheetId="38">CLABSI!$A$1:$G$270</definedName>
    <definedName name="_xlnm.Print_Area" localSheetId="15">'Coding &amp; Documentation'!$A$1:$G$270</definedName>
    <definedName name="_xlnm.Print_Area" localSheetId="30">'Conduct Medication Management'!$A$1:$G$220</definedName>
    <definedName name="_xlnm.Print_Area" localSheetId="28">'ED Patient Flow'!$A$1:$G$270</definedName>
    <definedName name="_xlnm.Print_Area" localSheetId="19">'Expand Medical Homes'!$A$1:$G$270</definedName>
    <definedName name="_xlnm.Print_Area" localSheetId="8">'Expand Primary Care Capacity'!$A$1:$G$270</definedName>
    <definedName name="_xlnm.Print_Area" localSheetId="17">'Expand Specialty Care Capacity'!$A$1:$G$270</definedName>
    <definedName name="_xlnm.Print_Area" localSheetId="43">'Falls with Injury'!$A$1:$G$195</definedName>
    <definedName name="_xlnm.Print_Area" localSheetId="40">HAPU!$A$1:$G$370</definedName>
    <definedName name="_xlnm.Print_Area" localSheetId="1">Instructions!$A$1:$G$45</definedName>
    <definedName name="_xlnm.Print_Area" localSheetId="24">'Integrate Physical Behavioral'!$A$1:$G$270</definedName>
    <definedName name="_xlnm.Print_Area" localSheetId="11">'Interpretation Services'!$A$1:$G$270</definedName>
    <definedName name="_xlnm.Print_Area" localSheetId="14">'Introduce Telemedicine'!$A$1:$G$270</definedName>
    <definedName name="_xlnm.Print_Area" localSheetId="26">'Patient Care Navigation'!$A$1:$G$270</definedName>
    <definedName name="_xlnm.Print_Area" localSheetId="22">'Patient Experience'!$A$1:$G$270</definedName>
    <definedName name="_xlnm.Print_Area" localSheetId="33">'PatientCaregiver Experience'!$A$1:$G$148</definedName>
    <definedName name="_xlnm.Print_Area" localSheetId="18">'Perf Improvement &amp; Reporting'!$A$1:$G$270</definedName>
    <definedName name="_xlnm.Print_Area" localSheetId="27">'Process Improvement Methodology'!$A$1:$G$270</definedName>
    <definedName name="_xlnm.Print_Area" localSheetId="12">'REAL Data'!$A$1:$G$270</definedName>
    <definedName name="_xlnm.Print_Area" localSheetId="32">'Real-Time HAIs System'!$A$1:$G$270</definedName>
    <definedName name="_xlnm.Print_Area" localSheetId="23">'Redesign for Cost Containment'!$A$1:$G$270</definedName>
    <definedName name="_xlnm.Print_Area" localSheetId="21">'Redesign Primary Care'!$A$1:$G$270</definedName>
    <definedName name="_xlnm.Print_Area" localSheetId="10">'Registry Functionality'!$A$1:$G$270</definedName>
    <definedName name="_xlnm.Print_Area" localSheetId="16">'Risk Stratification'!$A$1:$G$270</definedName>
    <definedName name="_xlnm.Print_Area" localSheetId="37">Sepsis!$A$1:$G$295</definedName>
    <definedName name="_xlnm.Print_Area" localSheetId="25">'Specialty Care Access'!$A$1:$G$270</definedName>
    <definedName name="_xlnm.Print_Area" localSheetId="39">SSI!$A$1:$G$195</definedName>
    <definedName name="_xlnm.Print_Area" localSheetId="41">Stroke!$A$1:$G$170</definedName>
    <definedName name="_xlnm.Print_Area" localSheetId="2">'Total Payment Amount'!$A$1:$G$100</definedName>
    <definedName name="_xlnm.Print_Area" localSheetId="9">'Training Primary Care Workforce'!$A$1:$G$270</definedName>
    <definedName name="_xlnm.Print_Area" localSheetId="13">'Urgent Medical Advice'!$A$1:$G$270</definedName>
    <definedName name="_xlnm.Print_Area" localSheetId="29">'Use Palliative Care Programs'!$A$1:$G$270</definedName>
    <definedName name="_xlnm.Print_Area" localSheetId="42">VTE!$A$1:$G$195</definedName>
    <definedName name="_xlnm.Print_Titles" localSheetId="36">'At-Risk Populations'!$5:$5</definedName>
    <definedName name="_xlnm.Print_Titles" localSheetId="34">'Care Coordination'!$5:$5</definedName>
    <definedName name="_xlnm.Print_Titles" localSheetId="31">'Care Transitions'!$6:$6</definedName>
    <definedName name="_xlnm.Print_Titles" localSheetId="4">'Category 1 Summary'!$5:$5</definedName>
    <definedName name="_xlnm.Print_Titles" localSheetId="5">'Category 2 Summary'!$5:$5</definedName>
    <definedName name="_xlnm.Print_Titles" localSheetId="6">'Category 3 Summary'!$5:$5</definedName>
    <definedName name="_xlnm.Print_Titles" localSheetId="7">'Category 4 Summary'!$5:$5</definedName>
    <definedName name="_xlnm.Print_Titles" localSheetId="20">'Chronic Care Management'!$6:$6</definedName>
    <definedName name="_xlnm.Print_Titles" localSheetId="38">CLABSI!$5:$5</definedName>
    <definedName name="_xlnm.Print_Titles" localSheetId="15">'Coding &amp; Documentation'!$6:$6</definedName>
    <definedName name="_xlnm.Print_Titles" localSheetId="30">'Conduct Medication Management'!$6:$6</definedName>
    <definedName name="_xlnm.Print_Titles" localSheetId="28">'ED Patient Flow'!$6:$6</definedName>
    <definedName name="_xlnm.Print_Titles" localSheetId="19">'Expand Medical Homes'!$6:$6</definedName>
    <definedName name="_xlnm.Print_Titles" localSheetId="8">'Expand Primary Care Capacity'!$6:$6</definedName>
    <definedName name="_xlnm.Print_Titles" localSheetId="17">'Expand Specialty Care Capacity'!$6:$6</definedName>
    <definedName name="_xlnm.Print_Titles" localSheetId="43">'Falls with Injury'!$5:$5</definedName>
    <definedName name="_xlnm.Print_Titles" localSheetId="40">HAPU!$5:$5</definedName>
    <definedName name="_xlnm.Print_Titles" localSheetId="24">'Integrate Physical Behavioral'!$6:$6</definedName>
    <definedName name="_xlnm.Print_Titles" localSheetId="11">'Interpretation Services'!$6:$6</definedName>
    <definedName name="_xlnm.Print_Titles" localSheetId="14">'Introduce Telemedicine'!$6:$6</definedName>
    <definedName name="_xlnm.Print_Titles" localSheetId="26">'Patient Care Navigation'!$6:$6</definedName>
    <definedName name="_xlnm.Print_Titles" localSheetId="22">'Patient Experience'!$6:$6</definedName>
    <definedName name="_xlnm.Print_Titles" localSheetId="33">'PatientCaregiver Experience'!$5:$5</definedName>
    <definedName name="_xlnm.Print_Titles" localSheetId="18">'Perf Improvement &amp; Reporting'!$6:$6</definedName>
    <definedName name="_xlnm.Print_Titles" localSheetId="35">'Preventive Health'!$5:$5</definedName>
    <definedName name="_xlnm.Print_Titles" localSheetId="27">'Process Improvement Methodology'!$6:$6</definedName>
    <definedName name="_xlnm.Print_Titles" localSheetId="12">'REAL Data'!$6:$6</definedName>
    <definedName name="_xlnm.Print_Titles" localSheetId="32">'Real-Time HAIs System'!$6:$6</definedName>
    <definedName name="_xlnm.Print_Titles" localSheetId="23">'Redesign for Cost Containment'!$6:$6</definedName>
    <definedName name="_xlnm.Print_Titles" localSheetId="21">'Redesign Primary Care'!$6:$6</definedName>
    <definedName name="_xlnm.Print_Titles" localSheetId="10">'Registry Functionality'!$6:$6</definedName>
    <definedName name="_xlnm.Print_Titles" localSheetId="16">'Risk Stratification'!$6:$6</definedName>
    <definedName name="_xlnm.Print_Titles" localSheetId="37">Sepsis!$5:$5</definedName>
    <definedName name="_xlnm.Print_Titles" localSheetId="25">'Specialty Care Access'!$6:$6</definedName>
    <definedName name="_xlnm.Print_Titles" localSheetId="39">SSI!$5:$5</definedName>
    <definedName name="_xlnm.Print_Titles" localSheetId="41">Stroke!$5:$5</definedName>
    <definedName name="_xlnm.Print_Titles" localSheetId="9">'Training Primary Care Workforce'!$6:$6</definedName>
    <definedName name="_xlnm.Print_Titles" localSheetId="13">'Urgent Medical Advice'!$6:$6</definedName>
    <definedName name="_xlnm.Print_Titles" localSheetId="29">'Use Palliative Care Programs'!$6:$6</definedName>
    <definedName name="_xlnm.Print_Titles" localSheetId="42">VTE!$5:$5</definedName>
    <definedName name="Source">Sheet48!$A$1:$A$5</definedName>
    <definedName name="YesNo">Sheet1!$A$1:$A$2</definedName>
    <definedName name="Z_4D8B2282_A196_4BD5_9555_949E439C37BC_.wvu.PrintArea" localSheetId="3" hidden="1">'Annual Report Narrative'!$A$1:$G$61</definedName>
    <definedName name="Z_4D8B2282_A196_4BD5_9555_949E439C37BC_.wvu.PrintArea" localSheetId="36" hidden="1">'At-Risk Populations'!$A$1:$G$75</definedName>
    <definedName name="Z_4D8B2282_A196_4BD5_9555_949E439C37BC_.wvu.PrintArea" localSheetId="34" hidden="1">'Care Coordination'!$A$1:$G$72</definedName>
    <definedName name="Z_4D8B2282_A196_4BD5_9555_949E439C37BC_.wvu.PrintArea" localSheetId="31" hidden="1">'Care Transitions'!$A$1:$G$270</definedName>
    <definedName name="Z_4D8B2282_A196_4BD5_9555_949E439C37BC_.wvu.PrintArea" localSheetId="4" hidden="1">'Category 1 Summary'!$A$1:$G$618</definedName>
    <definedName name="Z_4D8B2282_A196_4BD5_9555_949E439C37BC_.wvu.PrintArea" localSheetId="5" hidden="1">'Category 2 Summary'!$A$1:$G$777</definedName>
    <definedName name="Z_4D8B2282_A196_4BD5_9555_949E439C37BC_.wvu.PrintArea" localSheetId="6" hidden="1">'Category 3 Summary'!$A$1:$G$176</definedName>
    <definedName name="Z_4D8B2282_A196_4BD5_9555_949E439C37BC_.wvu.PrintArea" localSheetId="7" hidden="1">'Category 4 Summary'!$A$1:$G$367</definedName>
    <definedName name="Z_4D8B2282_A196_4BD5_9555_949E439C37BC_.wvu.PrintArea" localSheetId="20" hidden="1">'Chronic Care Management'!$A$1:$G$270</definedName>
    <definedName name="Z_4D8B2282_A196_4BD5_9555_949E439C37BC_.wvu.PrintArea" localSheetId="38" hidden="1">CLABSI!$A$1:$G$195</definedName>
    <definedName name="Z_4D8B2282_A196_4BD5_9555_949E439C37BC_.wvu.PrintArea" localSheetId="15" hidden="1">'Coding &amp; Documentation'!$A$1:$G$270</definedName>
    <definedName name="Z_4D8B2282_A196_4BD5_9555_949E439C37BC_.wvu.PrintArea" localSheetId="30" hidden="1">'Conduct Medication Management'!$A$1:$G$220</definedName>
    <definedName name="Z_4D8B2282_A196_4BD5_9555_949E439C37BC_.wvu.PrintArea" localSheetId="28" hidden="1">'ED Patient Flow'!$A$1:$G$270</definedName>
    <definedName name="Z_4D8B2282_A196_4BD5_9555_949E439C37BC_.wvu.PrintArea" localSheetId="19" hidden="1">'Expand Medical Homes'!$A$1:$G$270</definedName>
    <definedName name="Z_4D8B2282_A196_4BD5_9555_949E439C37BC_.wvu.PrintArea" localSheetId="8" hidden="1">'Expand Primary Care Capacity'!$A$1:$G$270</definedName>
    <definedName name="Z_4D8B2282_A196_4BD5_9555_949E439C37BC_.wvu.PrintArea" localSheetId="17" hidden="1">'Expand Specialty Care Capacity'!$A$1:$G$270</definedName>
    <definedName name="Z_4D8B2282_A196_4BD5_9555_949E439C37BC_.wvu.PrintArea" localSheetId="43" hidden="1">'Falls with Injury'!$A$1:$G$195</definedName>
    <definedName name="Z_4D8B2282_A196_4BD5_9555_949E439C37BC_.wvu.PrintArea" localSheetId="40" hidden="1">HAPU!$A$1:$G$195</definedName>
    <definedName name="Z_4D8B2282_A196_4BD5_9555_949E439C37BC_.wvu.PrintArea" localSheetId="1" hidden="1">Instructions!$A$1:$G$47</definedName>
    <definedName name="Z_4D8B2282_A196_4BD5_9555_949E439C37BC_.wvu.PrintArea" localSheetId="24" hidden="1">'Integrate Physical Behavioral'!$A$1:$G$270</definedName>
    <definedName name="Z_4D8B2282_A196_4BD5_9555_949E439C37BC_.wvu.PrintArea" localSheetId="11" hidden="1">'Interpretation Services'!$A$1:$G$270</definedName>
    <definedName name="Z_4D8B2282_A196_4BD5_9555_949E439C37BC_.wvu.PrintArea" localSheetId="14" hidden="1">'Introduce Telemedicine'!$A$1:$G$270</definedName>
    <definedName name="Z_4D8B2282_A196_4BD5_9555_949E439C37BC_.wvu.PrintArea" localSheetId="26" hidden="1">'Patient Care Navigation'!$A$1:$G$270</definedName>
    <definedName name="Z_4D8B2282_A196_4BD5_9555_949E439C37BC_.wvu.PrintArea" localSheetId="22" hidden="1">'Patient Experience'!$A$1:$G$270</definedName>
    <definedName name="Z_4D8B2282_A196_4BD5_9555_949E439C37BC_.wvu.PrintArea" localSheetId="33" hidden="1">'PatientCaregiver Experience'!$A$1:$G$148</definedName>
    <definedName name="Z_4D8B2282_A196_4BD5_9555_949E439C37BC_.wvu.PrintArea" localSheetId="18" hidden="1">'Perf Improvement &amp; Reporting'!$A$1:$G$270</definedName>
    <definedName name="Z_4D8B2282_A196_4BD5_9555_949E439C37BC_.wvu.PrintArea" localSheetId="35" hidden="1">'Preventive Health'!$A$1:$G$72</definedName>
    <definedName name="Z_4D8B2282_A196_4BD5_9555_949E439C37BC_.wvu.PrintArea" localSheetId="27" hidden="1">'Process Improvement Methodology'!$A$1:$G$270</definedName>
    <definedName name="Z_4D8B2282_A196_4BD5_9555_949E439C37BC_.wvu.PrintArea" localSheetId="12" hidden="1">'REAL Data'!$A$1:$G$270</definedName>
    <definedName name="Z_4D8B2282_A196_4BD5_9555_949E439C37BC_.wvu.PrintArea" localSheetId="32" hidden="1">'Real-Time HAIs System'!$A$1:$G$270</definedName>
    <definedName name="Z_4D8B2282_A196_4BD5_9555_949E439C37BC_.wvu.PrintArea" localSheetId="23" hidden="1">'Redesign for Cost Containment'!$A$1:$G$270</definedName>
    <definedName name="Z_4D8B2282_A196_4BD5_9555_949E439C37BC_.wvu.PrintArea" localSheetId="21" hidden="1">'Redesign Primary Care'!$A$1:$G$270</definedName>
    <definedName name="Z_4D8B2282_A196_4BD5_9555_949E439C37BC_.wvu.PrintArea" localSheetId="10" hidden="1">'Registry Functionality'!$A$1:$G$270</definedName>
    <definedName name="Z_4D8B2282_A196_4BD5_9555_949E439C37BC_.wvu.PrintArea" localSheetId="16" hidden="1">'Risk Stratification'!$A$1:$G$270</definedName>
    <definedName name="Z_4D8B2282_A196_4BD5_9555_949E439C37BC_.wvu.PrintArea" localSheetId="37" hidden="1">Sepsis!$A$1:$G$295</definedName>
    <definedName name="Z_4D8B2282_A196_4BD5_9555_949E439C37BC_.wvu.PrintArea" localSheetId="25" hidden="1">'Specialty Care Access'!$A$1:$G$270</definedName>
    <definedName name="Z_4D8B2282_A196_4BD5_9555_949E439C37BC_.wvu.PrintArea" localSheetId="39" hidden="1">SSI!$A$1:$G$195</definedName>
    <definedName name="Z_4D8B2282_A196_4BD5_9555_949E439C37BC_.wvu.PrintArea" localSheetId="41" hidden="1">Stroke!$A$1:$G$170</definedName>
    <definedName name="Z_4D8B2282_A196_4BD5_9555_949E439C37BC_.wvu.PrintArea" localSheetId="2" hidden="1">'Total Payment Amount'!$A$1:$G$100</definedName>
    <definedName name="Z_4D8B2282_A196_4BD5_9555_949E439C37BC_.wvu.PrintArea" localSheetId="9" hidden="1">'Training Primary Care Workforce'!$A$1:$G$270</definedName>
    <definedName name="Z_4D8B2282_A196_4BD5_9555_949E439C37BC_.wvu.PrintArea" localSheetId="13" hidden="1">'Urgent Medical Advice'!$A$1:$G$270</definedName>
    <definedName name="Z_4D8B2282_A196_4BD5_9555_949E439C37BC_.wvu.PrintArea" localSheetId="29" hidden="1">'Use Palliative Care Programs'!$A$1:$G$270</definedName>
    <definedName name="Z_4D8B2282_A196_4BD5_9555_949E439C37BC_.wvu.PrintArea" localSheetId="42" hidden="1">VTE!$A$1:$G$170</definedName>
    <definedName name="Z_4D8B2282_A196_4BD5_9555_949E439C37BC_.wvu.PrintTitles" localSheetId="36" hidden="1">'At-Risk Populations'!$5:$5</definedName>
    <definedName name="Z_4D8B2282_A196_4BD5_9555_949E439C37BC_.wvu.PrintTitles" localSheetId="34" hidden="1">'Care Coordination'!$5:$5</definedName>
    <definedName name="Z_4D8B2282_A196_4BD5_9555_949E439C37BC_.wvu.PrintTitles" localSheetId="31" hidden="1">'Care Transitions'!$6:$6</definedName>
    <definedName name="Z_4D8B2282_A196_4BD5_9555_949E439C37BC_.wvu.PrintTitles" localSheetId="4" hidden="1">'Category 1 Summary'!$5:$5</definedName>
    <definedName name="Z_4D8B2282_A196_4BD5_9555_949E439C37BC_.wvu.PrintTitles" localSheetId="5" hidden="1">'Category 2 Summary'!$5:$5</definedName>
    <definedName name="Z_4D8B2282_A196_4BD5_9555_949E439C37BC_.wvu.PrintTitles" localSheetId="6" hidden="1">'Category 3 Summary'!$5:$5</definedName>
    <definedName name="Z_4D8B2282_A196_4BD5_9555_949E439C37BC_.wvu.PrintTitles" localSheetId="7" hidden="1">'Category 4 Summary'!$5:$5</definedName>
    <definedName name="Z_4D8B2282_A196_4BD5_9555_949E439C37BC_.wvu.PrintTitles" localSheetId="20" hidden="1">'Chronic Care Management'!$6:$6</definedName>
    <definedName name="Z_4D8B2282_A196_4BD5_9555_949E439C37BC_.wvu.PrintTitles" localSheetId="38" hidden="1">CLABSI!$5:$5</definedName>
    <definedName name="Z_4D8B2282_A196_4BD5_9555_949E439C37BC_.wvu.PrintTitles" localSheetId="15" hidden="1">'Coding &amp; Documentation'!$6:$6</definedName>
    <definedName name="Z_4D8B2282_A196_4BD5_9555_949E439C37BC_.wvu.PrintTitles" localSheetId="30" hidden="1">'Conduct Medication Management'!$6:$6</definedName>
    <definedName name="Z_4D8B2282_A196_4BD5_9555_949E439C37BC_.wvu.PrintTitles" localSheetId="28" hidden="1">'ED Patient Flow'!$6:$6</definedName>
    <definedName name="Z_4D8B2282_A196_4BD5_9555_949E439C37BC_.wvu.PrintTitles" localSheetId="19" hidden="1">'Expand Medical Homes'!$6:$6</definedName>
    <definedName name="Z_4D8B2282_A196_4BD5_9555_949E439C37BC_.wvu.PrintTitles" localSheetId="8" hidden="1">'Expand Primary Care Capacity'!$6:$6</definedName>
    <definedName name="Z_4D8B2282_A196_4BD5_9555_949E439C37BC_.wvu.PrintTitles" localSheetId="17" hidden="1">'Expand Specialty Care Capacity'!$6:$6</definedName>
    <definedName name="Z_4D8B2282_A196_4BD5_9555_949E439C37BC_.wvu.PrintTitles" localSheetId="43" hidden="1">'Falls with Injury'!$5:$5</definedName>
    <definedName name="Z_4D8B2282_A196_4BD5_9555_949E439C37BC_.wvu.PrintTitles" localSheetId="40" hidden="1">HAPU!$5:$5</definedName>
    <definedName name="Z_4D8B2282_A196_4BD5_9555_949E439C37BC_.wvu.PrintTitles" localSheetId="24" hidden="1">'Integrate Physical Behavioral'!$6:$6</definedName>
    <definedName name="Z_4D8B2282_A196_4BD5_9555_949E439C37BC_.wvu.PrintTitles" localSheetId="11" hidden="1">'Interpretation Services'!$6:$6</definedName>
    <definedName name="Z_4D8B2282_A196_4BD5_9555_949E439C37BC_.wvu.PrintTitles" localSheetId="14" hidden="1">'Introduce Telemedicine'!$6:$6</definedName>
    <definedName name="Z_4D8B2282_A196_4BD5_9555_949E439C37BC_.wvu.PrintTitles" localSheetId="26" hidden="1">'Patient Care Navigation'!$6:$6</definedName>
    <definedName name="Z_4D8B2282_A196_4BD5_9555_949E439C37BC_.wvu.PrintTitles" localSheetId="22" hidden="1">'Patient Experience'!$6:$6</definedName>
    <definedName name="Z_4D8B2282_A196_4BD5_9555_949E439C37BC_.wvu.PrintTitles" localSheetId="33" hidden="1">'PatientCaregiver Experience'!$5:$5</definedName>
    <definedName name="Z_4D8B2282_A196_4BD5_9555_949E439C37BC_.wvu.PrintTitles" localSheetId="18" hidden="1">'Perf Improvement &amp; Reporting'!$6:$6</definedName>
    <definedName name="Z_4D8B2282_A196_4BD5_9555_949E439C37BC_.wvu.PrintTitles" localSheetId="35" hidden="1">'Preventive Health'!$5:$5</definedName>
    <definedName name="Z_4D8B2282_A196_4BD5_9555_949E439C37BC_.wvu.PrintTitles" localSheetId="27" hidden="1">'Process Improvement Methodology'!$6:$6</definedName>
    <definedName name="Z_4D8B2282_A196_4BD5_9555_949E439C37BC_.wvu.PrintTitles" localSheetId="12" hidden="1">'REAL Data'!$6:$6</definedName>
    <definedName name="Z_4D8B2282_A196_4BD5_9555_949E439C37BC_.wvu.PrintTitles" localSheetId="32" hidden="1">'Real-Time HAIs System'!$6:$6</definedName>
    <definedName name="Z_4D8B2282_A196_4BD5_9555_949E439C37BC_.wvu.PrintTitles" localSheetId="23" hidden="1">'Redesign for Cost Containment'!$6:$6</definedName>
    <definedName name="Z_4D8B2282_A196_4BD5_9555_949E439C37BC_.wvu.PrintTitles" localSheetId="21" hidden="1">'Redesign Primary Care'!$6:$6</definedName>
    <definedName name="Z_4D8B2282_A196_4BD5_9555_949E439C37BC_.wvu.PrintTitles" localSheetId="10" hidden="1">'Registry Functionality'!$6:$6</definedName>
    <definedName name="Z_4D8B2282_A196_4BD5_9555_949E439C37BC_.wvu.PrintTitles" localSheetId="16" hidden="1">'Risk Stratification'!$6:$6</definedName>
    <definedName name="Z_4D8B2282_A196_4BD5_9555_949E439C37BC_.wvu.PrintTitles" localSheetId="37" hidden="1">Sepsis!$5:$5</definedName>
    <definedName name="Z_4D8B2282_A196_4BD5_9555_949E439C37BC_.wvu.PrintTitles" localSheetId="25" hidden="1">'Specialty Care Access'!$6:$6</definedName>
    <definedName name="Z_4D8B2282_A196_4BD5_9555_949E439C37BC_.wvu.PrintTitles" localSheetId="39" hidden="1">SSI!$5:$5</definedName>
    <definedName name="Z_4D8B2282_A196_4BD5_9555_949E439C37BC_.wvu.PrintTitles" localSheetId="41" hidden="1">Stroke!$5:$5</definedName>
    <definedName name="Z_4D8B2282_A196_4BD5_9555_949E439C37BC_.wvu.PrintTitles" localSheetId="9" hidden="1">'Training Primary Care Workforce'!$6:$6</definedName>
    <definedName name="Z_4D8B2282_A196_4BD5_9555_949E439C37BC_.wvu.PrintTitles" localSheetId="13" hidden="1">'Urgent Medical Advice'!$6:$6</definedName>
    <definedName name="Z_4D8B2282_A196_4BD5_9555_949E439C37BC_.wvu.PrintTitles" localSheetId="29" hidden="1">'Use Palliative Care Programs'!$6:$6</definedName>
    <definedName name="Z_4D8B2282_A196_4BD5_9555_949E439C37BC_.wvu.PrintTitles" localSheetId="42" hidden="1">VTE!$5:$5</definedName>
    <definedName name="Z_4D8B2282_A196_4BD5_9555_949E439C37BC_.wvu.Rows" localSheetId="6" hidden="1">'Category 3 Summary'!$22:$22</definedName>
    <definedName name="Z_4D8B2282_A196_4BD5_9555_949E439C37BC_.wvu.Rows" localSheetId="7" hidden="1">'Category 4 Summary'!#REF!</definedName>
    <definedName name="Z_CCC43BC8_3286_49C5_9E4F_C8952BCE1E3A_.wvu.PrintArea" localSheetId="3" hidden="1">'Annual Report Narrative'!$A$1:$G$61</definedName>
    <definedName name="Z_CCC43BC8_3286_49C5_9E4F_C8952BCE1E3A_.wvu.PrintArea" localSheetId="36" hidden="1">'At-Risk Populations'!$A$1:$G$75</definedName>
    <definedName name="Z_CCC43BC8_3286_49C5_9E4F_C8952BCE1E3A_.wvu.PrintArea" localSheetId="34" hidden="1">'Care Coordination'!$A$1:$G$72</definedName>
    <definedName name="Z_CCC43BC8_3286_49C5_9E4F_C8952BCE1E3A_.wvu.PrintArea" localSheetId="31" hidden="1">'Care Transitions'!$A$1:$G$270</definedName>
    <definedName name="Z_CCC43BC8_3286_49C5_9E4F_C8952BCE1E3A_.wvu.PrintArea" localSheetId="4" hidden="1">'Category 1 Summary'!$A$1:$G$618</definedName>
    <definedName name="Z_CCC43BC8_3286_49C5_9E4F_C8952BCE1E3A_.wvu.PrintArea" localSheetId="5" hidden="1">'Category 2 Summary'!$A$1:$G$777</definedName>
    <definedName name="Z_CCC43BC8_3286_49C5_9E4F_C8952BCE1E3A_.wvu.PrintArea" localSheetId="6" hidden="1">'Category 3 Summary'!$A$1:$G$176</definedName>
    <definedName name="Z_CCC43BC8_3286_49C5_9E4F_C8952BCE1E3A_.wvu.PrintArea" localSheetId="7" hidden="1">'Category 4 Summary'!$A$1:$G$367</definedName>
    <definedName name="Z_CCC43BC8_3286_49C5_9E4F_C8952BCE1E3A_.wvu.PrintArea" localSheetId="20" hidden="1">'Chronic Care Management'!$A$1:$G$270</definedName>
    <definedName name="Z_CCC43BC8_3286_49C5_9E4F_C8952BCE1E3A_.wvu.PrintArea" localSheetId="38" hidden="1">CLABSI!$A$1:$G$195</definedName>
    <definedName name="Z_CCC43BC8_3286_49C5_9E4F_C8952BCE1E3A_.wvu.PrintArea" localSheetId="15" hidden="1">'Coding &amp; Documentation'!$A$1:$G$270</definedName>
    <definedName name="Z_CCC43BC8_3286_49C5_9E4F_C8952BCE1E3A_.wvu.PrintArea" localSheetId="30" hidden="1">'Conduct Medication Management'!$A$1:$G$220</definedName>
    <definedName name="Z_CCC43BC8_3286_49C5_9E4F_C8952BCE1E3A_.wvu.PrintArea" localSheetId="28" hidden="1">'ED Patient Flow'!$A$1:$G$270</definedName>
    <definedName name="Z_CCC43BC8_3286_49C5_9E4F_C8952BCE1E3A_.wvu.PrintArea" localSheetId="19" hidden="1">'Expand Medical Homes'!$A$1:$G$270</definedName>
    <definedName name="Z_CCC43BC8_3286_49C5_9E4F_C8952BCE1E3A_.wvu.PrintArea" localSheetId="8" hidden="1">'Expand Primary Care Capacity'!$A$1:$G$270</definedName>
    <definedName name="Z_CCC43BC8_3286_49C5_9E4F_C8952BCE1E3A_.wvu.PrintArea" localSheetId="17" hidden="1">'Expand Specialty Care Capacity'!$A$1:$G$270</definedName>
    <definedName name="Z_CCC43BC8_3286_49C5_9E4F_C8952BCE1E3A_.wvu.PrintArea" localSheetId="43" hidden="1">'Falls with Injury'!$A$1:$G$195</definedName>
    <definedName name="Z_CCC43BC8_3286_49C5_9E4F_C8952BCE1E3A_.wvu.PrintArea" localSheetId="40" hidden="1">HAPU!$A$1:$G$195</definedName>
    <definedName name="Z_CCC43BC8_3286_49C5_9E4F_C8952BCE1E3A_.wvu.PrintArea" localSheetId="1" hidden="1">Instructions!$A$1:$G$47</definedName>
    <definedName name="Z_CCC43BC8_3286_49C5_9E4F_C8952BCE1E3A_.wvu.PrintArea" localSheetId="24" hidden="1">'Integrate Physical Behavioral'!$A$1:$G$270</definedName>
    <definedName name="Z_CCC43BC8_3286_49C5_9E4F_C8952BCE1E3A_.wvu.PrintArea" localSheetId="11" hidden="1">'Interpretation Services'!$A$1:$G$270</definedName>
    <definedName name="Z_CCC43BC8_3286_49C5_9E4F_C8952BCE1E3A_.wvu.PrintArea" localSheetId="14" hidden="1">'Introduce Telemedicine'!$A$1:$G$270</definedName>
    <definedName name="Z_CCC43BC8_3286_49C5_9E4F_C8952BCE1E3A_.wvu.PrintArea" localSheetId="26" hidden="1">'Patient Care Navigation'!$A$1:$G$270</definedName>
    <definedName name="Z_CCC43BC8_3286_49C5_9E4F_C8952BCE1E3A_.wvu.PrintArea" localSheetId="22" hidden="1">'Patient Experience'!$A$1:$G$270</definedName>
    <definedName name="Z_CCC43BC8_3286_49C5_9E4F_C8952BCE1E3A_.wvu.PrintArea" localSheetId="33" hidden="1">'PatientCaregiver Experience'!$A$1:$G$148</definedName>
    <definedName name="Z_CCC43BC8_3286_49C5_9E4F_C8952BCE1E3A_.wvu.PrintArea" localSheetId="18" hidden="1">'Perf Improvement &amp; Reporting'!$A$1:$G$270</definedName>
    <definedName name="Z_CCC43BC8_3286_49C5_9E4F_C8952BCE1E3A_.wvu.PrintArea" localSheetId="35" hidden="1">'Preventive Health'!$A$1:$G$72</definedName>
    <definedName name="Z_CCC43BC8_3286_49C5_9E4F_C8952BCE1E3A_.wvu.PrintArea" localSheetId="27" hidden="1">'Process Improvement Methodology'!$A$1:$G$270</definedName>
    <definedName name="Z_CCC43BC8_3286_49C5_9E4F_C8952BCE1E3A_.wvu.PrintArea" localSheetId="12" hidden="1">'REAL Data'!$A$1:$G$270</definedName>
    <definedName name="Z_CCC43BC8_3286_49C5_9E4F_C8952BCE1E3A_.wvu.PrintArea" localSheetId="32" hidden="1">'Real-Time HAIs System'!$A$1:$G$270</definedName>
    <definedName name="Z_CCC43BC8_3286_49C5_9E4F_C8952BCE1E3A_.wvu.PrintArea" localSheetId="23" hidden="1">'Redesign for Cost Containment'!$A$1:$G$270</definedName>
    <definedName name="Z_CCC43BC8_3286_49C5_9E4F_C8952BCE1E3A_.wvu.PrintArea" localSheetId="21" hidden="1">'Redesign Primary Care'!$A$1:$G$270</definedName>
    <definedName name="Z_CCC43BC8_3286_49C5_9E4F_C8952BCE1E3A_.wvu.PrintArea" localSheetId="10" hidden="1">'Registry Functionality'!$A$1:$G$270</definedName>
    <definedName name="Z_CCC43BC8_3286_49C5_9E4F_C8952BCE1E3A_.wvu.PrintArea" localSheetId="16" hidden="1">'Risk Stratification'!$A$1:$G$270</definedName>
    <definedName name="Z_CCC43BC8_3286_49C5_9E4F_C8952BCE1E3A_.wvu.PrintArea" localSheetId="37" hidden="1">Sepsis!$A$1:$G$295</definedName>
    <definedName name="Z_CCC43BC8_3286_49C5_9E4F_C8952BCE1E3A_.wvu.PrintArea" localSheetId="25" hidden="1">'Specialty Care Access'!$A$1:$G$270</definedName>
    <definedName name="Z_CCC43BC8_3286_49C5_9E4F_C8952BCE1E3A_.wvu.PrintArea" localSheetId="39" hidden="1">SSI!$A$1:$G$195</definedName>
    <definedName name="Z_CCC43BC8_3286_49C5_9E4F_C8952BCE1E3A_.wvu.PrintArea" localSheetId="41" hidden="1">Stroke!$A$1:$G$170</definedName>
    <definedName name="Z_CCC43BC8_3286_49C5_9E4F_C8952BCE1E3A_.wvu.PrintArea" localSheetId="2" hidden="1">'Total Payment Amount'!$A$1:$G$100</definedName>
    <definedName name="Z_CCC43BC8_3286_49C5_9E4F_C8952BCE1E3A_.wvu.PrintArea" localSheetId="9" hidden="1">'Training Primary Care Workforce'!$A$1:$G$270</definedName>
    <definedName name="Z_CCC43BC8_3286_49C5_9E4F_C8952BCE1E3A_.wvu.PrintArea" localSheetId="13" hidden="1">'Urgent Medical Advice'!$A$1:$G$270</definedName>
    <definedName name="Z_CCC43BC8_3286_49C5_9E4F_C8952BCE1E3A_.wvu.PrintArea" localSheetId="29" hidden="1">'Use Palliative Care Programs'!$A$1:$G$270</definedName>
    <definedName name="Z_CCC43BC8_3286_49C5_9E4F_C8952BCE1E3A_.wvu.PrintArea" localSheetId="42" hidden="1">VTE!$A$1:$G$170</definedName>
    <definedName name="Z_CCC43BC8_3286_49C5_9E4F_C8952BCE1E3A_.wvu.PrintTitles" localSheetId="36" hidden="1">'At-Risk Populations'!$5:$5</definedName>
    <definedName name="Z_CCC43BC8_3286_49C5_9E4F_C8952BCE1E3A_.wvu.PrintTitles" localSheetId="34" hidden="1">'Care Coordination'!$5:$5</definedName>
    <definedName name="Z_CCC43BC8_3286_49C5_9E4F_C8952BCE1E3A_.wvu.PrintTitles" localSheetId="31" hidden="1">'Care Transitions'!$6:$6</definedName>
    <definedName name="Z_CCC43BC8_3286_49C5_9E4F_C8952BCE1E3A_.wvu.PrintTitles" localSheetId="4" hidden="1">'Category 1 Summary'!$5:$5</definedName>
    <definedName name="Z_CCC43BC8_3286_49C5_9E4F_C8952BCE1E3A_.wvu.PrintTitles" localSheetId="5" hidden="1">'Category 2 Summary'!$5:$5</definedName>
    <definedName name="Z_CCC43BC8_3286_49C5_9E4F_C8952BCE1E3A_.wvu.PrintTitles" localSheetId="6" hidden="1">'Category 3 Summary'!$5:$5</definedName>
    <definedName name="Z_CCC43BC8_3286_49C5_9E4F_C8952BCE1E3A_.wvu.PrintTitles" localSheetId="7" hidden="1">'Category 4 Summary'!$5:$5</definedName>
    <definedName name="Z_CCC43BC8_3286_49C5_9E4F_C8952BCE1E3A_.wvu.PrintTitles" localSheetId="20" hidden="1">'Chronic Care Management'!$6:$6</definedName>
    <definedName name="Z_CCC43BC8_3286_49C5_9E4F_C8952BCE1E3A_.wvu.PrintTitles" localSheetId="38" hidden="1">CLABSI!$5:$5</definedName>
    <definedName name="Z_CCC43BC8_3286_49C5_9E4F_C8952BCE1E3A_.wvu.PrintTitles" localSheetId="15" hidden="1">'Coding &amp; Documentation'!$6:$6</definedName>
    <definedName name="Z_CCC43BC8_3286_49C5_9E4F_C8952BCE1E3A_.wvu.PrintTitles" localSheetId="30" hidden="1">'Conduct Medication Management'!$6:$6</definedName>
    <definedName name="Z_CCC43BC8_3286_49C5_9E4F_C8952BCE1E3A_.wvu.PrintTitles" localSheetId="28" hidden="1">'ED Patient Flow'!$6:$6</definedName>
    <definedName name="Z_CCC43BC8_3286_49C5_9E4F_C8952BCE1E3A_.wvu.PrintTitles" localSheetId="19" hidden="1">'Expand Medical Homes'!$6:$6</definedName>
    <definedName name="Z_CCC43BC8_3286_49C5_9E4F_C8952BCE1E3A_.wvu.PrintTitles" localSheetId="8" hidden="1">'Expand Primary Care Capacity'!$6:$6</definedName>
    <definedName name="Z_CCC43BC8_3286_49C5_9E4F_C8952BCE1E3A_.wvu.PrintTitles" localSheetId="17" hidden="1">'Expand Specialty Care Capacity'!$6:$6</definedName>
    <definedName name="Z_CCC43BC8_3286_49C5_9E4F_C8952BCE1E3A_.wvu.PrintTitles" localSheetId="43" hidden="1">'Falls with Injury'!$5:$5</definedName>
    <definedName name="Z_CCC43BC8_3286_49C5_9E4F_C8952BCE1E3A_.wvu.PrintTitles" localSheetId="40" hidden="1">HAPU!$5:$5</definedName>
    <definedName name="Z_CCC43BC8_3286_49C5_9E4F_C8952BCE1E3A_.wvu.PrintTitles" localSheetId="24" hidden="1">'Integrate Physical Behavioral'!$6:$6</definedName>
    <definedName name="Z_CCC43BC8_3286_49C5_9E4F_C8952BCE1E3A_.wvu.PrintTitles" localSheetId="11" hidden="1">'Interpretation Services'!$6:$6</definedName>
    <definedName name="Z_CCC43BC8_3286_49C5_9E4F_C8952BCE1E3A_.wvu.PrintTitles" localSheetId="14" hidden="1">'Introduce Telemedicine'!$6:$6</definedName>
    <definedName name="Z_CCC43BC8_3286_49C5_9E4F_C8952BCE1E3A_.wvu.PrintTitles" localSheetId="26" hidden="1">'Patient Care Navigation'!$6:$6</definedName>
    <definedName name="Z_CCC43BC8_3286_49C5_9E4F_C8952BCE1E3A_.wvu.PrintTitles" localSheetId="22" hidden="1">'Patient Experience'!$6:$6</definedName>
    <definedName name="Z_CCC43BC8_3286_49C5_9E4F_C8952BCE1E3A_.wvu.PrintTitles" localSheetId="33" hidden="1">'PatientCaregiver Experience'!$5:$5</definedName>
    <definedName name="Z_CCC43BC8_3286_49C5_9E4F_C8952BCE1E3A_.wvu.PrintTitles" localSheetId="18" hidden="1">'Perf Improvement &amp; Reporting'!$6:$6</definedName>
    <definedName name="Z_CCC43BC8_3286_49C5_9E4F_C8952BCE1E3A_.wvu.PrintTitles" localSheetId="35" hidden="1">'Preventive Health'!$5:$5</definedName>
    <definedName name="Z_CCC43BC8_3286_49C5_9E4F_C8952BCE1E3A_.wvu.PrintTitles" localSheetId="27" hidden="1">'Process Improvement Methodology'!$6:$6</definedName>
    <definedName name="Z_CCC43BC8_3286_49C5_9E4F_C8952BCE1E3A_.wvu.PrintTitles" localSheetId="12" hidden="1">'REAL Data'!$6:$6</definedName>
    <definedName name="Z_CCC43BC8_3286_49C5_9E4F_C8952BCE1E3A_.wvu.PrintTitles" localSheetId="32" hidden="1">'Real-Time HAIs System'!$6:$6</definedName>
    <definedName name="Z_CCC43BC8_3286_49C5_9E4F_C8952BCE1E3A_.wvu.PrintTitles" localSheetId="23" hidden="1">'Redesign for Cost Containment'!$6:$6</definedName>
    <definedName name="Z_CCC43BC8_3286_49C5_9E4F_C8952BCE1E3A_.wvu.PrintTitles" localSheetId="21" hidden="1">'Redesign Primary Care'!$6:$6</definedName>
    <definedName name="Z_CCC43BC8_3286_49C5_9E4F_C8952BCE1E3A_.wvu.PrintTitles" localSheetId="10" hidden="1">'Registry Functionality'!$6:$6</definedName>
    <definedName name="Z_CCC43BC8_3286_49C5_9E4F_C8952BCE1E3A_.wvu.PrintTitles" localSheetId="16" hidden="1">'Risk Stratification'!$6:$6</definedName>
    <definedName name="Z_CCC43BC8_3286_49C5_9E4F_C8952BCE1E3A_.wvu.PrintTitles" localSheetId="37" hidden="1">Sepsis!$5:$5</definedName>
    <definedName name="Z_CCC43BC8_3286_49C5_9E4F_C8952BCE1E3A_.wvu.PrintTitles" localSheetId="25" hidden="1">'Specialty Care Access'!$6:$6</definedName>
    <definedName name="Z_CCC43BC8_3286_49C5_9E4F_C8952BCE1E3A_.wvu.PrintTitles" localSheetId="39" hidden="1">SSI!$5:$5</definedName>
    <definedName name="Z_CCC43BC8_3286_49C5_9E4F_C8952BCE1E3A_.wvu.PrintTitles" localSheetId="41" hidden="1">Stroke!$5:$5</definedName>
    <definedName name="Z_CCC43BC8_3286_49C5_9E4F_C8952BCE1E3A_.wvu.PrintTitles" localSheetId="9" hidden="1">'Training Primary Care Workforce'!$6:$6</definedName>
    <definedName name="Z_CCC43BC8_3286_49C5_9E4F_C8952BCE1E3A_.wvu.PrintTitles" localSheetId="13" hidden="1">'Urgent Medical Advice'!$6:$6</definedName>
    <definedName name="Z_CCC43BC8_3286_49C5_9E4F_C8952BCE1E3A_.wvu.PrintTitles" localSheetId="29" hidden="1">'Use Palliative Care Programs'!$6:$6</definedName>
    <definedName name="Z_CCC43BC8_3286_49C5_9E4F_C8952BCE1E3A_.wvu.PrintTitles" localSheetId="42" hidden="1">VTE!$5:$5</definedName>
    <definedName name="Z_CCC43BC8_3286_49C5_9E4F_C8952BCE1E3A_.wvu.Rows" localSheetId="6" hidden="1">'Category 3 Summary'!$22:$22</definedName>
    <definedName name="Z_CCC43BC8_3286_49C5_9E4F_C8952BCE1E3A_.wvu.Rows" localSheetId="7" hidden="1">'Category 4 Summary'!#REF!</definedName>
  </definedNames>
  <calcPr calcId="191029" fullCalcOnLoad="1"/>
</workbook>
</file>

<file path=xl/calcChain.xml><?xml version="1.0" encoding="utf-8"?>
<calcChain xmlns="http://schemas.openxmlformats.org/spreadsheetml/2006/main">
  <c r="D4" i="40" l="1"/>
  <c r="D4" i="35"/>
  <c r="F144" i="35"/>
  <c r="F640" i="10" s="1"/>
  <c r="F129" i="35"/>
  <c r="F638" i="10" s="1"/>
  <c r="F104" i="35"/>
  <c r="F269" i="37"/>
  <c r="F254" i="37"/>
  <c r="F760" i="10" s="1"/>
  <c r="F244" i="37"/>
  <c r="F758" i="10" s="1"/>
  <c r="F229" i="37"/>
  <c r="F219" i="37"/>
  <c r="F204" i="37"/>
  <c r="F194" i="37"/>
  <c r="F750" i="10" s="1"/>
  <c r="F179" i="37"/>
  <c r="F169" i="37"/>
  <c r="F154" i="37"/>
  <c r="F744" i="10" s="1"/>
  <c r="F144" i="37"/>
  <c r="F742" i="10" s="1"/>
  <c r="F129" i="37"/>
  <c r="F119" i="37"/>
  <c r="F104" i="37"/>
  <c r="F94" i="37"/>
  <c r="F734" i="10" s="1"/>
  <c r="F79" i="37"/>
  <c r="F69" i="37"/>
  <c r="F54" i="37"/>
  <c r="F728" i="10" s="1"/>
  <c r="F44" i="37"/>
  <c r="F726" i="10" s="1"/>
  <c r="F29" i="37"/>
  <c r="F269" i="36"/>
  <c r="F254" i="36"/>
  <c r="F705" i="10" s="1"/>
  <c r="F244" i="36"/>
  <c r="F703" i="10" s="1"/>
  <c r="F229" i="36"/>
  <c r="F219" i="36"/>
  <c r="F204" i="36"/>
  <c r="F194" i="36"/>
  <c r="F695" i="10" s="1"/>
  <c r="F179" i="36"/>
  <c r="F169" i="36"/>
  <c r="F154" i="36"/>
  <c r="F689" i="10" s="1"/>
  <c r="F144" i="36"/>
  <c r="F687" i="10" s="1"/>
  <c r="F129" i="36"/>
  <c r="F119" i="36"/>
  <c r="F104" i="36"/>
  <c r="F681" i="10" s="1"/>
  <c r="F94" i="36"/>
  <c r="F679" i="10" s="1"/>
  <c r="F79" i="36"/>
  <c r="F69" i="36"/>
  <c r="F54" i="36"/>
  <c r="F673" i="10" s="1"/>
  <c r="F219" i="35"/>
  <c r="F652" i="10" s="1"/>
  <c r="F204" i="35"/>
  <c r="F194" i="35"/>
  <c r="F179" i="35"/>
  <c r="F646" i="10" s="1"/>
  <c r="F169" i="35"/>
  <c r="F154" i="35"/>
  <c r="F642" i="10" s="1"/>
  <c r="F119" i="35"/>
  <c r="F94" i="35"/>
  <c r="F630" i="10"/>
  <c r="F69" i="35"/>
  <c r="F626" i="10" s="1"/>
  <c r="F54" i="35"/>
  <c r="F44" i="35"/>
  <c r="F622" i="10" s="1"/>
  <c r="F269" i="34"/>
  <c r="F254" i="34"/>
  <c r="F244" i="34"/>
  <c r="F229" i="34"/>
  <c r="F597" i="10" s="1"/>
  <c r="F219" i="34"/>
  <c r="F595" i="10" s="1"/>
  <c r="F204" i="34"/>
  <c r="F194" i="34"/>
  <c r="F179" i="34"/>
  <c r="F589" i="10" s="1"/>
  <c r="F169" i="34"/>
  <c r="F154" i="34"/>
  <c r="F144" i="34"/>
  <c r="F129" i="34"/>
  <c r="F119" i="34"/>
  <c r="F579" i="10" s="1"/>
  <c r="F104" i="34"/>
  <c r="F94" i="34"/>
  <c r="F79" i="34"/>
  <c r="F573" i="10" s="1"/>
  <c r="F69" i="34"/>
  <c r="F54" i="34"/>
  <c r="F44" i="34"/>
  <c r="F29" i="34"/>
  <c r="F565" i="10" s="1"/>
  <c r="F269" i="33"/>
  <c r="F254" i="33"/>
  <c r="F244" i="33"/>
  <c r="F229" i="33"/>
  <c r="F542" i="10" s="1"/>
  <c r="F219" i="33"/>
  <c r="F540" i="10" s="1"/>
  <c r="F204" i="33"/>
  <c r="F194" i="33"/>
  <c r="F179" i="33"/>
  <c r="F534" i="10" s="1"/>
  <c r="F169" i="33"/>
  <c r="F154" i="33"/>
  <c r="F144" i="33"/>
  <c r="F129" i="33"/>
  <c r="F119" i="33"/>
  <c r="F524" i="10" s="1"/>
  <c r="F104" i="33"/>
  <c r="F94" i="33"/>
  <c r="F79" i="33"/>
  <c r="F518" i="10" s="1"/>
  <c r="F69" i="33"/>
  <c r="F54" i="33"/>
  <c r="F44" i="33"/>
  <c r="F29" i="33"/>
  <c r="F510" i="10" s="1"/>
  <c r="F269" i="32"/>
  <c r="F254" i="32"/>
  <c r="F244" i="32"/>
  <c r="F229" i="32"/>
  <c r="F487" i="10" s="1"/>
  <c r="F219" i="32"/>
  <c r="F485" i="10" s="1"/>
  <c r="F204" i="32"/>
  <c r="F194" i="32"/>
  <c r="F179" i="32"/>
  <c r="F479" i="10" s="1"/>
  <c r="F169" i="32"/>
  <c r="F154" i="32"/>
  <c r="F144" i="32"/>
  <c r="F129" i="32"/>
  <c r="F119" i="32"/>
  <c r="F469" i="10" s="1"/>
  <c r="F104" i="32"/>
  <c r="F94" i="32"/>
  <c r="F79" i="32"/>
  <c r="F463" i="10" s="1"/>
  <c r="F69" i="32"/>
  <c r="F461" i="10" s="1"/>
  <c r="F44" i="32"/>
  <c r="F269" i="31"/>
  <c r="F438" i="10" s="1"/>
  <c r="F254" i="31"/>
  <c r="F436" i="10" s="1"/>
  <c r="F244" i="31"/>
  <c r="F229" i="31"/>
  <c r="F219" i="31"/>
  <c r="F430" i="10" s="1"/>
  <c r="F204" i="31"/>
  <c r="F428" i="10" s="1"/>
  <c r="F194" i="31"/>
  <c r="F179" i="31"/>
  <c r="F169" i="31"/>
  <c r="F154" i="31"/>
  <c r="F144" i="31"/>
  <c r="F129" i="31"/>
  <c r="F119" i="31"/>
  <c r="F414" i="10" s="1"/>
  <c r="F104" i="31"/>
  <c r="F412" i="10" s="1"/>
  <c r="F94" i="31"/>
  <c r="F79" i="31"/>
  <c r="F69" i="31"/>
  <c r="F406" i="10" s="1"/>
  <c r="F54" i="31"/>
  <c r="F404" i="10" s="1"/>
  <c r="F44" i="31"/>
  <c r="F29" i="31"/>
  <c r="F269" i="30"/>
  <c r="F383" i="10" s="1"/>
  <c r="F254" i="30"/>
  <c r="F381" i="10" s="1"/>
  <c r="F244" i="30"/>
  <c r="F229" i="30"/>
  <c r="F219" i="30"/>
  <c r="F375" i="10" s="1"/>
  <c r="F204" i="30"/>
  <c r="F373" i="10" s="1"/>
  <c r="F194" i="30"/>
  <c r="F179" i="30"/>
  <c r="F169" i="30"/>
  <c r="F154" i="30"/>
  <c r="F144" i="30"/>
  <c r="F129" i="30"/>
  <c r="F119" i="30"/>
  <c r="F359" i="10" s="1"/>
  <c r="F104" i="30"/>
  <c r="F357" i="10" s="1"/>
  <c r="F94" i="30"/>
  <c r="F79" i="30"/>
  <c r="F69" i="30"/>
  <c r="F351" i="10" s="1"/>
  <c r="F54" i="30"/>
  <c r="F349" i="10" s="1"/>
  <c r="F44" i="30"/>
  <c r="F29" i="30"/>
  <c r="F269" i="29"/>
  <c r="F254" i="29"/>
  <c r="F326" i="10" s="1"/>
  <c r="F244" i="29"/>
  <c r="F229" i="29"/>
  <c r="F219" i="29"/>
  <c r="F320" i="10" s="1"/>
  <c r="F204" i="29"/>
  <c r="F318" i="10" s="1"/>
  <c r="F194" i="29"/>
  <c r="F179" i="29"/>
  <c r="F169" i="29"/>
  <c r="F154" i="29"/>
  <c r="F144" i="29"/>
  <c r="F129" i="29"/>
  <c r="F119" i="29"/>
  <c r="F304" i="10" s="1"/>
  <c r="F104" i="29"/>
  <c r="F302" i="10" s="1"/>
  <c r="F94" i="29"/>
  <c r="F79" i="29"/>
  <c r="F69" i="29"/>
  <c r="F54" i="29"/>
  <c r="F294" i="10" s="1"/>
  <c r="F44" i="29"/>
  <c r="F29" i="29"/>
  <c r="F269" i="28"/>
  <c r="F254" i="28"/>
  <c r="F271" i="10" s="1"/>
  <c r="F244" i="28"/>
  <c r="F229" i="28"/>
  <c r="F219" i="28"/>
  <c r="F265" i="10" s="1"/>
  <c r="F204" i="28"/>
  <c r="F263" i="10" s="1"/>
  <c r="F194" i="28"/>
  <c r="F179" i="28"/>
  <c r="F169" i="28"/>
  <c r="F154" i="28"/>
  <c r="F144" i="28"/>
  <c r="F129" i="28"/>
  <c r="F119" i="28"/>
  <c r="F249" i="10" s="1"/>
  <c r="F104" i="28"/>
  <c r="F247" i="10" s="1"/>
  <c r="F94" i="28"/>
  <c r="F79" i="28"/>
  <c r="F69" i="28"/>
  <c r="F54" i="28"/>
  <c r="F239" i="10" s="1"/>
  <c r="F44" i="28"/>
  <c r="F29" i="28"/>
  <c r="F269" i="27"/>
  <c r="F254" i="27"/>
  <c r="F216" i="10" s="1"/>
  <c r="F244" i="27"/>
  <c r="F229" i="27"/>
  <c r="F219" i="27"/>
  <c r="F210" i="10" s="1"/>
  <c r="F204" i="27"/>
  <c r="F208" i="10" s="1"/>
  <c r="F194" i="27"/>
  <c r="F179" i="27"/>
  <c r="F169" i="27"/>
  <c r="F154" i="27"/>
  <c r="F144" i="27"/>
  <c r="F129" i="27"/>
  <c r="F119" i="27"/>
  <c r="F194" i="10" s="1"/>
  <c r="F104" i="27"/>
  <c r="F192" i="10" s="1"/>
  <c r="F94" i="27"/>
  <c r="F79" i="27"/>
  <c r="F69" i="27"/>
  <c r="F54" i="27"/>
  <c r="F184" i="10" s="1"/>
  <c r="F44" i="27"/>
  <c r="F29" i="27"/>
  <c r="F269" i="26"/>
  <c r="F254" i="26"/>
  <c r="F161" i="10" s="1"/>
  <c r="F244" i="26"/>
  <c r="F229" i="26"/>
  <c r="F219" i="26"/>
  <c r="F155" i="10" s="1"/>
  <c r="F204" i="26"/>
  <c r="F153" i="10" s="1"/>
  <c r="F194" i="26"/>
  <c r="F179" i="26"/>
  <c r="F169" i="26"/>
  <c r="F154" i="26"/>
  <c r="F144" i="26"/>
  <c r="F129" i="26"/>
  <c r="F119" i="26"/>
  <c r="F139" i="10" s="1"/>
  <c r="F104" i="26"/>
  <c r="F137" i="10" s="1"/>
  <c r="F94" i="26"/>
  <c r="F79" i="26"/>
  <c r="F69" i="26"/>
  <c r="F54" i="26"/>
  <c r="F129" i="10" s="1"/>
  <c r="F44" i="26"/>
  <c r="F29" i="26"/>
  <c r="F269" i="25"/>
  <c r="F254" i="25"/>
  <c r="F106" i="10" s="1"/>
  <c r="F244" i="25"/>
  <c r="F229" i="25"/>
  <c r="F219" i="25"/>
  <c r="F100" i="10" s="1"/>
  <c r="F204" i="25"/>
  <c r="F98" i="10" s="1"/>
  <c r="F194" i="25"/>
  <c r="F179" i="25"/>
  <c r="F169" i="25"/>
  <c r="F154" i="25"/>
  <c r="F144" i="25"/>
  <c r="F129" i="25"/>
  <c r="F119" i="25"/>
  <c r="F84" i="10" s="1"/>
  <c r="F104" i="25"/>
  <c r="F82" i="10" s="1"/>
  <c r="F94" i="25"/>
  <c r="F79" i="25"/>
  <c r="F69" i="25"/>
  <c r="F54" i="25"/>
  <c r="F74" i="10" s="1"/>
  <c r="F44" i="25"/>
  <c r="F29" i="25"/>
  <c r="F269" i="24"/>
  <c r="F254" i="24"/>
  <c r="F51" i="10" s="1"/>
  <c r="F244" i="24"/>
  <c r="F229" i="24"/>
  <c r="F219" i="24"/>
  <c r="F45" i="10" s="1"/>
  <c r="F204" i="24"/>
  <c r="F43" i="10" s="1"/>
  <c r="F194" i="24"/>
  <c r="F179" i="24"/>
  <c r="F169" i="24"/>
  <c r="F154" i="24"/>
  <c r="F144" i="24"/>
  <c r="F129" i="24"/>
  <c r="F119" i="24"/>
  <c r="F29" i="10" s="1"/>
  <c r="F94" i="24"/>
  <c r="F69" i="24"/>
  <c r="F269" i="23"/>
  <c r="F254" i="23"/>
  <c r="F601" i="9" s="1"/>
  <c r="F244" i="23"/>
  <c r="F599" i="9" s="1"/>
  <c r="F229" i="23"/>
  <c r="F219" i="23"/>
  <c r="F204" i="23"/>
  <c r="F593" i="9" s="1"/>
  <c r="F194" i="23"/>
  <c r="F179" i="23"/>
  <c r="F169" i="23"/>
  <c r="F154" i="23"/>
  <c r="F144" i="23"/>
  <c r="F583" i="9" s="1"/>
  <c r="F129" i="23"/>
  <c r="F119" i="23"/>
  <c r="F104" i="23"/>
  <c r="F577" i="9" s="1"/>
  <c r="F94" i="23"/>
  <c r="F575" i="9" s="1"/>
  <c r="F79" i="23"/>
  <c r="F69" i="23"/>
  <c r="F54" i="23"/>
  <c r="F569" i="9" s="1"/>
  <c r="F44" i="23"/>
  <c r="F567" i="9" s="1"/>
  <c r="F29" i="23"/>
  <c r="F269" i="22"/>
  <c r="F254" i="22"/>
  <c r="F244" i="22"/>
  <c r="F544" i="9" s="1"/>
  <c r="F229" i="22"/>
  <c r="F219" i="22"/>
  <c r="F204" i="22"/>
  <c r="F194" i="22"/>
  <c r="F536" i="9" s="1"/>
  <c r="F179" i="22"/>
  <c r="F169" i="22"/>
  <c r="F154" i="22"/>
  <c r="F530" i="9" s="1"/>
  <c r="F144" i="22"/>
  <c r="F129" i="22"/>
  <c r="F119" i="22"/>
  <c r="F104" i="22"/>
  <c r="F94" i="22"/>
  <c r="F520" i="9" s="1"/>
  <c r="F79" i="22"/>
  <c r="F69" i="22"/>
  <c r="F54" i="22"/>
  <c r="F514" i="9" s="1"/>
  <c r="F44" i="22"/>
  <c r="F29" i="22"/>
  <c r="F269" i="20"/>
  <c r="F254" i="20"/>
  <c r="F491" i="9" s="1"/>
  <c r="F244" i="20"/>
  <c r="F489" i="9" s="1"/>
  <c r="F229" i="20"/>
  <c r="F219" i="20"/>
  <c r="F204" i="20"/>
  <c r="F194" i="20"/>
  <c r="F179" i="20"/>
  <c r="F169" i="20"/>
  <c r="F154" i="20"/>
  <c r="F144" i="20"/>
  <c r="F129" i="20"/>
  <c r="F119" i="20"/>
  <c r="F104" i="20"/>
  <c r="F94" i="20"/>
  <c r="F79" i="20"/>
  <c r="F69" i="20"/>
  <c r="F54" i="20"/>
  <c r="F44" i="20"/>
  <c r="F29" i="20"/>
  <c r="F269" i="19"/>
  <c r="F254" i="19"/>
  <c r="F244" i="19"/>
  <c r="F229" i="19"/>
  <c r="F219" i="19"/>
  <c r="F204" i="19"/>
  <c r="F428" i="9" s="1"/>
  <c r="F194" i="19"/>
  <c r="F179" i="19"/>
  <c r="F169" i="19"/>
  <c r="F154" i="19"/>
  <c r="F144" i="19"/>
  <c r="F418" i="9" s="1"/>
  <c r="F129" i="19"/>
  <c r="F119" i="19"/>
  <c r="F104" i="19"/>
  <c r="F412" i="9" s="1"/>
  <c r="F94" i="19"/>
  <c r="F410" i="9" s="1"/>
  <c r="F79" i="19"/>
  <c r="F69" i="19"/>
  <c r="F54" i="19"/>
  <c r="F404" i="9" s="1"/>
  <c r="F44" i="19"/>
  <c r="F29" i="19"/>
  <c r="F269" i="18"/>
  <c r="F254" i="18"/>
  <c r="F381" i="9" s="1"/>
  <c r="F244" i="18"/>
  <c r="F229" i="18"/>
  <c r="F219" i="18"/>
  <c r="F204" i="18"/>
  <c r="F194" i="18"/>
  <c r="F179" i="18"/>
  <c r="F169" i="18"/>
  <c r="F154" i="18"/>
  <c r="F144" i="18"/>
  <c r="F129" i="18"/>
  <c r="F119" i="18"/>
  <c r="F104" i="18"/>
  <c r="F94" i="18"/>
  <c r="F79" i="18"/>
  <c r="F69" i="18"/>
  <c r="F54" i="18"/>
  <c r="F44" i="18"/>
  <c r="F29" i="18"/>
  <c r="F269" i="17"/>
  <c r="F254" i="17"/>
  <c r="F244" i="17"/>
  <c r="F229" i="17"/>
  <c r="F219" i="17"/>
  <c r="F204" i="17"/>
  <c r="F318" i="9" s="1"/>
  <c r="F194" i="17"/>
  <c r="F179" i="17"/>
  <c r="F169" i="17"/>
  <c r="F154" i="17"/>
  <c r="F144" i="17"/>
  <c r="F308" i="9" s="1"/>
  <c r="F129" i="17"/>
  <c r="F119" i="17"/>
  <c r="F104" i="17"/>
  <c r="F302" i="9" s="1"/>
  <c r="F94" i="17"/>
  <c r="F79" i="17"/>
  <c r="F69" i="17"/>
  <c r="F54" i="17"/>
  <c r="F44" i="17"/>
  <c r="F292" i="9" s="1"/>
  <c r="F29" i="17"/>
  <c r="F269" i="16"/>
  <c r="F254" i="16"/>
  <c r="F244" i="16"/>
  <c r="F269" i="9" s="1"/>
  <c r="F229" i="16"/>
  <c r="F219" i="16"/>
  <c r="F204" i="16"/>
  <c r="F263" i="9" s="1"/>
  <c r="F194" i="16"/>
  <c r="F179" i="16"/>
  <c r="F169" i="16"/>
  <c r="F154" i="16"/>
  <c r="F144" i="16"/>
  <c r="F253" i="9" s="1"/>
  <c r="F129" i="16"/>
  <c r="F119" i="16"/>
  <c r="F104" i="16"/>
  <c r="F247" i="9" s="1"/>
  <c r="F94" i="16"/>
  <c r="F79" i="16"/>
  <c r="F69" i="16"/>
  <c r="F44" i="16"/>
  <c r="F237" i="9" s="1"/>
  <c r="F269" i="15"/>
  <c r="F254" i="15"/>
  <c r="F244" i="15"/>
  <c r="F229" i="15"/>
  <c r="F219" i="15"/>
  <c r="F204" i="15"/>
  <c r="F194" i="15"/>
  <c r="F179" i="15"/>
  <c r="F169" i="15"/>
  <c r="F154" i="15"/>
  <c r="F144" i="15"/>
  <c r="F129" i="15"/>
  <c r="F119" i="15"/>
  <c r="F104" i="15"/>
  <c r="F94" i="15"/>
  <c r="F79" i="15"/>
  <c r="F69" i="15"/>
  <c r="F54" i="15"/>
  <c r="F44" i="15"/>
  <c r="F29" i="15"/>
  <c r="F269" i="49"/>
  <c r="F254" i="49"/>
  <c r="F244" i="49"/>
  <c r="F229" i="49"/>
  <c r="F157" i="9" s="1"/>
  <c r="F219" i="49"/>
  <c r="F155" i="9" s="1"/>
  <c r="F204" i="49"/>
  <c r="F194" i="49"/>
  <c r="F179" i="49"/>
  <c r="F169" i="49"/>
  <c r="F147" i="9" s="1"/>
  <c r="F154" i="49"/>
  <c r="F144" i="49"/>
  <c r="F129" i="49"/>
  <c r="F141" i="9" s="1"/>
  <c r="F119" i="49"/>
  <c r="F139" i="9" s="1"/>
  <c r="F104" i="49"/>
  <c r="F94" i="49"/>
  <c r="F131" i="9"/>
  <c r="F44" i="49"/>
  <c r="F127" i="9" s="1"/>
  <c r="F29" i="49"/>
  <c r="F269" i="13"/>
  <c r="F254" i="13"/>
  <c r="F106" i="9" s="1"/>
  <c r="F244" i="13"/>
  <c r="F229" i="13"/>
  <c r="F219" i="13"/>
  <c r="F204" i="13"/>
  <c r="F194" i="13"/>
  <c r="F179" i="13"/>
  <c r="F169" i="13"/>
  <c r="F154" i="13"/>
  <c r="F144" i="13"/>
  <c r="F129" i="13"/>
  <c r="F119" i="13"/>
  <c r="F104" i="13"/>
  <c r="F94" i="13"/>
  <c r="F79" i="13"/>
  <c r="F69" i="13"/>
  <c r="F54" i="13"/>
  <c r="F44" i="13"/>
  <c r="F29" i="13"/>
  <c r="A335" i="50"/>
  <c r="B335" i="50"/>
  <c r="C335" i="50"/>
  <c r="A274" i="50"/>
  <c r="B274" i="50"/>
  <c r="C274" i="50"/>
  <c r="A275" i="50"/>
  <c r="B275" i="50"/>
  <c r="C275" i="50"/>
  <c r="A276" i="50"/>
  <c r="B276" i="50"/>
  <c r="C276" i="50"/>
  <c r="A277" i="50"/>
  <c r="B277" i="50"/>
  <c r="C277" i="50"/>
  <c r="A278" i="50"/>
  <c r="B278" i="50"/>
  <c r="C278" i="50"/>
  <c r="A279" i="50"/>
  <c r="B279" i="50"/>
  <c r="C279" i="50"/>
  <c r="A280" i="50"/>
  <c r="B280" i="50"/>
  <c r="C280" i="50"/>
  <c r="A281" i="50"/>
  <c r="B281" i="50"/>
  <c r="C281" i="50"/>
  <c r="A282" i="50"/>
  <c r="B282" i="50"/>
  <c r="C282" i="50"/>
  <c r="A283" i="50"/>
  <c r="B283" i="50"/>
  <c r="C283" i="50"/>
  <c r="A284" i="50"/>
  <c r="B284" i="50"/>
  <c r="C284" i="50"/>
  <c r="A285" i="50"/>
  <c r="B285" i="50"/>
  <c r="C285" i="50"/>
  <c r="A286" i="50"/>
  <c r="B286" i="50"/>
  <c r="C286" i="50"/>
  <c r="A287" i="50"/>
  <c r="B287" i="50"/>
  <c r="C287" i="50"/>
  <c r="A288" i="50"/>
  <c r="B288" i="50"/>
  <c r="C288" i="50"/>
  <c r="A289" i="50"/>
  <c r="B289" i="50"/>
  <c r="C289" i="50"/>
  <c r="A290" i="50"/>
  <c r="B290" i="50"/>
  <c r="C290" i="50"/>
  <c r="A291" i="50"/>
  <c r="B291" i="50"/>
  <c r="C291" i="50"/>
  <c r="A292" i="50"/>
  <c r="B292" i="50"/>
  <c r="C292" i="50"/>
  <c r="A293" i="50"/>
  <c r="B293" i="50"/>
  <c r="C293" i="50"/>
  <c r="A294" i="50"/>
  <c r="B294" i="50"/>
  <c r="C294" i="50"/>
  <c r="A295" i="50"/>
  <c r="B295" i="50"/>
  <c r="C295" i="50"/>
  <c r="A296" i="50"/>
  <c r="B296" i="50"/>
  <c r="C296" i="50"/>
  <c r="A297" i="50"/>
  <c r="B297" i="50"/>
  <c r="C297" i="50"/>
  <c r="A298" i="50"/>
  <c r="B298" i="50"/>
  <c r="C298" i="50"/>
  <c r="A299" i="50"/>
  <c r="B299" i="50"/>
  <c r="C299" i="50"/>
  <c r="A300" i="50"/>
  <c r="B300" i="50"/>
  <c r="C300" i="50"/>
  <c r="A301" i="50"/>
  <c r="B301" i="50"/>
  <c r="C301" i="50"/>
  <c r="A302" i="50"/>
  <c r="B302" i="50"/>
  <c r="C302" i="50"/>
  <c r="A303" i="50"/>
  <c r="B303" i="50"/>
  <c r="C303" i="50"/>
  <c r="A304" i="50"/>
  <c r="B304" i="50"/>
  <c r="C304" i="50"/>
  <c r="A305" i="50"/>
  <c r="B305" i="50"/>
  <c r="C305" i="50"/>
  <c r="A306" i="50"/>
  <c r="B306" i="50"/>
  <c r="C306" i="50"/>
  <c r="A307" i="50"/>
  <c r="B307" i="50"/>
  <c r="C307" i="50"/>
  <c r="A308" i="50"/>
  <c r="B308" i="50"/>
  <c r="C308" i="50"/>
  <c r="A309" i="50"/>
  <c r="B309" i="50"/>
  <c r="C309" i="50"/>
  <c r="A310" i="50"/>
  <c r="B310" i="50"/>
  <c r="C310" i="50"/>
  <c r="A311" i="50"/>
  <c r="B311" i="50"/>
  <c r="C311" i="50"/>
  <c r="A312" i="50"/>
  <c r="B312" i="50"/>
  <c r="C312" i="50"/>
  <c r="A313" i="50"/>
  <c r="B313" i="50"/>
  <c r="C313" i="50"/>
  <c r="A314" i="50"/>
  <c r="B314" i="50"/>
  <c r="C314" i="50"/>
  <c r="A315" i="50"/>
  <c r="B315" i="50"/>
  <c r="C315" i="50"/>
  <c r="A316" i="50"/>
  <c r="B316" i="50"/>
  <c r="C316" i="50"/>
  <c r="A317" i="50"/>
  <c r="B317" i="50"/>
  <c r="C317" i="50"/>
  <c r="A318" i="50"/>
  <c r="B318" i="50"/>
  <c r="C318" i="50"/>
  <c r="A319" i="50"/>
  <c r="B319" i="50"/>
  <c r="C319" i="50"/>
  <c r="A320" i="50"/>
  <c r="B320" i="50"/>
  <c r="C320" i="50"/>
  <c r="A321" i="50"/>
  <c r="B321" i="50"/>
  <c r="C321" i="50"/>
  <c r="A322" i="50"/>
  <c r="B322" i="50"/>
  <c r="C322" i="50"/>
  <c r="A323" i="50"/>
  <c r="B323" i="50"/>
  <c r="C323" i="50"/>
  <c r="A324" i="50"/>
  <c r="B324" i="50"/>
  <c r="C324" i="50"/>
  <c r="A325" i="50"/>
  <c r="B325" i="50"/>
  <c r="C325" i="50"/>
  <c r="A326" i="50"/>
  <c r="B326" i="50"/>
  <c r="C326" i="50"/>
  <c r="A327" i="50"/>
  <c r="B327" i="50"/>
  <c r="C327" i="50"/>
  <c r="A328" i="50"/>
  <c r="B328" i="50"/>
  <c r="C328" i="50"/>
  <c r="A329" i="50"/>
  <c r="B329" i="50"/>
  <c r="C329" i="50"/>
  <c r="A330" i="50"/>
  <c r="B330" i="50"/>
  <c r="C330" i="50"/>
  <c r="A331" i="50"/>
  <c r="B331" i="50"/>
  <c r="C331" i="50"/>
  <c r="A332" i="50"/>
  <c r="B332" i="50"/>
  <c r="C332" i="50"/>
  <c r="A333" i="50"/>
  <c r="B333" i="50"/>
  <c r="C333" i="50"/>
  <c r="A334" i="50"/>
  <c r="B334" i="50"/>
  <c r="C334" i="50"/>
  <c r="A267" i="50"/>
  <c r="B267" i="50"/>
  <c r="C267" i="50"/>
  <c r="A268" i="50"/>
  <c r="B268" i="50"/>
  <c r="C268" i="50"/>
  <c r="A269" i="50"/>
  <c r="B269" i="50"/>
  <c r="C269" i="50"/>
  <c r="A270" i="50"/>
  <c r="B270" i="50"/>
  <c r="C270" i="50"/>
  <c r="A271" i="50"/>
  <c r="B271" i="50"/>
  <c r="C271" i="50"/>
  <c r="A272" i="50"/>
  <c r="B272" i="50"/>
  <c r="C272" i="50"/>
  <c r="A273" i="50"/>
  <c r="B273" i="50"/>
  <c r="C273" i="50"/>
  <c r="A258" i="50"/>
  <c r="B258" i="50"/>
  <c r="C258" i="50"/>
  <c r="A259" i="50"/>
  <c r="B259" i="50"/>
  <c r="C259" i="50"/>
  <c r="A260" i="50"/>
  <c r="B260" i="50"/>
  <c r="C260" i="50"/>
  <c r="A261" i="50"/>
  <c r="B261" i="50"/>
  <c r="C261" i="50"/>
  <c r="A262" i="50"/>
  <c r="B262" i="50"/>
  <c r="C262" i="50"/>
  <c r="A263" i="50"/>
  <c r="B263" i="50"/>
  <c r="C263" i="50"/>
  <c r="A264" i="50"/>
  <c r="B264" i="50"/>
  <c r="C264" i="50"/>
  <c r="A265" i="50"/>
  <c r="B265" i="50"/>
  <c r="C265" i="50"/>
  <c r="A266" i="50"/>
  <c r="B266" i="50"/>
  <c r="C266" i="50"/>
  <c r="A252" i="50"/>
  <c r="B252" i="50"/>
  <c r="C252" i="50"/>
  <c r="A253" i="50"/>
  <c r="B253" i="50"/>
  <c r="C253" i="50"/>
  <c r="A254" i="50"/>
  <c r="B254" i="50"/>
  <c r="C254" i="50"/>
  <c r="A255" i="50"/>
  <c r="B255" i="50"/>
  <c r="C255" i="50"/>
  <c r="A256" i="50"/>
  <c r="B256" i="50"/>
  <c r="C256" i="50"/>
  <c r="A257" i="50"/>
  <c r="B257" i="50"/>
  <c r="C257" i="50"/>
  <c r="C251" i="50"/>
  <c r="B251" i="50"/>
  <c r="A251" i="50"/>
  <c r="C241" i="50"/>
  <c r="B241" i="50"/>
  <c r="A241" i="50"/>
  <c r="C231" i="50"/>
  <c r="B231" i="50"/>
  <c r="A231" i="50"/>
  <c r="C221" i="50"/>
  <c r="B221" i="50"/>
  <c r="A221" i="50"/>
  <c r="C211" i="50"/>
  <c r="B211" i="50"/>
  <c r="A211" i="50"/>
  <c r="C201" i="50"/>
  <c r="B201" i="50"/>
  <c r="A201" i="50"/>
  <c r="C191" i="50"/>
  <c r="B191" i="50"/>
  <c r="A191" i="50"/>
  <c r="C181" i="50"/>
  <c r="B181" i="50"/>
  <c r="A181" i="50"/>
  <c r="C171" i="50"/>
  <c r="B171" i="50"/>
  <c r="A171" i="50"/>
  <c r="C161" i="50"/>
  <c r="B161" i="50"/>
  <c r="A161" i="50"/>
  <c r="C151" i="50"/>
  <c r="B151" i="50"/>
  <c r="A151" i="50"/>
  <c r="C141" i="50"/>
  <c r="B141" i="50"/>
  <c r="A141" i="50"/>
  <c r="C131" i="50"/>
  <c r="B131" i="50"/>
  <c r="A131" i="50"/>
  <c r="C121" i="50"/>
  <c r="B121" i="50"/>
  <c r="A121" i="50"/>
  <c r="C111" i="50"/>
  <c r="B111" i="50"/>
  <c r="A111" i="50"/>
  <c r="C101" i="50"/>
  <c r="B101" i="50"/>
  <c r="A101" i="50"/>
  <c r="C91" i="50"/>
  <c r="B91" i="50"/>
  <c r="A91" i="50"/>
  <c r="C81" i="50"/>
  <c r="B81" i="50"/>
  <c r="A81" i="50"/>
  <c r="C71" i="50"/>
  <c r="B71" i="50"/>
  <c r="A71" i="50"/>
  <c r="C61" i="50"/>
  <c r="B61" i="50"/>
  <c r="A61" i="50"/>
  <c r="C51" i="50"/>
  <c r="B51" i="50"/>
  <c r="A51" i="50"/>
  <c r="C41" i="50"/>
  <c r="B41" i="50"/>
  <c r="A41" i="50"/>
  <c r="C31" i="50"/>
  <c r="B31" i="50"/>
  <c r="A31" i="50"/>
  <c r="C21" i="50"/>
  <c r="B21" i="50"/>
  <c r="A21" i="50"/>
  <c r="C11" i="50"/>
  <c r="B11" i="50"/>
  <c r="A11" i="50"/>
  <c r="A10" i="50"/>
  <c r="B10" i="50"/>
  <c r="C10" i="50"/>
  <c r="A20" i="50"/>
  <c r="B20" i="50"/>
  <c r="C20" i="50"/>
  <c r="A30" i="50"/>
  <c r="B30" i="50"/>
  <c r="C30" i="50"/>
  <c r="A40" i="50"/>
  <c r="B40" i="50"/>
  <c r="C40" i="50"/>
  <c r="A50" i="50"/>
  <c r="B50" i="50"/>
  <c r="C50" i="50"/>
  <c r="A60" i="50"/>
  <c r="B60" i="50"/>
  <c r="C60" i="50"/>
  <c r="A70" i="50"/>
  <c r="B70" i="50"/>
  <c r="C70" i="50"/>
  <c r="A80" i="50"/>
  <c r="B80" i="50"/>
  <c r="C80" i="50"/>
  <c r="A90" i="50"/>
  <c r="B90" i="50"/>
  <c r="C90" i="50"/>
  <c r="A100" i="50"/>
  <c r="B100" i="50"/>
  <c r="C100" i="50"/>
  <c r="A110" i="50"/>
  <c r="B110" i="50"/>
  <c r="C110" i="50"/>
  <c r="A120" i="50"/>
  <c r="B120" i="50"/>
  <c r="C120" i="50"/>
  <c r="A130" i="50"/>
  <c r="B130" i="50"/>
  <c r="C130" i="50"/>
  <c r="A140" i="50"/>
  <c r="B140" i="50"/>
  <c r="C140" i="50"/>
  <c r="A150" i="50"/>
  <c r="B150" i="50"/>
  <c r="C150" i="50"/>
  <c r="A160" i="50"/>
  <c r="B160" i="50"/>
  <c r="C160" i="50"/>
  <c r="A170" i="50"/>
  <c r="B170" i="50"/>
  <c r="C170" i="50"/>
  <c r="A180" i="50"/>
  <c r="B180" i="50"/>
  <c r="C180" i="50"/>
  <c r="A190" i="50"/>
  <c r="B190" i="50"/>
  <c r="C190" i="50"/>
  <c r="A200" i="50"/>
  <c r="B200" i="50"/>
  <c r="C200" i="50"/>
  <c r="A210" i="50"/>
  <c r="B210" i="50"/>
  <c r="C210" i="50"/>
  <c r="A220" i="50"/>
  <c r="B220" i="50"/>
  <c r="C220" i="50"/>
  <c r="A230" i="50"/>
  <c r="B230" i="50"/>
  <c r="C230" i="50"/>
  <c r="A240" i="50"/>
  <c r="B240" i="50"/>
  <c r="C240" i="50"/>
  <c r="A250" i="50"/>
  <c r="B250" i="50"/>
  <c r="C250" i="50"/>
  <c r="A9" i="50"/>
  <c r="B9" i="50"/>
  <c r="C9" i="50"/>
  <c r="A19" i="50"/>
  <c r="B19" i="50"/>
  <c r="C19" i="50"/>
  <c r="A29" i="50"/>
  <c r="B29" i="50"/>
  <c r="C29" i="50"/>
  <c r="A39" i="50"/>
  <c r="B39" i="50"/>
  <c r="C39" i="50"/>
  <c r="A49" i="50"/>
  <c r="B49" i="50"/>
  <c r="C49" i="50"/>
  <c r="A59" i="50"/>
  <c r="B59" i="50"/>
  <c r="C59" i="50"/>
  <c r="A69" i="50"/>
  <c r="B69" i="50"/>
  <c r="C69" i="50"/>
  <c r="A79" i="50"/>
  <c r="B79" i="50"/>
  <c r="C79" i="50"/>
  <c r="A89" i="50"/>
  <c r="B89" i="50"/>
  <c r="C89" i="50"/>
  <c r="A99" i="50"/>
  <c r="B99" i="50"/>
  <c r="C99" i="50"/>
  <c r="A109" i="50"/>
  <c r="B109" i="50"/>
  <c r="C109" i="50"/>
  <c r="A119" i="50"/>
  <c r="B119" i="50"/>
  <c r="C119" i="50"/>
  <c r="A129" i="50"/>
  <c r="B129" i="50"/>
  <c r="C129" i="50"/>
  <c r="A139" i="50"/>
  <c r="B139" i="50"/>
  <c r="C139" i="50"/>
  <c r="A149" i="50"/>
  <c r="B149" i="50"/>
  <c r="C149" i="50"/>
  <c r="A159" i="50"/>
  <c r="B159" i="50"/>
  <c r="C159" i="50"/>
  <c r="A169" i="50"/>
  <c r="B169" i="50"/>
  <c r="C169" i="50"/>
  <c r="A179" i="50"/>
  <c r="B179" i="50"/>
  <c r="C179" i="50"/>
  <c r="A189" i="50"/>
  <c r="B189" i="50"/>
  <c r="C189" i="50"/>
  <c r="A199" i="50"/>
  <c r="B199" i="50"/>
  <c r="C199" i="50"/>
  <c r="A209" i="50"/>
  <c r="B209" i="50"/>
  <c r="C209" i="50"/>
  <c r="A219" i="50"/>
  <c r="B219" i="50"/>
  <c r="C219" i="50"/>
  <c r="A229" i="50"/>
  <c r="B229" i="50"/>
  <c r="C229" i="50"/>
  <c r="A239" i="50"/>
  <c r="B239" i="50"/>
  <c r="C239" i="50"/>
  <c r="A249" i="50"/>
  <c r="B249" i="50"/>
  <c r="C249" i="50"/>
  <c r="A8" i="50"/>
  <c r="B8" i="50"/>
  <c r="C8" i="50"/>
  <c r="A18" i="50"/>
  <c r="B18" i="50"/>
  <c r="C18" i="50"/>
  <c r="A28" i="50"/>
  <c r="B28" i="50"/>
  <c r="C28" i="50"/>
  <c r="A38" i="50"/>
  <c r="B38" i="50"/>
  <c r="C38" i="50"/>
  <c r="A48" i="50"/>
  <c r="B48" i="50"/>
  <c r="C48" i="50"/>
  <c r="A58" i="50"/>
  <c r="B58" i="50"/>
  <c r="C58" i="50"/>
  <c r="A68" i="50"/>
  <c r="B68" i="50"/>
  <c r="C68" i="50"/>
  <c r="A78" i="50"/>
  <c r="B78" i="50"/>
  <c r="C78" i="50"/>
  <c r="A88" i="50"/>
  <c r="B88" i="50"/>
  <c r="C88" i="50"/>
  <c r="A98" i="50"/>
  <c r="B98" i="50"/>
  <c r="C98" i="50"/>
  <c r="A108" i="50"/>
  <c r="B108" i="50"/>
  <c r="C108" i="50"/>
  <c r="A118" i="50"/>
  <c r="B118" i="50"/>
  <c r="C118" i="50"/>
  <c r="A128" i="50"/>
  <c r="B128" i="50"/>
  <c r="C128" i="50"/>
  <c r="A138" i="50"/>
  <c r="B138" i="50"/>
  <c r="C138" i="50"/>
  <c r="A148" i="50"/>
  <c r="B148" i="50"/>
  <c r="C148" i="50"/>
  <c r="A158" i="50"/>
  <c r="B158" i="50"/>
  <c r="C158" i="50"/>
  <c r="A168" i="50"/>
  <c r="B168" i="50"/>
  <c r="C168" i="50"/>
  <c r="A178" i="50"/>
  <c r="B178" i="50"/>
  <c r="C178" i="50"/>
  <c r="A188" i="50"/>
  <c r="B188" i="50"/>
  <c r="C188" i="50"/>
  <c r="A198" i="50"/>
  <c r="B198" i="50"/>
  <c r="C198" i="50"/>
  <c r="A208" i="50"/>
  <c r="B208" i="50"/>
  <c r="C208" i="50"/>
  <c r="A218" i="50"/>
  <c r="B218" i="50"/>
  <c r="C218" i="50"/>
  <c r="A228" i="50"/>
  <c r="B228" i="50"/>
  <c r="C228" i="50"/>
  <c r="A238" i="50"/>
  <c r="B238" i="50"/>
  <c r="C238" i="50"/>
  <c r="A248" i="50"/>
  <c r="B248" i="50"/>
  <c r="C248" i="50"/>
  <c r="A7" i="50"/>
  <c r="B7" i="50"/>
  <c r="C7" i="50"/>
  <c r="A17" i="50"/>
  <c r="B17" i="50"/>
  <c r="C17" i="50"/>
  <c r="A27" i="50"/>
  <c r="B27" i="50"/>
  <c r="C27" i="50"/>
  <c r="A37" i="50"/>
  <c r="B37" i="50"/>
  <c r="C37" i="50"/>
  <c r="A47" i="50"/>
  <c r="B47" i="50"/>
  <c r="C47" i="50"/>
  <c r="A57" i="50"/>
  <c r="B57" i="50"/>
  <c r="C57" i="50"/>
  <c r="A67" i="50"/>
  <c r="B67" i="50"/>
  <c r="C67" i="50"/>
  <c r="A77" i="50"/>
  <c r="B77" i="50"/>
  <c r="C77" i="50"/>
  <c r="A87" i="50"/>
  <c r="B87" i="50"/>
  <c r="C87" i="50"/>
  <c r="A97" i="50"/>
  <c r="B97" i="50"/>
  <c r="C97" i="50"/>
  <c r="A107" i="50"/>
  <c r="B107" i="50"/>
  <c r="C107" i="50"/>
  <c r="A117" i="50"/>
  <c r="B117" i="50"/>
  <c r="C117" i="50"/>
  <c r="A127" i="50"/>
  <c r="B127" i="50"/>
  <c r="C127" i="50"/>
  <c r="A137" i="50"/>
  <c r="B137" i="50"/>
  <c r="C137" i="50"/>
  <c r="A147" i="50"/>
  <c r="B147" i="50"/>
  <c r="C147" i="50"/>
  <c r="A157" i="50"/>
  <c r="B157" i="50"/>
  <c r="C157" i="50"/>
  <c r="A167" i="50"/>
  <c r="B167" i="50"/>
  <c r="C167" i="50"/>
  <c r="A177" i="50"/>
  <c r="B177" i="50"/>
  <c r="C177" i="50"/>
  <c r="A187" i="50"/>
  <c r="B187" i="50"/>
  <c r="C187" i="50"/>
  <c r="A197" i="50"/>
  <c r="B197" i="50"/>
  <c r="C197" i="50"/>
  <c r="A207" i="50"/>
  <c r="B207" i="50"/>
  <c r="C207" i="50"/>
  <c r="A217" i="50"/>
  <c r="B217" i="50"/>
  <c r="C217" i="50"/>
  <c r="A227" i="50"/>
  <c r="B227" i="50"/>
  <c r="C227" i="50"/>
  <c r="A237" i="50"/>
  <c r="B237" i="50"/>
  <c r="C237" i="50"/>
  <c r="A247" i="50"/>
  <c r="B247" i="50"/>
  <c r="C247" i="50"/>
  <c r="A6" i="50"/>
  <c r="B6" i="50"/>
  <c r="C6" i="50"/>
  <c r="A16" i="50"/>
  <c r="B16" i="50"/>
  <c r="C16" i="50"/>
  <c r="A26" i="50"/>
  <c r="B26" i="50"/>
  <c r="C26" i="50"/>
  <c r="A36" i="50"/>
  <c r="B36" i="50"/>
  <c r="C36" i="50"/>
  <c r="A46" i="50"/>
  <c r="B46" i="50"/>
  <c r="C46" i="50"/>
  <c r="A56" i="50"/>
  <c r="B56" i="50"/>
  <c r="C56" i="50"/>
  <c r="A66" i="50"/>
  <c r="B66" i="50"/>
  <c r="C66" i="50"/>
  <c r="A76" i="50"/>
  <c r="B76" i="50"/>
  <c r="C76" i="50"/>
  <c r="A86" i="50"/>
  <c r="B86" i="50"/>
  <c r="C86" i="50"/>
  <c r="A96" i="50"/>
  <c r="B96" i="50"/>
  <c r="C96" i="50"/>
  <c r="A106" i="50"/>
  <c r="B106" i="50"/>
  <c r="C106" i="50"/>
  <c r="A116" i="50"/>
  <c r="B116" i="50"/>
  <c r="C116" i="50"/>
  <c r="A126" i="50"/>
  <c r="B126" i="50"/>
  <c r="C126" i="50"/>
  <c r="A136" i="50"/>
  <c r="B136" i="50"/>
  <c r="C136" i="50"/>
  <c r="A146" i="50"/>
  <c r="B146" i="50"/>
  <c r="C146" i="50"/>
  <c r="A156" i="50"/>
  <c r="B156" i="50"/>
  <c r="C156" i="50"/>
  <c r="A166" i="50"/>
  <c r="B166" i="50"/>
  <c r="C166" i="50"/>
  <c r="A176" i="50"/>
  <c r="B176" i="50"/>
  <c r="C176" i="50"/>
  <c r="A186" i="50"/>
  <c r="B186" i="50"/>
  <c r="C186" i="50"/>
  <c r="A196" i="50"/>
  <c r="B196" i="50"/>
  <c r="C196" i="50"/>
  <c r="A206" i="50"/>
  <c r="B206" i="50"/>
  <c r="C206" i="50"/>
  <c r="A216" i="50"/>
  <c r="B216" i="50"/>
  <c r="C216" i="50"/>
  <c r="A226" i="50"/>
  <c r="B226" i="50"/>
  <c r="C226" i="50"/>
  <c r="A236" i="50"/>
  <c r="B236" i="50"/>
  <c r="C236" i="50"/>
  <c r="A246" i="50"/>
  <c r="B246" i="50"/>
  <c r="C246" i="50"/>
  <c r="A5" i="50"/>
  <c r="B5" i="50"/>
  <c r="C5" i="50"/>
  <c r="A15" i="50"/>
  <c r="B15" i="50"/>
  <c r="C15" i="50"/>
  <c r="A25" i="50"/>
  <c r="B25" i="50"/>
  <c r="C25" i="50"/>
  <c r="A35" i="50"/>
  <c r="B35" i="50"/>
  <c r="C35" i="50"/>
  <c r="A45" i="50"/>
  <c r="B45" i="50"/>
  <c r="C45" i="50"/>
  <c r="A55" i="50"/>
  <c r="B55" i="50"/>
  <c r="C55" i="50"/>
  <c r="A65" i="50"/>
  <c r="B65" i="50"/>
  <c r="C65" i="50"/>
  <c r="A75" i="50"/>
  <c r="B75" i="50"/>
  <c r="C75" i="50"/>
  <c r="A85" i="50"/>
  <c r="B85" i="50"/>
  <c r="C85" i="50"/>
  <c r="A95" i="50"/>
  <c r="B95" i="50"/>
  <c r="C95" i="50"/>
  <c r="A105" i="50"/>
  <c r="B105" i="50"/>
  <c r="C105" i="50"/>
  <c r="A115" i="50"/>
  <c r="B115" i="50"/>
  <c r="C115" i="50"/>
  <c r="A125" i="50"/>
  <c r="B125" i="50"/>
  <c r="C125" i="50"/>
  <c r="A135" i="50"/>
  <c r="B135" i="50"/>
  <c r="C135" i="50"/>
  <c r="A145" i="50"/>
  <c r="B145" i="50"/>
  <c r="C145" i="50"/>
  <c r="A155" i="50"/>
  <c r="B155" i="50"/>
  <c r="C155" i="50"/>
  <c r="A165" i="50"/>
  <c r="B165" i="50"/>
  <c r="C165" i="50"/>
  <c r="A175" i="50"/>
  <c r="B175" i="50"/>
  <c r="C175" i="50"/>
  <c r="A185" i="50"/>
  <c r="B185" i="50"/>
  <c r="C185" i="50"/>
  <c r="A195" i="50"/>
  <c r="B195" i="50"/>
  <c r="C195" i="50"/>
  <c r="A205" i="50"/>
  <c r="B205" i="50"/>
  <c r="C205" i="50"/>
  <c r="A215" i="50"/>
  <c r="B215" i="50"/>
  <c r="C215" i="50"/>
  <c r="A225" i="50"/>
  <c r="B225" i="50"/>
  <c r="C225" i="50"/>
  <c r="A235" i="50"/>
  <c r="B235" i="50"/>
  <c r="C235" i="50"/>
  <c r="A245" i="50"/>
  <c r="B245" i="50"/>
  <c r="C245" i="50"/>
  <c r="A4" i="50"/>
  <c r="B4" i="50"/>
  <c r="C4" i="50"/>
  <c r="A14" i="50"/>
  <c r="B14" i="50"/>
  <c r="C14" i="50"/>
  <c r="A24" i="50"/>
  <c r="B24" i="50"/>
  <c r="C24" i="50"/>
  <c r="A34" i="50"/>
  <c r="B34" i="50"/>
  <c r="C34" i="50"/>
  <c r="A44" i="50"/>
  <c r="B44" i="50"/>
  <c r="C44" i="50"/>
  <c r="A54" i="50"/>
  <c r="B54" i="50"/>
  <c r="C54" i="50"/>
  <c r="A64" i="50"/>
  <c r="B64" i="50"/>
  <c r="C64" i="50"/>
  <c r="A74" i="50"/>
  <c r="B74" i="50"/>
  <c r="C74" i="50"/>
  <c r="A84" i="50"/>
  <c r="B84" i="50"/>
  <c r="C84" i="50"/>
  <c r="A94" i="50"/>
  <c r="B94" i="50"/>
  <c r="C94" i="50"/>
  <c r="A104" i="50"/>
  <c r="B104" i="50"/>
  <c r="C104" i="50"/>
  <c r="A114" i="50"/>
  <c r="B114" i="50"/>
  <c r="C114" i="50"/>
  <c r="A124" i="50"/>
  <c r="B124" i="50"/>
  <c r="C124" i="50"/>
  <c r="A134" i="50"/>
  <c r="B134" i="50"/>
  <c r="C134" i="50"/>
  <c r="A144" i="50"/>
  <c r="B144" i="50"/>
  <c r="C144" i="50"/>
  <c r="A154" i="50"/>
  <c r="B154" i="50"/>
  <c r="C154" i="50"/>
  <c r="A164" i="50"/>
  <c r="B164" i="50"/>
  <c r="C164" i="50"/>
  <c r="A174" i="50"/>
  <c r="B174" i="50"/>
  <c r="C174" i="50"/>
  <c r="A184" i="50"/>
  <c r="B184" i="50"/>
  <c r="C184" i="50"/>
  <c r="A194" i="50"/>
  <c r="B194" i="50"/>
  <c r="C194" i="50"/>
  <c r="A204" i="50"/>
  <c r="B204" i="50"/>
  <c r="C204" i="50"/>
  <c r="A214" i="50"/>
  <c r="B214" i="50"/>
  <c r="C214" i="50"/>
  <c r="A224" i="50"/>
  <c r="B224" i="50"/>
  <c r="C224" i="50"/>
  <c r="A234" i="50"/>
  <c r="B234" i="50"/>
  <c r="C234" i="50"/>
  <c r="A244" i="50"/>
  <c r="B244" i="50"/>
  <c r="C244" i="50"/>
  <c r="A3" i="50"/>
  <c r="B3" i="50"/>
  <c r="C3" i="50"/>
  <c r="A13" i="50"/>
  <c r="B13" i="50"/>
  <c r="C13" i="50"/>
  <c r="A23" i="50"/>
  <c r="B23" i="50"/>
  <c r="C23" i="50"/>
  <c r="A33" i="50"/>
  <c r="B33" i="50"/>
  <c r="C33" i="50"/>
  <c r="A43" i="50"/>
  <c r="B43" i="50"/>
  <c r="C43" i="50"/>
  <c r="A53" i="50"/>
  <c r="B53" i="50"/>
  <c r="C53" i="50"/>
  <c r="A63" i="50"/>
  <c r="B63" i="50"/>
  <c r="C63" i="50"/>
  <c r="A73" i="50"/>
  <c r="B73" i="50"/>
  <c r="C73" i="50"/>
  <c r="A83" i="50"/>
  <c r="B83" i="50"/>
  <c r="C83" i="50"/>
  <c r="A93" i="50"/>
  <c r="B93" i="50"/>
  <c r="C93" i="50"/>
  <c r="A103" i="50"/>
  <c r="B103" i="50"/>
  <c r="C103" i="50"/>
  <c r="A113" i="50"/>
  <c r="B113" i="50"/>
  <c r="C113" i="50"/>
  <c r="A123" i="50"/>
  <c r="B123" i="50"/>
  <c r="C123" i="50"/>
  <c r="A133" i="50"/>
  <c r="B133" i="50"/>
  <c r="C133" i="50"/>
  <c r="A143" i="50"/>
  <c r="B143" i="50"/>
  <c r="C143" i="50"/>
  <c r="A153" i="50"/>
  <c r="B153" i="50"/>
  <c r="C153" i="50"/>
  <c r="A163" i="50"/>
  <c r="B163" i="50"/>
  <c r="C163" i="50"/>
  <c r="A173" i="50"/>
  <c r="B173" i="50"/>
  <c r="C173" i="50"/>
  <c r="A183" i="50"/>
  <c r="B183" i="50"/>
  <c r="C183" i="50"/>
  <c r="A193" i="50"/>
  <c r="B193" i="50"/>
  <c r="C193" i="50"/>
  <c r="A203" i="50"/>
  <c r="B203" i="50"/>
  <c r="C203" i="50"/>
  <c r="A213" i="50"/>
  <c r="B213" i="50"/>
  <c r="C213" i="50"/>
  <c r="A223" i="50"/>
  <c r="B223" i="50"/>
  <c r="C223" i="50"/>
  <c r="A233" i="50"/>
  <c r="B233" i="50"/>
  <c r="C233" i="50"/>
  <c r="A243" i="50"/>
  <c r="B243" i="50"/>
  <c r="C243" i="50"/>
  <c r="A92" i="50"/>
  <c r="B92" i="50"/>
  <c r="C92" i="50"/>
  <c r="A102" i="50"/>
  <c r="B102" i="50"/>
  <c r="C102" i="50"/>
  <c r="A112" i="50"/>
  <c r="B112" i="50"/>
  <c r="C112" i="50"/>
  <c r="A122" i="50"/>
  <c r="B122" i="50"/>
  <c r="C122" i="50"/>
  <c r="A132" i="50"/>
  <c r="B132" i="50"/>
  <c r="C132" i="50"/>
  <c r="A142" i="50"/>
  <c r="B142" i="50"/>
  <c r="C142" i="50"/>
  <c r="A152" i="50"/>
  <c r="B152" i="50"/>
  <c r="C152" i="50"/>
  <c r="A162" i="50"/>
  <c r="B162" i="50"/>
  <c r="C162" i="50"/>
  <c r="A172" i="50"/>
  <c r="B172" i="50"/>
  <c r="C172" i="50"/>
  <c r="A182" i="50"/>
  <c r="B182" i="50"/>
  <c r="C182" i="50"/>
  <c r="A192" i="50"/>
  <c r="B192" i="50"/>
  <c r="C192" i="50"/>
  <c r="A202" i="50"/>
  <c r="B202" i="50"/>
  <c r="C202" i="50"/>
  <c r="A212" i="50"/>
  <c r="B212" i="50"/>
  <c r="C212" i="50"/>
  <c r="A222" i="50"/>
  <c r="B222" i="50"/>
  <c r="C222" i="50"/>
  <c r="A232" i="50"/>
  <c r="B232" i="50"/>
  <c r="C232" i="50"/>
  <c r="A242" i="50"/>
  <c r="B242" i="50"/>
  <c r="C242" i="50"/>
  <c r="A22" i="50"/>
  <c r="B22" i="50"/>
  <c r="C22" i="50"/>
  <c r="A32" i="50"/>
  <c r="B32" i="50"/>
  <c r="C32" i="50"/>
  <c r="A42" i="50"/>
  <c r="B42" i="50"/>
  <c r="C42" i="50"/>
  <c r="A52" i="50"/>
  <c r="B52" i="50"/>
  <c r="C52" i="50"/>
  <c r="A62" i="50"/>
  <c r="B62" i="50"/>
  <c r="C62" i="50"/>
  <c r="A72" i="50"/>
  <c r="B72" i="50"/>
  <c r="C72" i="50"/>
  <c r="A82" i="50"/>
  <c r="B82" i="50"/>
  <c r="C82" i="50"/>
  <c r="C12" i="50"/>
  <c r="C2" i="50"/>
  <c r="B12" i="50"/>
  <c r="B2" i="50"/>
  <c r="A12" i="50"/>
  <c r="A2" i="50"/>
  <c r="F179" i="43"/>
  <c r="F307" i="11" s="1"/>
  <c r="D307" i="11"/>
  <c r="B307" i="11"/>
  <c r="F354" i="41"/>
  <c r="B225" i="11"/>
  <c r="B221" i="11"/>
  <c r="B217" i="11"/>
  <c r="B213" i="11"/>
  <c r="B209" i="11"/>
  <c r="B205" i="11"/>
  <c r="D225" i="11"/>
  <c r="D221" i="11"/>
  <c r="D217" i="11"/>
  <c r="D213" i="11"/>
  <c r="D209" i="11"/>
  <c r="D205" i="11"/>
  <c r="D201" i="11"/>
  <c r="B201" i="11"/>
  <c r="F329" i="41"/>
  <c r="F221" i="11" s="1"/>
  <c r="F304" i="41"/>
  <c r="F217" i="11"/>
  <c r="F279" i="41"/>
  <c r="F294" i="41"/>
  <c r="F215" i="11" s="1"/>
  <c r="F254" i="41"/>
  <c r="F269" i="41"/>
  <c r="F211" i="11"/>
  <c r="F229" i="41"/>
  <c r="F244" i="41"/>
  <c r="F207" i="11"/>
  <c r="F204" i="41"/>
  <c r="F254" i="39"/>
  <c r="F269" i="39"/>
  <c r="F113" i="11" s="1"/>
  <c r="F229" i="39"/>
  <c r="F244" i="39"/>
  <c r="F109" i="11"/>
  <c r="F204" i="39"/>
  <c r="D111" i="11"/>
  <c r="D107" i="11"/>
  <c r="D103" i="11"/>
  <c r="B111" i="11"/>
  <c r="B107" i="11"/>
  <c r="B103" i="11"/>
  <c r="D56" i="11"/>
  <c r="D52" i="11"/>
  <c r="D48" i="11"/>
  <c r="D44" i="11"/>
  <c r="B56" i="11"/>
  <c r="B52" i="11"/>
  <c r="B48" i="11"/>
  <c r="B44" i="11"/>
  <c r="F279" i="38"/>
  <c r="F56" i="11" s="1"/>
  <c r="F254" i="38"/>
  <c r="F229" i="38"/>
  <c r="F244" i="38"/>
  <c r="F50" i="11"/>
  <c r="F204" i="38"/>
  <c r="F219" i="38"/>
  <c r="F46" i="11"/>
  <c r="F44" i="11"/>
  <c r="F52" i="11"/>
  <c r="F219" i="39"/>
  <c r="F105" i="11"/>
  <c r="F344" i="41"/>
  <c r="F223" i="11" s="1"/>
  <c r="F294" i="38"/>
  <c r="F58" i="11" s="1"/>
  <c r="F205" i="11"/>
  <c r="F209" i="11"/>
  <c r="F319" i="41"/>
  <c r="F219" i="11" s="1"/>
  <c r="F103" i="11"/>
  <c r="F107" i="11"/>
  <c r="F48" i="11"/>
  <c r="F269" i="38"/>
  <c r="F54" i="11" s="1"/>
  <c r="F56" i="3"/>
  <c r="F30" i="3"/>
  <c r="F191" i="4"/>
  <c r="F204" i="4" s="1"/>
  <c r="F206" i="4" s="1"/>
  <c r="F165" i="4"/>
  <c r="F178" i="4"/>
  <c r="F139" i="4"/>
  <c r="F152" i="4"/>
  <c r="F151" i="5" s="1"/>
  <c r="F154" i="4"/>
  <c r="F153" i="5" s="1"/>
  <c r="F113" i="4"/>
  <c r="F126" i="4"/>
  <c r="F128" i="4"/>
  <c r="F149" i="5"/>
  <c r="F59" i="4"/>
  <c r="F74" i="4"/>
  <c r="F32" i="4"/>
  <c r="F47" i="4"/>
  <c r="F134" i="5" s="1"/>
  <c r="F135" i="3"/>
  <c r="F148" i="3"/>
  <c r="F150" i="3" s="1"/>
  <c r="F114" i="5" s="1"/>
  <c r="F109" i="3"/>
  <c r="F122" i="3"/>
  <c r="F124" i="3"/>
  <c r="F110" i="5" s="1"/>
  <c r="F82" i="3"/>
  <c r="F95" i="3"/>
  <c r="F97" i="3"/>
  <c r="F105" i="5" s="1"/>
  <c r="F37" i="1"/>
  <c r="F109" i="2"/>
  <c r="F82" i="2"/>
  <c r="F95" i="2"/>
  <c r="F56" i="2"/>
  <c r="F30" i="2"/>
  <c r="F122" i="2"/>
  <c r="F124" i="2"/>
  <c r="F77" i="5" s="1"/>
  <c r="F145" i="1"/>
  <c r="F123" i="1"/>
  <c r="F101" i="1"/>
  <c r="F79" i="1"/>
  <c r="F81" i="1" s="1"/>
  <c r="F29" i="5" s="1"/>
  <c r="F57" i="1"/>
  <c r="F54" i="38"/>
  <c r="F20" i="11" s="1"/>
  <c r="F54" i="41"/>
  <c r="F79" i="41"/>
  <c r="F94" i="41"/>
  <c r="F183" i="11"/>
  <c r="F104" i="41"/>
  <c r="F129" i="41"/>
  <c r="F154" i="41"/>
  <c r="F179" i="41"/>
  <c r="F154" i="42"/>
  <c r="F129" i="42"/>
  <c r="F144" i="42" s="1"/>
  <c r="F104" i="42"/>
  <c r="F79" i="42"/>
  <c r="F54" i="42"/>
  <c r="F29" i="42"/>
  <c r="F244" i="11" s="1"/>
  <c r="F154" i="43"/>
  <c r="F129" i="43"/>
  <c r="F144" i="43"/>
  <c r="F301" i="11" s="1"/>
  <c r="F104" i="43"/>
  <c r="F119" i="43"/>
  <c r="F297" i="11"/>
  <c r="F79" i="43"/>
  <c r="F54" i="43"/>
  <c r="F29" i="43"/>
  <c r="F283" i="11"/>
  <c r="F179" i="44"/>
  <c r="F154" i="44"/>
  <c r="F129" i="44"/>
  <c r="F104" i="44"/>
  <c r="F119" i="44"/>
  <c r="F340" i="11" s="1"/>
  <c r="F79" i="44"/>
  <c r="F94" i="44"/>
  <c r="F336" i="11" s="1"/>
  <c r="F54" i="44"/>
  <c r="F44" i="44"/>
  <c r="F42" i="44"/>
  <c r="F27" i="44"/>
  <c r="F42" i="41"/>
  <c r="F44" i="41"/>
  <c r="F27" i="41"/>
  <c r="F173" i="11" s="1"/>
  <c r="F179" i="40"/>
  <c r="F194" i="40" s="1"/>
  <c r="F156" i="11" s="1"/>
  <c r="F154" i="40"/>
  <c r="F129" i="40"/>
  <c r="F144" i="40" s="1"/>
  <c r="F148" i="11" s="1"/>
  <c r="F160" i="11" s="1"/>
  <c r="F104" i="40"/>
  <c r="F142" i="11" s="1"/>
  <c r="F79" i="40"/>
  <c r="F138" i="11" s="1"/>
  <c r="F94" i="40"/>
  <c r="F140" i="11"/>
  <c r="F54" i="40"/>
  <c r="F134" i="11" s="1"/>
  <c r="F69" i="40"/>
  <c r="F136" i="11" s="1"/>
  <c r="F179" i="39"/>
  <c r="F154" i="39"/>
  <c r="F129" i="39"/>
  <c r="F104" i="39"/>
  <c r="F79" i="39"/>
  <c r="F54" i="39"/>
  <c r="F179" i="38"/>
  <c r="F194" i="38"/>
  <c r="F42" i="11"/>
  <c r="F154" i="38"/>
  <c r="F169" i="38"/>
  <c r="F38" i="11"/>
  <c r="F129" i="38"/>
  <c r="F104" i="38"/>
  <c r="F119" i="38"/>
  <c r="F30" i="11"/>
  <c r="F42" i="40"/>
  <c r="F44" i="40"/>
  <c r="F27" i="40"/>
  <c r="F42" i="39"/>
  <c r="F44" i="39"/>
  <c r="F77" i="11" s="1"/>
  <c r="F27" i="39"/>
  <c r="F119" i="39"/>
  <c r="F89" i="11" s="1"/>
  <c r="F119" i="40"/>
  <c r="F144" i="11" s="1"/>
  <c r="F169" i="40"/>
  <c r="F144" i="44"/>
  <c r="F194" i="44"/>
  <c r="F69" i="43"/>
  <c r="F169" i="43"/>
  <c r="F69" i="42"/>
  <c r="F250" i="11" s="1"/>
  <c r="F119" i="41"/>
  <c r="F187" i="11" s="1"/>
  <c r="F69" i="41"/>
  <c r="F179" i="11" s="1"/>
  <c r="F144" i="39"/>
  <c r="F194" i="39"/>
  <c r="F101" i="11" s="1"/>
  <c r="F69" i="44"/>
  <c r="F169" i="44"/>
  <c r="F348" i="11" s="1"/>
  <c r="F44" i="42"/>
  <c r="F246" i="11" s="1"/>
  <c r="F144" i="41"/>
  <c r="F69" i="38"/>
  <c r="F22" i="11" s="1"/>
  <c r="D350" i="11"/>
  <c r="D346" i="11"/>
  <c r="D342" i="11"/>
  <c r="D338" i="11"/>
  <c r="D334" i="11"/>
  <c r="D330" i="11"/>
  <c r="D303" i="11"/>
  <c r="D299" i="11"/>
  <c r="D295" i="11"/>
  <c r="D291" i="11"/>
  <c r="D287" i="11"/>
  <c r="D283" i="11"/>
  <c r="D264" i="11"/>
  <c r="D260" i="11"/>
  <c r="D256" i="11"/>
  <c r="D252" i="11"/>
  <c r="D248" i="11"/>
  <c r="D244" i="11"/>
  <c r="D197" i="11"/>
  <c r="D193" i="11"/>
  <c r="D189" i="11"/>
  <c r="D185" i="11"/>
  <c r="D181" i="11"/>
  <c r="D177" i="11"/>
  <c r="D154" i="11"/>
  <c r="D150" i="11"/>
  <c r="D146" i="11"/>
  <c r="D142" i="11"/>
  <c r="D138" i="11"/>
  <c r="D134" i="11"/>
  <c r="D99" i="11"/>
  <c r="D95" i="11"/>
  <c r="D91" i="11"/>
  <c r="D87" i="11"/>
  <c r="D83" i="11"/>
  <c r="D79" i="11"/>
  <c r="D40" i="11"/>
  <c r="D36" i="11"/>
  <c r="D32" i="11"/>
  <c r="D28" i="11"/>
  <c r="D24" i="11"/>
  <c r="D20" i="11"/>
  <c r="D145" i="9"/>
  <c r="D760" i="10"/>
  <c r="D756" i="10"/>
  <c r="D752" i="10"/>
  <c r="D748" i="10"/>
  <c r="D744" i="10"/>
  <c r="D740" i="10"/>
  <c r="D736" i="10"/>
  <c r="D732" i="10"/>
  <c r="D728" i="10"/>
  <c r="D724" i="10"/>
  <c r="D705" i="10"/>
  <c r="D701" i="10"/>
  <c r="D697" i="10"/>
  <c r="D693" i="10"/>
  <c r="D689" i="10"/>
  <c r="D685" i="10"/>
  <c r="D681" i="10"/>
  <c r="D677" i="10"/>
  <c r="D673" i="10"/>
  <c r="D669" i="10"/>
  <c r="D650" i="10"/>
  <c r="D646" i="10"/>
  <c r="D642" i="10"/>
  <c r="D638" i="10"/>
  <c r="D634" i="10"/>
  <c r="D632" i="10"/>
  <c r="D628" i="10"/>
  <c r="D624" i="10"/>
  <c r="D620" i="10"/>
  <c r="D601" i="10"/>
  <c r="D597" i="10"/>
  <c r="D593" i="10"/>
  <c r="D589" i="10"/>
  <c r="D585" i="10"/>
  <c r="D581" i="10"/>
  <c r="D577" i="10"/>
  <c r="D573" i="10"/>
  <c r="D569" i="10"/>
  <c r="D565" i="10"/>
  <c r="D546" i="10"/>
  <c r="D542" i="10"/>
  <c r="D538" i="10"/>
  <c r="D534" i="10"/>
  <c r="D530" i="10"/>
  <c r="D526" i="10"/>
  <c r="D522" i="10"/>
  <c r="D518" i="10"/>
  <c r="D514" i="10"/>
  <c r="D510" i="10"/>
  <c r="D491" i="10"/>
  <c r="D487" i="10"/>
  <c r="D483" i="10"/>
  <c r="D479" i="10"/>
  <c r="D475" i="10"/>
  <c r="D471" i="10"/>
  <c r="D467" i="10"/>
  <c r="D463" i="10"/>
  <c r="D459" i="10"/>
  <c r="D455" i="10"/>
  <c r="D436" i="10"/>
  <c r="D432" i="10"/>
  <c r="D428" i="10"/>
  <c r="D424" i="10"/>
  <c r="D420" i="10"/>
  <c r="D416" i="10"/>
  <c r="D412" i="10"/>
  <c r="D408" i="10"/>
  <c r="D404" i="10"/>
  <c r="D400" i="10"/>
  <c r="D381" i="10"/>
  <c r="D377" i="10"/>
  <c r="D373" i="10"/>
  <c r="D369" i="10"/>
  <c r="D365" i="10"/>
  <c r="D361" i="10"/>
  <c r="D357" i="10"/>
  <c r="D353" i="10"/>
  <c r="D349" i="10"/>
  <c r="D345" i="10"/>
  <c r="D326" i="10"/>
  <c r="D322" i="10"/>
  <c r="D318" i="10"/>
  <c r="D314" i="10"/>
  <c r="D310" i="10"/>
  <c r="D306" i="10"/>
  <c r="D302" i="10"/>
  <c r="D298" i="10"/>
  <c r="D294" i="10"/>
  <c r="D290" i="10"/>
  <c r="D271" i="10"/>
  <c r="D267" i="10"/>
  <c r="D263" i="10"/>
  <c r="D259" i="10"/>
  <c r="D255" i="10"/>
  <c r="D251" i="10"/>
  <c r="D247" i="10"/>
  <c r="D243" i="10"/>
  <c r="D239" i="10"/>
  <c r="D235" i="10"/>
  <c r="D216" i="10"/>
  <c r="D212" i="10"/>
  <c r="D208" i="10"/>
  <c r="D204" i="10"/>
  <c r="D200" i="10"/>
  <c r="D196" i="10"/>
  <c r="D192" i="10"/>
  <c r="D188" i="10"/>
  <c r="D184" i="10"/>
  <c r="D161" i="10"/>
  <c r="D157" i="10"/>
  <c r="D153" i="10"/>
  <c r="D149" i="10"/>
  <c r="D145" i="10"/>
  <c r="D141" i="10"/>
  <c r="D137" i="10"/>
  <c r="D133" i="10"/>
  <c r="D129" i="10"/>
  <c r="D125" i="10"/>
  <c r="D106" i="10"/>
  <c r="D102" i="10"/>
  <c r="D98" i="10"/>
  <c r="D94" i="10"/>
  <c r="D90" i="10"/>
  <c r="D86" i="10"/>
  <c r="D82" i="10"/>
  <c r="D78" i="10"/>
  <c r="D74" i="10"/>
  <c r="D70" i="10"/>
  <c r="D51" i="10"/>
  <c r="D47" i="10"/>
  <c r="D43" i="10"/>
  <c r="D39" i="10"/>
  <c r="D35" i="10"/>
  <c r="D31" i="10"/>
  <c r="D27" i="10"/>
  <c r="D23" i="10"/>
  <c r="D19" i="10"/>
  <c r="D15" i="10"/>
  <c r="D180" i="10"/>
  <c r="D601" i="9"/>
  <c r="D597" i="9"/>
  <c r="D593" i="9"/>
  <c r="D589" i="9"/>
  <c r="D585" i="9"/>
  <c r="D581" i="9"/>
  <c r="D577" i="9"/>
  <c r="D573" i="9"/>
  <c r="D569" i="9"/>
  <c r="D565" i="9"/>
  <c r="D546" i="9"/>
  <c r="D542" i="9"/>
  <c r="D538" i="9"/>
  <c r="D534" i="9"/>
  <c r="D530" i="9"/>
  <c r="D526" i="9"/>
  <c r="D522" i="9"/>
  <c r="D518" i="9"/>
  <c r="D514" i="9"/>
  <c r="D510" i="9"/>
  <c r="D491" i="9"/>
  <c r="D487" i="9"/>
  <c r="D483" i="9"/>
  <c r="D479" i="9"/>
  <c r="D475" i="9"/>
  <c r="D471" i="9"/>
  <c r="D467" i="9"/>
  <c r="D463" i="9"/>
  <c r="D459" i="9"/>
  <c r="D455" i="9"/>
  <c r="D436" i="9"/>
  <c r="D432" i="9"/>
  <c r="D428" i="9"/>
  <c r="D424" i="9"/>
  <c r="D420" i="9"/>
  <c r="D416" i="9"/>
  <c r="D412" i="9"/>
  <c r="D408" i="9"/>
  <c r="D404" i="9"/>
  <c r="D400" i="9"/>
  <c r="D381" i="9"/>
  <c r="D377" i="9"/>
  <c r="D373" i="9"/>
  <c r="D369" i="9"/>
  <c r="D365" i="9"/>
  <c r="D361" i="9"/>
  <c r="D357" i="9"/>
  <c r="D353" i="9"/>
  <c r="D349" i="9"/>
  <c r="D345" i="9"/>
  <c r="D326" i="9"/>
  <c r="D322" i="9"/>
  <c r="D318" i="9"/>
  <c r="D314" i="9"/>
  <c r="D310" i="9"/>
  <c r="D306" i="9"/>
  <c r="D302" i="9"/>
  <c r="D298" i="9"/>
  <c r="D294" i="9"/>
  <c r="D290" i="9"/>
  <c r="D271" i="9"/>
  <c r="D267" i="9"/>
  <c r="D263" i="9"/>
  <c r="D259" i="9"/>
  <c r="D255" i="9"/>
  <c r="D251" i="9"/>
  <c r="D247" i="9"/>
  <c r="D243" i="9"/>
  <c r="D239" i="9"/>
  <c r="D235" i="9"/>
  <c r="D216" i="9"/>
  <c r="D212" i="9"/>
  <c r="D208" i="9"/>
  <c r="D204" i="9"/>
  <c r="D200" i="9"/>
  <c r="D196" i="9"/>
  <c r="D192" i="9"/>
  <c r="D188" i="9"/>
  <c r="D184" i="9"/>
  <c r="D161" i="9"/>
  <c r="D157" i="9"/>
  <c r="D153" i="9"/>
  <c r="D149" i="9"/>
  <c r="D141" i="9"/>
  <c r="D137" i="9"/>
  <c r="D133" i="9"/>
  <c r="D129" i="9"/>
  <c r="D125" i="9"/>
  <c r="D180" i="9"/>
  <c r="F175" i="9"/>
  <c r="F165" i="9"/>
  <c r="B161" i="9"/>
  <c r="B157" i="9"/>
  <c r="B153" i="9"/>
  <c r="B149" i="9"/>
  <c r="B145" i="9"/>
  <c r="B141" i="9"/>
  <c r="B137" i="9"/>
  <c r="B133" i="9"/>
  <c r="B129" i="9"/>
  <c r="B125" i="9"/>
  <c r="D4" i="49"/>
  <c r="A4" i="49"/>
  <c r="D3" i="49"/>
  <c r="A3" i="49"/>
  <c r="D2" i="49"/>
  <c r="A2" i="49"/>
  <c r="A1" i="49"/>
  <c r="D106" i="9"/>
  <c r="D102" i="9"/>
  <c r="D98" i="9"/>
  <c r="D94" i="9"/>
  <c r="D90" i="9"/>
  <c r="D86" i="9"/>
  <c r="D82" i="9"/>
  <c r="D78" i="9"/>
  <c r="D74" i="9"/>
  <c r="D70" i="9"/>
  <c r="D51" i="9"/>
  <c r="D47" i="9"/>
  <c r="D43" i="9"/>
  <c r="D39" i="9"/>
  <c r="D35" i="9"/>
  <c r="D31" i="9"/>
  <c r="D27" i="9"/>
  <c r="F29" i="12"/>
  <c r="F125" i="9"/>
  <c r="F129" i="9"/>
  <c r="F133" i="9"/>
  <c r="F137" i="9"/>
  <c r="F145" i="9"/>
  <c r="F149" i="9"/>
  <c r="F153" i="9"/>
  <c r="F161" i="9"/>
  <c r="F135" i="9"/>
  <c r="F143" i="9"/>
  <c r="F151" i="9"/>
  <c r="F159" i="9"/>
  <c r="F163" i="9"/>
  <c r="F169" i="9" s="1"/>
  <c r="F27" i="38"/>
  <c r="F16" i="11" s="1"/>
  <c r="F42" i="38"/>
  <c r="F44" i="38"/>
  <c r="F18" i="11"/>
  <c r="F79" i="38"/>
  <c r="F94" i="38"/>
  <c r="F26" i="11"/>
  <c r="B16" i="11"/>
  <c r="F36" i="11"/>
  <c r="F147" i="1"/>
  <c r="F44" i="5" s="1"/>
  <c r="F37" i="5"/>
  <c r="F27" i="5"/>
  <c r="F161" i="5"/>
  <c r="F86" i="4"/>
  <c r="F99" i="4"/>
  <c r="F139" i="5"/>
  <c r="F40" i="11"/>
  <c r="F125" i="1"/>
  <c r="F42" i="5"/>
  <c r="F75" i="5"/>
  <c r="F103" i="5"/>
  <c r="F112" i="5"/>
  <c r="F137" i="5"/>
  <c r="F159" i="5"/>
  <c r="D4" i="44"/>
  <c r="A4" i="44"/>
  <c r="D3" i="44"/>
  <c r="A3" i="44"/>
  <c r="D2" i="44"/>
  <c r="A2" i="44"/>
  <c r="A1" i="44"/>
  <c r="D4" i="43"/>
  <c r="A4" i="43"/>
  <c r="D3" i="43"/>
  <c r="A3" i="43"/>
  <c r="D2" i="43"/>
  <c r="A2" i="43"/>
  <c r="A1" i="43"/>
  <c r="D4" i="42"/>
  <c r="A4" i="42"/>
  <c r="D3" i="42"/>
  <c r="A3" i="42"/>
  <c r="D2" i="42"/>
  <c r="A2" i="42"/>
  <c r="A1" i="42"/>
  <c r="D4" i="41"/>
  <c r="A4" i="41"/>
  <c r="D3" i="41"/>
  <c r="A3" i="41"/>
  <c r="D2" i="41"/>
  <c r="A2" i="41"/>
  <c r="A1" i="41"/>
  <c r="A4" i="40"/>
  <c r="D3" i="40"/>
  <c r="A3" i="40"/>
  <c r="D2" i="40"/>
  <c r="A2" i="40"/>
  <c r="A1" i="40"/>
  <c r="D4" i="39"/>
  <c r="A4" i="39"/>
  <c r="D3" i="39"/>
  <c r="A3" i="39"/>
  <c r="D2" i="39"/>
  <c r="A2" i="39"/>
  <c r="A1" i="39"/>
  <c r="A4" i="38"/>
  <c r="A3" i="38"/>
  <c r="D2" i="38"/>
  <c r="A2" i="38"/>
  <c r="A1" i="38"/>
  <c r="D4" i="37"/>
  <c r="A4" i="37"/>
  <c r="D3" i="37"/>
  <c r="A3" i="37"/>
  <c r="D2" i="37"/>
  <c r="A2" i="37"/>
  <c r="A1" i="37"/>
  <c r="D4" i="36"/>
  <c r="A4" i="36"/>
  <c r="D3" i="36"/>
  <c r="A3" i="36"/>
  <c r="D2" i="36"/>
  <c r="A2" i="36"/>
  <c r="A1" i="36"/>
  <c r="A4" i="35"/>
  <c r="D3" i="35"/>
  <c r="A3" i="35"/>
  <c r="D2" i="35"/>
  <c r="A2" i="35"/>
  <c r="A1" i="35"/>
  <c r="D4" i="34"/>
  <c r="A4" i="34"/>
  <c r="D3" i="34"/>
  <c r="A3" i="34"/>
  <c r="D2" i="34"/>
  <c r="A2" i="34"/>
  <c r="A1" i="34"/>
  <c r="D4" i="33"/>
  <c r="A4" i="33"/>
  <c r="D3" i="33"/>
  <c r="A3" i="33"/>
  <c r="D2" i="33"/>
  <c r="A2" i="33"/>
  <c r="A1" i="33"/>
  <c r="D4" i="32"/>
  <c r="A4" i="32"/>
  <c r="D3" i="32"/>
  <c r="A3" i="32"/>
  <c r="D2" i="32"/>
  <c r="A2" i="32"/>
  <c r="A1" i="32"/>
  <c r="D4" i="31"/>
  <c r="A4" i="31"/>
  <c r="D3" i="31"/>
  <c r="A3" i="31"/>
  <c r="D2" i="31"/>
  <c r="A2" i="31"/>
  <c r="A1" i="31"/>
  <c r="D4" i="30"/>
  <c r="A4" i="30"/>
  <c r="D3" i="30"/>
  <c r="A3" i="30"/>
  <c r="D2" i="30"/>
  <c r="A2" i="30"/>
  <c r="A1" i="30"/>
  <c r="D4" i="29"/>
  <c r="A4" i="29"/>
  <c r="D3" i="29"/>
  <c r="A3" i="29"/>
  <c r="D2" i="29"/>
  <c r="A2" i="29"/>
  <c r="A1" i="29"/>
  <c r="D4" i="28"/>
  <c r="A4" i="28"/>
  <c r="D3" i="28"/>
  <c r="A3" i="28"/>
  <c r="D2" i="28"/>
  <c r="A2" i="28"/>
  <c r="A1" i="28"/>
  <c r="D4" i="27"/>
  <c r="A4" i="27"/>
  <c r="D3" i="27"/>
  <c r="A3" i="27"/>
  <c r="D2" i="27"/>
  <c r="A2" i="27"/>
  <c r="A1" i="27"/>
  <c r="D4" i="26"/>
  <c r="A4" i="26"/>
  <c r="D3" i="26"/>
  <c r="A3" i="26"/>
  <c r="D2" i="26"/>
  <c r="A2" i="26"/>
  <c r="A1" i="26"/>
  <c r="D4" i="25"/>
  <c r="A4" i="25"/>
  <c r="D3" i="25"/>
  <c r="A3" i="25"/>
  <c r="D2" i="25"/>
  <c r="A2" i="25"/>
  <c r="A1" i="25"/>
  <c r="D4" i="24"/>
  <c r="A4" i="24"/>
  <c r="D3" i="24"/>
  <c r="A3" i="24"/>
  <c r="D2" i="24"/>
  <c r="A2" i="24"/>
  <c r="A1" i="24"/>
  <c r="D4" i="23"/>
  <c r="A4" i="23"/>
  <c r="D3" i="23"/>
  <c r="A3" i="23"/>
  <c r="D2" i="23"/>
  <c r="A2" i="23"/>
  <c r="A1" i="23"/>
  <c r="D4" i="22"/>
  <c r="A4" i="22"/>
  <c r="D3" i="22"/>
  <c r="A3" i="22"/>
  <c r="D2" i="22"/>
  <c r="A2" i="22"/>
  <c r="A1" i="22"/>
  <c r="D4" i="20"/>
  <c r="A4" i="20"/>
  <c r="D3" i="20"/>
  <c r="A3" i="20"/>
  <c r="D2" i="20"/>
  <c r="A2" i="20"/>
  <c r="A1" i="20"/>
  <c r="D4" i="19"/>
  <c r="A4" i="19"/>
  <c r="D3" i="19"/>
  <c r="A3" i="19"/>
  <c r="D2" i="19"/>
  <c r="A2" i="19"/>
  <c r="A1" i="19"/>
  <c r="D4" i="18"/>
  <c r="A4" i="18"/>
  <c r="D3" i="18"/>
  <c r="A3" i="18"/>
  <c r="D2" i="18"/>
  <c r="A2" i="18"/>
  <c r="A1" i="18"/>
  <c r="D4" i="17"/>
  <c r="A4" i="17"/>
  <c r="D3" i="17"/>
  <c r="A3" i="17"/>
  <c r="D2" i="17"/>
  <c r="A2" i="17"/>
  <c r="A1" i="17"/>
  <c r="D4" i="16"/>
  <c r="A4" i="16"/>
  <c r="D3" i="16"/>
  <c r="A3" i="16"/>
  <c r="D2" i="16"/>
  <c r="A2" i="16"/>
  <c r="A1" i="16"/>
  <c r="D4" i="15"/>
  <c r="A4" i="15"/>
  <c r="D3" i="15"/>
  <c r="A3" i="15"/>
  <c r="D2" i="15"/>
  <c r="A2" i="15"/>
  <c r="A1" i="15"/>
  <c r="D4" i="13"/>
  <c r="A4" i="13"/>
  <c r="D3" i="13"/>
  <c r="A3" i="13"/>
  <c r="D2" i="13"/>
  <c r="A2" i="13"/>
  <c r="A1" i="13"/>
  <c r="F269" i="12"/>
  <c r="F254" i="12"/>
  <c r="F244" i="12"/>
  <c r="F229" i="12"/>
  <c r="F204" i="12"/>
  <c r="F43" i="9"/>
  <c r="F194" i="12"/>
  <c r="F179" i="12"/>
  <c r="F169" i="12"/>
  <c r="F37" i="9"/>
  <c r="F154" i="12"/>
  <c r="F144" i="12"/>
  <c r="F33" i="9" s="1"/>
  <c r="F129" i="12"/>
  <c r="F119" i="12"/>
  <c r="F29" i="9" s="1"/>
  <c r="F104" i="12"/>
  <c r="F27" i="9"/>
  <c r="F79" i="12"/>
  <c r="F23" i="9" s="1"/>
  <c r="F54" i="12"/>
  <c r="D4" i="12"/>
  <c r="A4" i="12"/>
  <c r="D3" i="12"/>
  <c r="A3" i="12"/>
  <c r="D2" i="12"/>
  <c r="A2" i="12"/>
  <c r="A1" i="12"/>
  <c r="F364" i="11"/>
  <c r="F354" i="11"/>
  <c r="F352" i="11"/>
  <c r="F350" i="11"/>
  <c r="B350" i="11"/>
  <c r="F346" i="11"/>
  <c r="B346" i="11"/>
  <c r="F344" i="11"/>
  <c r="F342" i="11"/>
  <c r="B342" i="11"/>
  <c r="F338" i="11"/>
  <c r="B338" i="11"/>
  <c r="F334" i="11"/>
  <c r="B334" i="11"/>
  <c r="F332" i="11"/>
  <c r="F358" i="11" s="1"/>
  <c r="F366" i="11" s="1"/>
  <c r="F96" i="7" s="1"/>
  <c r="F330" i="11"/>
  <c r="B330" i="11"/>
  <c r="F328" i="11"/>
  <c r="F326" i="11"/>
  <c r="B326" i="11"/>
  <c r="F321" i="11"/>
  <c r="F311" i="11"/>
  <c r="F305" i="11"/>
  <c r="F303" i="11"/>
  <c r="B303" i="11"/>
  <c r="B299" i="11"/>
  <c r="F295" i="11"/>
  <c r="B295" i="11"/>
  <c r="B291" i="11"/>
  <c r="F289" i="11"/>
  <c r="F287" i="11"/>
  <c r="B287" i="11"/>
  <c r="B283" i="11"/>
  <c r="F278" i="11"/>
  <c r="F268" i="11"/>
  <c r="B264" i="11"/>
  <c r="F262" i="11"/>
  <c r="F260" i="11"/>
  <c r="B260" i="11"/>
  <c r="B256" i="11"/>
  <c r="B252" i="11"/>
  <c r="F248" i="11"/>
  <c r="B248" i="11"/>
  <c r="B244" i="11"/>
  <c r="F239" i="11"/>
  <c r="F229" i="11"/>
  <c r="B197" i="11"/>
  <c r="B193" i="11"/>
  <c r="F191" i="11"/>
  <c r="F189" i="11"/>
  <c r="B189" i="11"/>
  <c r="F185" i="11"/>
  <c r="B185" i="11"/>
  <c r="F181" i="11"/>
  <c r="B181" i="11"/>
  <c r="F177" i="11"/>
  <c r="B177" i="11"/>
  <c r="F175" i="11"/>
  <c r="B173" i="11"/>
  <c r="F168" i="11"/>
  <c r="F158" i="11"/>
  <c r="F154" i="11"/>
  <c r="B154" i="11"/>
  <c r="F152" i="11"/>
  <c r="F150" i="11"/>
  <c r="B150" i="11"/>
  <c r="F146" i="11"/>
  <c r="B146" i="11"/>
  <c r="B142" i="11"/>
  <c r="B138" i="11"/>
  <c r="B134" i="11"/>
  <c r="F132" i="11"/>
  <c r="F130" i="11"/>
  <c r="B130" i="11"/>
  <c r="F125" i="11"/>
  <c r="F115" i="11"/>
  <c r="F99" i="11"/>
  <c r="B99" i="11"/>
  <c r="B95" i="11"/>
  <c r="F93" i="11"/>
  <c r="F91" i="11"/>
  <c r="B91" i="11"/>
  <c r="F87" i="11"/>
  <c r="B87" i="11"/>
  <c r="B83" i="11"/>
  <c r="B79" i="11"/>
  <c r="F75" i="11"/>
  <c r="B75" i="11"/>
  <c r="F70" i="11"/>
  <c r="F60" i="11"/>
  <c r="B40" i="11"/>
  <c r="B36" i="11"/>
  <c r="B32" i="11"/>
  <c r="B28" i="11"/>
  <c r="B24" i="11"/>
  <c r="B20" i="11"/>
  <c r="D4" i="11"/>
  <c r="A4" i="11"/>
  <c r="D3" i="11"/>
  <c r="A3" i="11"/>
  <c r="D2" i="11"/>
  <c r="A2" i="11"/>
  <c r="A1" i="11"/>
  <c r="F774" i="10"/>
  <c r="F764" i="10"/>
  <c r="F762" i="10"/>
  <c r="B760" i="10"/>
  <c r="F756" i="10"/>
  <c r="B756" i="10"/>
  <c r="F754" i="10"/>
  <c r="F752" i="10"/>
  <c r="B752" i="10"/>
  <c r="F748" i="10"/>
  <c r="B748" i="10"/>
  <c r="F746" i="10"/>
  <c r="B744" i="10"/>
  <c r="F740" i="10"/>
  <c r="B740" i="10"/>
  <c r="F738" i="10"/>
  <c r="F736" i="10"/>
  <c r="B736" i="10"/>
  <c r="F732" i="10"/>
  <c r="B732" i="10"/>
  <c r="F730" i="10"/>
  <c r="B728" i="10"/>
  <c r="F724" i="10"/>
  <c r="B724" i="10"/>
  <c r="F719" i="10"/>
  <c r="F709" i="10"/>
  <c r="F707" i="10"/>
  <c r="B705" i="10"/>
  <c r="F701" i="10"/>
  <c r="B701" i="10"/>
  <c r="F699" i="10"/>
  <c r="F697" i="10"/>
  <c r="B697" i="10"/>
  <c r="F693" i="10"/>
  <c r="B693" i="10"/>
  <c r="F691" i="10"/>
  <c r="B689" i="10"/>
  <c r="F685" i="10"/>
  <c r="B685" i="10"/>
  <c r="F683" i="10"/>
  <c r="B681" i="10"/>
  <c r="F677" i="10"/>
  <c r="B677" i="10"/>
  <c r="F675" i="10"/>
  <c r="B673" i="10"/>
  <c r="F671" i="10"/>
  <c r="F669" i="10"/>
  <c r="B669" i="10"/>
  <c r="F664" i="10"/>
  <c r="F654" i="10"/>
  <c r="F650" i="10"/>
  <c r="B650" i="10"/>
  <c r="F648" i="10"/>
  <c r="B646" i="10"/>
  <c r="F644" i="10"/>
  <c r="B642" i="10"/>
  <c r="B638" i="10"/>
  <c r="F636" i="10"/>
  <c r="F634" i="10"/>
  <c r="B634" i="10"/>
  <c r="F632" i="10"/>
  <c r="B632" i="10"/>
  <c r="F628" i="10"/>
  <c r="B628" i="10"/>
  <c r="F624" i="10"/>
  <c r="B624" i="10"/>
  <c r="F620" i="10"/>
  <c r="B620" i="10"/>
  <c r="F615" i="10"/>
  <c r="F605" i="10"/>
  <c r="F603" i="10"/>
  <c r="F601" i="10"/>
  <c r="B601" i="10"/>
  <c r="F599" i="10"/>
  <c r="B597" i="10"/>
  <c r="F593" i="10"/>
  <c r="B593" i="10"/>
  <c r="F591" i="10"/>
  <c r="B589" i="10"/>
  <c r="F587" i="10"/>
  <c r="F585" i="10"/>
  <c r="B585" i="10"/>
  <c r="F583" i="10"/>
  <c r="F609" i="10" s="1"/>
  <c r="F581" i="10"/>
  <c r="B581" i="10"/>
  <c r="F577" i="10"/>
  <c r="B577" i="10"/>
  <c r="F575" i="10"/>
  <c r="B573" i="10"/>
  <c r="F571" i="10"/>
  <c r="F569" i="10"/>
  <c r="B569" i="10"/>
  <c r="F567" i="10"/>
  <c r="B565" i="10"/>
  <c r="F560" i="10"/>
  <c r="F550" i="10"/>
  <c r="F548" i="10"/>
  <c r="F546" i="10"/>
  <c r="B546" i="10"/>
  <c r="F544" i="10"/>
  <c r="B542" i="10"/>
  <c r="F538" i="10"/>
  <c r="B538" i="10"/>
  <c r="F536" i="10"/>
  <c r="B534" i="10"/>
  <c r="F532" i="10"/>
  <c r="F530" i="10"/>
  <c r="B530" i="10"/>
  <c r="F528" i="10"/>
  <c r="F526" i="10"/>
  <c r="B526" i="10"/>
  <c r="F522" i="10"/>
  <c r="B522" i="10"/>
  <c r="F520" i="10"/>
  <c r="B518" i="10"/>
  <c r="F516" i="10"/>
  <c r="F514" i="10"/>
  <c r="B514" i="10"/>
  <c r="F512" i="10"/>
  <c r="B510" i="10"/>
  <c r="F505" i="10"/>
  <c r="F495" i="10"/>
  <c r="F493" i="10"/>
  <c r="F491" i="10"/>
  <c r="B491" i="10"/>
  <c r="F489" i="10"/>
  <c r="B487" i="10"/>
  <c r="F483" i="10"/>
  <c r="B483" i="10"/>
  <c r="F481" i="10"/>
  <c r="B479" i="10"/>
  <c r="F477" i="10"/>
  <c r="F475" i="10"/>
  <c r="B475" i="10"/>
  <c r="F473" i="10"/>
  <c r="F471" i="10"/>
  <c r="B471" i="10"/>
  <c r="F467" i="10"/>
  <c r="B467" i="10"/>
  <c r="F465" i="10"/>
  <c r="B463" i="10"/>
  <c r="F459" i="10"/>
  <c r="B459" i="10"/>
  <c r="F457" i="10"/>
  <c r="F455" i="10"/>
  <c r="B455" i="10"/>
  <c r="F450" i="10"/>
  <c r="F440" i="10"/>
  <c r="B436" i="10"/>
  <c r="F434" i="10"/>
  <c r="F432" i="10"/>
  <c r="B432" i="10"/>
  <c r="B428" i="10"/>
  <c r="F426" i="10"/>
  <c r="F424" i="10"/>
  <c r="B424" i="10"/>
  <c r="F422" i="10"/>
  <c r="F420" i="10"/>
  <c r="B420" i="10"/>
  <c r="F418" i="10"/>
  <c r="F416" i="10"/>
  <c r="B416" i="10"/>
  <c r="B412" i="10"/>
  <c r="F410" i="10"/>
  <c r="F408" i="10"/>
  <c r="B408" i="10"/>
  <c r="B404" i="10"/>
  <c r="F402" i="10"/>
  <c r="F400" i="10"/>
  <c r="B400" i="10"/>
  <c r="F395" i="10"/>
  <c r="F385" i="10"/>
  <c r="B381" i="10"/>
  <c r="F379" i="10"/>
  <c r="F377" i="10"/>
  <c r="B377" i="10"/>
  <c r="B373" i="10"/>
  <c r="F371" i="10"/>
  <c r="F369" i="10"/>
  <c r="B369" i="10"/>
  <c r="F367" i="10"/>
  <c r="F365" i="10"/>
  <c r="B365" i="10"/>
  <c r="F363" i="10"/>
  <c r="F361" i="10"/>
  <c r="B361" i="10"/>
  <c r="B357" i="10"/>
  <c r="F355" i="10"/>
  <c r="F353" i="10"/>
  <c r="B353" i="10"/>
  <c r="B349" i="10"/>
  <c r="F347" i="10"/>
  <c r="F345" i="10"/>
  <c r="B345" i="10"/>
  <c r="F340" i="10"/>
  <c r="F330" i="10"/>
  <c r="F328" i="10"/>
  <c r="B326" i="10"/>
  <c r="F324" i="10"/>
  <c r="F322" i="10"/>
  <c r="B322" i="10"/>
  <c r="B318" i="10"/>
  <c r="F316" i="10"/>
  <c r="F314" i="10"/>
  <c r="B314" i="10"/>
  <c r="F312" i="10"/>
  <c r="F310" i="10"/>
  <c r="B310" i="10"/>
  <c r="F308" i="10"/>
  <c r="F306" i="10"/>
  <c r="B306" i="10"/>
  <c r="B302" i="10"/>
  <c r="F300" i="10"/>
  <c r="F298" i="10"/>
  <c r="B298" i="10"/>
  <c r="F296" i="10"/>
  <c r="B294" i="10"/>
  <c r="F292" i="10"/>
  <c r="F290" i="10"/>
  <c r="B290" i="10"/>
  <c r="F285" i="10"/>
  <c r="F275" i="10"/>
  <c r="F273" i="10"/>
  <c r="B271" i="10"/>
  <c r="F269" i="10"/>
  <c r="F267" i="10"/>
  <c r="B267" i="10"/>
  <c r="B263" i="10"/>
  <c r="F261" i="10"/>
  <c r="F259" i="10"/>
  <c r="B259" i="10"/>
  <c r="F257" i="10"/>
  <c r="F255" i="10"/>
  <c r="B255" i="10"/>
  <c r="F253" i="10"/>
  <c r="F251" i="10"/>
  <c r="B251" i="10"/>
  <c r="B247" i="10"/>
  <c r="F245" i="10"/>
  <c r="F243" i="10"/>
  <c r="B243" i="10"/>
  <c r="F241" i="10"/>
  <c r="B239" i="10"/>
  <c r="F237" i="10"/>
  <c r="F235" i="10"/>
  <c r="B235" i="10"/>
  <c r="F230" i="10"/>
  <c r="F220" i="10"/>
  <c r="F218" i="10"/>
  <c r="B216" i="10"/>
  <c r="F214" i="10"/>
  <c r="F212" i="10"/>
  <c r="B212" i="10"/>
  <c r="B208" i="10"/>
  <c r="F206" i="10"/>
  <c r="F204" i="10"/>
  <c r="B204" i="10"/>
  <c r="F202" i="10"/>
  <c r="F200" i="10"/>
  <c r="B200" i="10"/>
  <c r="F198" i="10"/>
  <c r="F196" i="10"/>
  <c r="B196" i="10"/>
  <c r="B192" i="10"/>
  <c r="F190" i="10"/>
  <c r="F188" i="10"/>
  <c r="B188" i="10"/>
  <c r="F186" i="10"/>
  <c r="B184" i="10"/>
  <c r="F182" i="10"/>
  <c r="F180" i="10"/>
  <c r="B180" i="10"/>
  <c r="F175" i="10"/>
  <c r="F165" i="10"/>
  <c r="F163" i="10"/>
  <c r="B161" i="10"/>
  <c r="F159" i="10"/>
  <c r="F157" i="10"/>
  <c r="B157" i="10"/>
  <c r="B153" i="10"/>
  <c r="F151" i="10"/>
  <c r="F149" i="10"/>
  <c r="B149" i="10"/>
  <c r="F147" i="10"/>
  <c r="F145" i="10"/>
  <c r="B145" i="10"/>
  <c r="F143" i="10"/>
  <c r="F141" i="10"/>
  <c r="B141" i="10"/>
  <c r="B137" i="10"/>
  <c r="F135" i="10"/>
  <c r="F133" i="10"/>
  <c r="B133" i="10"/>
  <c r="F131" i="10"/>
  <c r="B129" i="10"/>
  <c r="F127" i="10"/>
  <c r="F125" i="10"/>
  <c r="B125" i="10"/>
  <c r="F120" i="10"/>
  <c r="F110" i="10"/>
  <c r="F108" i="10"/>
  <c r="B106" i="10"/>
  <c r="F104" i="10"/>
  <c r="F102" i="10"/>
  <c r="B102" i="10"/>
  <c r="B98" i="10"/>
  <c r="F96" i="10"/>
  <c r="F112" i="10" s="1"/>
  <c r="F94" i="10"/>
  <c r="B94" i="10"/>
  <c r="F92" i="10"/>
  <c r="F90" i="10"/>
  <c r="B90" i="10"/>
  <c r="F88" i="10"/>
  <c r="F86" i="10"/>
  <c r="B86" i="10"/>
  <c r="B82" i="10"/>
  <c r="F80" i="10"/>
  <c r="F78" i="10"/>
  <c r="B78" i="10"/>
  <c r="F76" i="10"/>
  <c r="B74" i="10"/>
  <c r="F72" i="10"/>
  <c r="F70" i="10"/>
  <c r="B70" i="10"/>
  <c r="F65" i="10"/>
  <c r="F55" i="10"/>
  <c r="F53" i="10"/>
  <c r="B51" i="10"/>
  <c r="F49" i="10"/>
  <c r="F47" i="10"/>
  <c r="B47" i="10"/>
  <c r="B43" i="10"/>
  <c r="F41" i="10"/>
  <c r="F39" i="10"/>
  <c r="B39" i="10"/>
  <c r="F37" i="10"/>
  <c r="F35" i="10"/>
  <c r="B35" i="10"/>
  <c r="F33" i="10"/>
  <c r="F31" i="10"/>
  <c r="B31" i="10"/>
  <c r="F27" i="10"/>
  <c r="B27" i="10"/>
  <c r="F25" i="10"/>
  <c r="F23" i="10"/>
  <c r="B23" i="10"/>
  <c r="F21" i="10"/>
  <c r="F19" i="10"/>
  <c r="B19" i="10"/>
  <c r="F17" i="10"/>
  <c r="F15" i="10"/>
  <c r="B15" i="10"/>
  <c r="D4" i="10"/>
  <c r="A4" i="10"/>
  <c r="D3" i="10"/>
  <c r="A3" i="10"/>
  <c r="D2" i="10"/>
  <c r="A2" i="10"/>
  <c r="A1" i="10"/>
  <c r="F615" i="9"/>
  <c r="F605" i="9"/>
  <c r="F603" i="9"/>
  <c r="B601" i="9"/>
  <c r="F597" i="9"/>
  <c r="B597" i="9"/>
  <c r="F595" i="9"/>
  <c r="B593" i="9"/>
  <c r="F591" i="9"/>
  <c r="F589" i="9"/>
  <c r="B589" i="9"/>
  <c r="F587" i="9"/>
  <c r="F609" i="9" s="1"/>
  <c r="F585" i="9"/>
  <c r="B585" i="9"/>
  <c r="F581" i="9"/>
  <c r="B581" i="9"/>
  <c r="F579" i="9"/>
  <c r="B577" i="9"/>
  <c r="F573" i="9"/>
  <c r="B573" i="9"/>
  <c r="F571" i="9"/>
  <c r="B569" i="9"/>
  <c r="F565" i="9"/>
  <c r="B565" i="9"/>
  <c r="F560" i="9"/>
  <c r="F550" i="9"/>
  <c r="F548" i="9"/>
  <c r="F546" i="9"/>
  <c r="B546" i="9"/>
  <c r="F542" i="9"/>
  <c r="B542" i="9"/>
  <c r="F540" i="9"/>
  <c r="F538" i="9"/>
  <c r="B538" i="9"/>
  <c r="F534" i="9"/>
  <c r="B534" i="9"/>
  <c r="F532" i="9"/>
  <c r="B530" i="9"/>
  <c r="F528" i="9"/>
  <c r="F526" i="9"/>
  <c r="B526" i="9"/>
  <c r="F524" i="9"/>
  <c r="F522" i="9"/>
  <c r="B522" i="9"/>
  <c r="F518" i="9"/>
  <c r="B518" i="9"/>
  <c r="F516" i="9"/>
  <c r="B514" i="9"/>
  <c r="F512" i="9"/>
  <c r="F510" i="9"/>
  <c r="B510" i="9"/>
  <c r="F505" i="9"/>
  <c r="F495" i="9"/>
  <c r="F493" i="9"/>
  <c r="B491" i="9"/>
  <c r="F487" i="9"/>
  <c r="B487" i="9"/>
  <c r="F485" i="9"/>
  <c r="F483" i="9"/>
  <c r="B483" i="9"/>
  <c r="F481" i="9"/>
  <c r="F479" i="9"/>
  <c r="B479" i="9"/>
  <c r="F477" i="9"/>
  <c r="F475" i="9"/>
  <c r="B475" i="9"/>
  <c r="F473" i="9"/>
  <c r="F471" i="9"/>
  <c r="B471" i="9"/>
  <c r="F469" i="9"/>
  <c r="F467" i="9"/>
  <c r="B467" i="9"/>
  <c r="F465" i="9"/>
  <c r="F463" i="9"/>
  <c r="B463" i="9"/>
  <c r="F461" i="9"/>
  <c r="F459" i="9"/>
  <c r="B459" i="9"/>
  <c r="F457" i="9"/>
  <c r="F455" i="9"/>
  <c r="B455" i="9"/>
  <c r="F450" i="9"/>
  <c r="F440" i="9"/>
  <c r="F438" i="9"/>
  <c r="F436" i="9"/>
  <c r="B436" i="9"/>
  <c r="F434" i="9"/>
  <c r="F432" i="9"/>
  <c r="B432" i="9"/>
  <c r="F430" i="9"/>
  <c r="B428" i="9"/>
  <c r="F426" i="9"/>
  <c r="F424" i="9"/>
  <c r="B424" i="9"/>
  <c r="F422" i="9"/>
  <c r="F420" i="9"/>
  <c r="B420" i="9"/>
  <c r="F416" i="9"/>
  <c r="B416" i="9"/>
  <c r="F414" i="9"/>
  <c r="B412" i="9"/>
  <c r="F408" i="9"/>
  <c r="B408" i="9"/>
  <c r="F406" i="9"/>
  <c r="B404" i="9"/>
  <c r="F402" i="9"/>
  <c r="F400" i="9"/>
  <c r="B400" i="9"/>
  <c r="F395" i="9"/>
  <c r="F385" i="9"/>
  <c r="F383" i="9"/>
  <c r="B381" i="9"/>
  <c r="F379" i="9"/>
  <c r="F377" i="9"/>
  <c r="B377" i="9"/>
  <c r="F375" i="9"/>
  <c r="F373" i="9"/>
  <c r="B373" i="9"/>
  <c r="F371" i="9"/>
  <c r="F369" i="9"/>
  <c r="B369" i="9"/>
  <c r="F367" i="9"/>
  <c r="F365" i="9"/>
  <c r="B365" i="9"/>
  <c r="F363" i="9"/>
  <c r="F389" i="9" s="1"/>
  <c r="F361" i="9"/>
  <c r="B361" i="9"/>
  <c r="F359" i="9"/>
  <c r="F357" i="9"/>
  <c r="B357" i="9"/>
  <c r="F355" i="9"/>
  <c r="F353" i="9"/>
  <c r="B353" i="9"/>
  <c r="F351" i="9"/>
  <c r="F349" i="9"/>
  <c r="B349" i="9"/>
  <c r="F347" i="9"/>
  <c r="F345" i="9"/>
  <c r="B345" i="9"/>
  <c r="F340" i="9"/>
  <c r="F330" i="9"/>
  <c r="F328" i="9"/>
  <c r="F326" i="9"/>
  <c r="B326" i="9"/>
  <c r="F324" i="9"/>
  <c r="F322" i="9"/>
  <c r="B322" i="9"/>
  <c r="F320" i="9"/>
  <c r="B318" i="9"/>
  <c r="F316" i="9"/>
  <c r="F314" i="9"/>
  <c r="B314" i="9"/>
  <c r="F312" i="9"/>
  <c r="F310" i="9"/>
  <c r="B310" i="9"/>
  <c r="F306" i="9"/>
  <c r="B306" i="9"/>
  <c r="F304" i="9"/>
  <c r="B302" i="9"/>
  <c r="F300" i="9"/>
  <c r="F298" i="9"/>
  <c r="B298" i="9"/>
  <c r="F296" i="9"/>
  <c r="F294" i="9"/>
  <c r="B294" i="9"/>
  <c r="F290" i="9"/>
  <c r="B290" i="9"/>
  <c r="F285" i="9"/>
  <c r="F275" i="9"/>
  <c r="F273" i="9"/>
  <c r="F271" i="9"/>
  <c r="B271" i="9"/>
  <c r="F267" i="9"/>
  <c r="B267" i="9"/>
  <c r="F265" i="9"/>
  <c r="B263" i="9"/>
  <c r="F261" i="9"/>
  <c r="F259" i="9"/>
  <c r="B259" i="9"/>
  <c r="F257" i="9"/>
  <c r="F255" i="9"/>
  <c r="B255" i="9"/>
  <c r="F251" i="9"/>
  <c r="B251" i="9"/>
  <c r="F249" i="9"/>
  <c r="B247" i="9"/>
  <c r="F245" i="9"/>
  <c r="F243" i="9"/>
  <c r="B243" i="9"/>
  <c r="F241" i="9"/>
  <c r="F239" i="9"/>
  <c r="B239" i="9"/>
  <c r="F279" i="9"/>
  <c r="F235" i="9"/>
  <c r="B235" i="9"/>
  <c r="F230" i="9"/>
  <c r="F220" i="9"/>
  <c r="F218" i="9"/>
  <c r="F216" i="9"/>
  <c r="B216" i="9"/>
  <c r="F214" i="9"/>
  <c r="F212" i="9"/>
  <c r="B212" i="9"/>
  <c r="F210" i="9"/>
  <c r="F208" i="9"/>
  <c r="B208" i="9"/>
  <c r="F206" i="9"/>
  <c r="F204" i="9"/>
  <c r="B204" i="9"/>
  <c r="F202" i="9"/>
  <c r="F200" i="9"/>
  <c r="B200" i="9"/>
  <c r="F198" i="9"/>
  <c r="F196" i="9"/>
  <c r="B196" i="9"/>
  <c r="F194" i="9"/>
  <c r="F192" i="9"/>
  <c r="B192" i="9"/>
  <c r="F190" i="9"/>
  <c r="F188" i="9"/>
  <c r="B188" i="9"/>
  <c r="F186" i="9"/>
  <c r="F184" i="9"/>
  <c r="B184" i="9"/>
  <c r="F182" i="9"/>
  <c r="F180" i="9"/>
  <c r="B180" i="9"/>
  <c r="F120" i="9"/>
  <c r="F110" i="9"/>
  <c r="F108" i="9"/>
  <c r="B106" i="9"/>
  <c r="F104" i="9"/>
  <c r="F102" i="9"/>
  <c r="B102" i="9"/>
  <c r="F100" i="9"/>
  <c r="F98" i="9"/>
  <c r="B98" i="9"/>
  <c r="F96" i="9"/>
  <c r="F94" i="9"/>
  <c r="B94" i="9"/>
  <c r="F92" i="9"/>
  <c r="F90" i="9"/>
  <c r="B90" i="9"/>
  <c r="F88" i="9"/>
  <c r="F86" i="9"/>
  <c r="B86" i="9"/>
  <c r="F84" i="9"/>
  <c r="F82" i="9"/>
  <c r="B82" i="9"/>
  <c r="F80" i="9"/>
  <c r="F78" i="9"/>
  <c r="B78" i="9"/>
  <c r="F76" i="9"/>
  <c r="F74" i="9"/>
  <c r="B74" i="9"/>
  <c r="F72" i="9"/>
  <c r="F70" i="9"/>
  <c r="B70" i="9"/>
  <c r="F65" i="9"/>
  <c r="F55" i="9"/>
  <c r="B51" i="9"/>
  <c r="F49" i="9"/>
  <c r="F47" i="9"/>
  <c r="B47" i="9"/>
  <c r="B43" i="9"/>
  <c r="F41" i="9"/>
  <c r="F39" i="9"/>
  <c r="B39" i="9"/>
  <c r="F35" i="9"/>
  <c r="B35" i="9"/>
  <c r="B31" i="9"/>
  <c r="B27" i="9"/>
  <c r="B23" i="9"/>
  <c r="F19" i="9"/>
  <c r="B19" i="9"/>
  <c r="B15" i="9"/>
  <c r="D4" i="9"/>
  <c r="A4" i="9"/>
  <c r="D3" i="9"/>
  <c r="A3" i="9"/>
  <c r="D2" i="9"/>
  <c r="A2" i="9"/>
  <c r="A1" i="9"/>
  <c r="D4" i="8"/>
  <c r="A4" i="8"/>
  <c r="D3" i="8"/>
  <c r="A3" i="8"/>
  <c r="D2" i="8"/>
  <c r="A2" i="8"/>
  <c r="F173" i="5"/>
  <c r="F163" i="5"/>
  <c r="B159" i="5"/>
  <c r="B155" i="5"/>
  <c r="B151" i="5"/>
  <c r="B147" i="5"/>
  <c r="B146" i="5"/>
  <c r="B142" i="5"/>
  <c r="B141" i="5"/>
  <c r="B137" i="5"/>
  <c r="B136" i="5"/>
  <c r="B132" i="5"/>
  <c r="B131" i="5"/>
  <c r="A130" i="5"/>
  <c r="F126" i="5"/>
  <c r="F116" i="5"/>
  <c r="B112" i="5"/>
  <c r="B108" i="5"/>
  <c r="B107" i="5"/>
  <c r="B103" i="5"/>
  <c r="B99" i="5"/>
  <c r="B95" i="5"/>
  <c r="B94" i="5"/>
  <c r="A93" i="5"/>
  <c r="F89" i="5"/>
  <c r="F79" i="5"/>
  <c r="B75" i="5"/>
  <c r="B74" i="5"/>
  <c r="B70" i="5"/>
  <c r="B66" i="5"/>
  <c r="B62" i="5"/>
  <c r="B61" i="5"/>
  <c r="A60" i="5"/>
  <c r="F56" i="5"/>
  <c r="F46" i="5"/>
  <c r="B42" i="5"/>
  <c r="B41" i="5"/>
  <c r="B37" i="5"/>
  <c r="B36" i="5"/>
  <c r="B32" i="5"/>
  <c r="B31" i="5"/>
  <c r="B27" i="5"/>
  <c r="B26" i="5"/>
  <c r="B21" i="5"/>
  <c r="B20" i="5"/>
  <c r="B16" i="5"/>
  <c r="B15" i="5"/>
  <c r="A14" i="5"/>
  <c r="D4" i="5"/>
  <c r="A4" i="5"/>
  <c r="D3" i="5"/>
  <c r="A3" i="5"/>
  <c r="D2" i="5"/>
  <c r="A2" i="5"/>
  <c r="A1" i="5"/>
  <c r="D4" i="4"/>
  <c r="A4" i="4"/>
  <c r="D3" i="4"/>
  <c r="A3" i="4"/>
  <c r="D2" i="4"/>
  <c r="A2" i="4"/>
  <c r="A1" i="4"/>
  <c r="D4" i="3"/>
  <c r="A4" i="3"/>
  <c r="D3" i="3"/>
  <c r="A3" i="3"/>
  <c r="D2" i="3"/>
  <c r="A2" i="3"/>
  <c r="A1" i="3"/>
  <c r="D4" i="2"/>
  <c r="A4" i="2"/>
  <c r="D3" i="2"/>
  <c r="A3" i="2"/>
  <c r="D2" i="2"/>
  <c r="A2" i="2"/>
  <c r="A1" i="2"/>
  <c r="F18" i="5"/>
  <c r="D4" i="1"/>
  <c r="A4" i="1"/>
  <c r="D3" i="1"/>
  <c r="A3" i="1"/>
  <c r="D2" i="1"/>
  <c r="A2" i="1"/>
  <c r="A1" i="1"/>
  <c r="F39" i="5"/>
  <c r="F53" i="9"/>
  <c r="F51" i="9"/>
  <c r="F94" i="12"/>
  <c r="F25" i="9" s="1"/>
  <c r="F69" i="12"/>
  <c r="F21" i="9" s="1"/>
  <c r="F219" i="12"/>
  <c r="F45" i="9" s="1"/>
  <c r="F31" i="9"/>
  <c r="F16" i="5"/>
  <c r="F607" i="10"/>
  <c r="F24" i="11"/>
  <c r="F132" i="5"/>
  <c r="F71" i="3"/>
  <c r="F101" i="5"/>
  <c r="F118" i="5" s="1"/>
  <c r="F99" i="5"/>
  <c r="F277" i="9"/>
  <c r="F167" i="9"/>
  <c r="F45" i="2"/>
  <c r="F64" i="5"/>
  <c r="F62" i="5"/>
  <c r="F45" i="3"/>
  <c r="F97" i="5" s="1"/>
  <c r="F95" i="5"/>
  <c r="F66" i="5"/>
  <c r="F71" i="2"/>
  <c r="F68" i="5" s="1"/>
  <c r="F356" i="11"/>
  <c r="F44" i="43"/>
  <c r="F285" i="11"/>
  <c r="F194" i="43"/>
  <c r="F309" i="11" s="1"/>
  <c r="F387" i="9"/>
  <c r="F299" i="11"/>
  <c r="F108" i="5"/>
  <c r="F44" i="12"/>
  <c r="F17" i="9"/>
  <c r="F57" i="9"/>
  <c r="F15" i="9"/>
  <c r="F111" i="11"/>
  <c r="F213" i="11"/>
  <c r="F147" i="5"/>
  <c r="F28" i="11"/>
  <c r="F101" i="4"/>
  <c r="F144" i="5" s="1"/>
  <c r="F142" i="5"/>
  <c r="F360" i="11"/>
  <c r="F362" i="11"/>
  <c r="F120" i="5"/>
  <c r="E304" i="50"/>
  <c r="O331" i="50"/>
  <c r="G204" i="50"/>
  <c r="J201" i="50"/>
  <c r="F275" i="50"/>
  <c r="F268" i="50"/>
  <c r="O190" i="50"/>
  <c r="P94" i="50"/>
  <c r="H281" i="50"/>
  <c r="F280" i="50"/>
  <c r="N275" i="50"/>
  <c r="G328" i="50"/>
  <c r="D230" i="50"/>
  <c r="H83" i="50"/>
  <c r="E320" i="50"/>
  <c r="M3" i="50"/>
  <c r="F199" i="50"/>
  <c r="M54" i="50"/>
  <c r="J18" i="50"/>
  <c r="G233" i="50"/>
  <c r="M101" i="50"/>
  <c r="O17" i="50"/>
  <c r="H296" i="50"/>
  <c r="N334" i="50"/>
  <c r="M281" i="50"/>
  <c r="D268" i="50"/>
  <c r="G276" i="50"/>
  <c r="H189" i="50"/>
  <c r="O174" i="50"/>
  <c r="P195" i="50"/>
  <c r="N105" i="50"/>
  <c r="G31" i="50"/>
  <c r="N230" i="50"/>
  <c r="F303" i="50"/>
  <c r="L330" i="50"/>
  <c r="K285" i="50"/>
  <c r="J228" i="50"/>
  <c r="M175" i="50"/>
  <c r="K238" i="50"/>
  <c r="J284" i="50"/>
  <c r="K309" i="50"/>
  <c r="N81" i="50"/>
  <c r="M245" i="50"/>
  <c r="O168" i="50"/>
  <c r="P149" i="50"/>
  <c r="M200" i="50"/>
  <c r="M40" i="50"/>
  <c r="H123" i="50"/>
  <c r="E327" i="50"/>
  <c r="M31" i="50"/>
  <c r="D65" i="50"/>
  <c r="H331" i="50"/>
  <c r="J281" i="50"/>
  <c r="F325" i="50"/>
  <c r="G172" i="50"/>
  <c r="J223" i="50"/>
  <c r="H119" i="50"/>
  <c r="P60" i="50"/>
  <c r="F191" i="50"/>
  <c r="E230" i="50"/>
  <c r="N273" i="50"/>
  <c r="M173" i="50"/>
  <c r="H315" i="50"/>
  <c r="K328" i="50"/>
  <c r="H223" i="50"/>
  <c r="J48" i="50"/>
  <c r="N262" i="50"/>
  <c r="D57" i="50"/>
  <c r="N78" i="50"/>
  <c r="M298" i="50"/>
  <c r="J21" i="50"/>
  <c r="E70" i="50"/>
  <c r="N280" i="50"/>
  <c r="K305" i="50"/>
  <c r="K214" i="50"/>
  <c r="L13" i="50"/>
  <c r="N328" i="50"/>
  <c r="L314" i="50"/>
  <c r="E281" i="50"/>
  <c r="O120" i="50"/>
  <c r="M167" i="50"/>
  <c r="J240" i="50"/>
  <c r="M284" i="50"/>
  <c r="D56" i="50"/>
  <c r="D119" i="50"/>
  <c r="N23" i="50"/>
  <c r="N254" i="50"/>
  <c r="N153" i="50"/>
  <c r="M129" i="50"/>
  <c r="G301" i="50"/>
  <c r="H138" i="50"/>
  <c r="E274" i="50"/>
  <c r="H166" i="50"/>
  <c r="P123" i="50"/>
  <c r="H132" i="50"/>
  <c r="K78" i="50"/>
  <c r="G82" i="50"/>
  <c r="K182" i="50"/>
  <c r="G70" i="50"/>
  <c r="E5" i="50"/>
  <c r="F98" i="50"/>
  <c r="O170" i="50"/>
  <c r="D258" i="50"/>
  <c r="O22" i="50"/>
  <c r="N286" i="50"/>
  <c r="E83" i="50"/>
  <c r="D63" i="50"/>
  <c r="E313" i="50"/>
  <c r="G222" i="50"/>
  <c r="L115" i="50"/>
  <c r="H302" i="50"/>
  <c r="L102" i="50"/>
  <c r="H254" i="50"/>
  <c r="D277" i="50"/>
  <c r="J114" i="50"/>
  <c r="G289" i="50"/>
  <c r="P221" i="50"/>
  <c r="E43" i="50"/>
  <c r="H251" i="50"/>
  <c r="J249" i="50"/>
  <c r="D313" i="50"/>
  <c r="D191" i="50"/>
  <c r="J3" i="50"/>
  <c r="K136" i="50"/>
  <c r="J331" i="50"/>
  <c r="E167" i="50"/>
  <c r="H236" i="50"/>
  <c r="F129" i="50"/>
  <c r="E279" i="50"/>
  <c r="O36" i="50"/>
  <c r="J272" i="50"/>
  <c r="N162" i="50"/>
  <c r="G310" i="50"/>
  <c r="G308" i="50"/>
  <c r="H77" i="50"/>
  <c r="E324" i="50"/>
  <c r="H92" i="50"/>
  <c r="K306" i="50"/>
  <c r="J265" i="50"/>
  <c r="G287" i="50"/>
  <c r="K211" i="50"/>
  <c r="E210" i="50"/>
  <c r="O324" i="50"/>
  <c r="D281" i="50"/>
  <c r="G242" i="50"/>
  <c r="L181" i="50"/>
  <c r="E282" i="50"/>
  <c r="G299" i="50"/>
  <c r="O303" i="50"/>
  <c r="F228" i="50"/>
  <c r="E301" i="50"/>
  <c r="O333" i="50"/>
  <c r="E94" i="50"/>
  <c r="N30" i="50"/>
  <c r="G5" i="50"/>
  <c r="E251" i="50"/>
  <c r="K161" i="50"/>
  <c r="D231" i="50"/>
  <c r="M301" i="50"/>
  <c r="O143" i="50"/>
  <c r="K308" i="50"/>
  <c r="H282" i="50"/>
  <c r="K28" i="50"/>
  <c r="N317" i="50"/>
  <c r="O326" i="50"/>
  <c r="E229" i="50"/>
  <c r="K187" i="50"/>
  <c r="L187" i="50"/>
  <c r="G179" i="50"/>
  <c r="K312" i="50"/>
  <c r="L107" i="50"/>
  <c r="D221" i="50"/>
  <c r="P128" i="50"/>
  <c r="D293" i="50"/>
  <c r="J60" i="50"/>
  <c r="E309" i="50"/>
  <c r="N311" i="50"/>
  <c r="G237" i="50"/>
  <c r="D184" i="50"/>
  <c r="M259" i="50"/>
  <c r="E106" i="50"/>
  <c r="O82" i="50"/>
  <c r="D20" i="50"/>
  <c r="O310" i="50"/>
  <c r="J185" i="50"/>
  <c r="J66" i="50"/>
  <c r="J15" i="50"/>
  <c r="M16" i="50"/>
  <c r="H62" i="50"/>
  <c r="O61" i="50"/>
  <c r="O105" i="50"/>
  <c r="L97" i="50"/>
  <c r="N220" i="50"/>
  <c r="N16" i="50"/>
  <c r="P114" i="50"/>
  <c r="K179" i="50"/>
  <c r="E237" i="50"/>
  <c r="F61" i="50"/>
  <c r="M289" i="50"/>
  <c r="P47" i="50"/>
  <c r="K279" i="50"/>
  <c r="O54" i="50"/>
  <c r="F167" i="50"/>
  <c r="J127" i="50"/>
  <c r="D156" i="50"/>
  <c r="K82" i="50"/>
  <c r="O44" i="50"/>
  <c r="K215" i="50"/>
  <c r="J182" i="50"/>
  <c r="K80" i="50"/>
  <c r="G321" i="50"/>
  <c r="L43" i="50"/>
  <c r="G178" i="50"/>
  <c r="E315" i="50"/>
  <c r="O280" i="50"/>
  <c r="F324" i="50"/>
  <c r="H270" i="50"/>
  <c r="O103" i="50"/>
  <c r="J213" i="50"/>
  <c r="G107" i="50"/>
  <c r="J332" i="50"/>
  <c r="M142" i="50"/>
  <c r="J7" i="50"/>
  <c r="E238" i="50"/>
  <c r="J260" i="50"/>
  <c r="M19" i="50"/>
  <c r="K126" i="50"/>
  <c r="K122" i="50"/>
  <c r="D254" i="50"/>
  <c r="O311" i="50"/>
  <c r="F147" i="50"/>
  <c r="O83" i="50"/>
  <c r="L241" i="50"/>
  <c r="H13" i="50"/>
  <c r="H217" i="50"/>
  <c r="O182" i="50"/>
  <c r="K132" i="50"/>
  <c r="H325" i="50"/>
  <c r="G32" i="50"/>
  <c r="G283" i="50"/>
  <c r="D76" i="50"/>
  <c r="L125" i="50"/>
  <c r="D139" i="50"/>
  <c r="M223" i="50"/>
  <c r="P330" i="50"/>
  <c r="L109" i="50"/>
  <c r="G199" i="50"/>
  <c r="G108" i="50"/>
  <c r="J98" i="50"/>
  <c r="P193" i="50"/>
  <c r="D295" i="50"/>
  <c r="N165" i="50"/>
  <c r="N100" i="50"/>
  <c r="M71" i="50"/>
  <c r="G305" i="50"/>
  <c r="G93" i="50"/>
  <c r="K232" i="50"/>
  <c r="D92" i="50"/>
  <c r="H203" i="50"/>
  <c r="P232" i="50"/>
  <c r="P103" i="50"/>
  <c r="J197" i="50"/>
  <c r="K205" i="50"/>
  <c r="M265" i="50"/>
  <c r="J317" i="50"/>
  <c r="M297" i="50"/>
  <c r="N277" i="50"/>
  <c r="N138" i="50"/>
  <c r="P59" i="50"/>
  <c r="M326" i="50"/>
  <c r="G115" i="50"/>
  <c r="E318" i="50"/>
  <c r="N247" i="50"/>
  <c r="J285" i="50"/>
  <c r="E325" i="50"/>
  <c r="E200" i="50"/>
  <c r="G333" i="50"/>
  <c r="P116" i="50"/>
  <c r="H121" i="50"/>
  <c r="K230" i="50"/>
  <c r="E157" i="50"/>
  <c r="P281" i="50"/>
  <c r="G200" i="50"/>
  <c r="H268" i="50"/>
  <c r="J324" i="50"/>
  <c r="H317" i="50"/>
  <c r="E311" i="50"/>
  <c r="O8" i="50"/>
  <c r="F249" i="50"/>
  <c r="F34" i="50"/>
  <c r="P157" i="50"/>
  <c r="P28" i="50"/>
  <c r="E91" i="50"/>
  <c r="L226" i="50"/>
  <c r="O107" i="50"/>
  <c r="J47" i="50"/>
  <c r="O133" i="50"/>
  <c r="M133" i="50"/>
  <c r="J113" i="50"/>
  <c r="M210" i="50"/>
  <c r="N101" i="50"/>
  <c r="G192" i="50"/>
  <c r="J258" i="50"/>
  <c r="O130" i="50"/>
  <c r="H204" i="50"/>
  <c r="F190" i="50"/>
  <c r="H20" i="50"/>
  <c r="H136" i="50"/>
  <c r="H175" i="50"/>
  <c r="D127" i="50"/>
  <c r="D303" i="50"/>
  <c r="M77" i="50"/>
  <c r="I262" i="50"/>
  <c r="K123" i="50"/>
  <c r="K77" i="50"/>
  <c r="M300" i="50"/>
  <c r="J139" i="50"/>
  <c r="E303" i="50"/>
  <c r="H334" i="50"/>
  <c r="P169" i="50"/>
  <c r="O32" i="50"/>
  <c r="H177" i="50"/>
  <c r="L80" i="50"/>
  <c r="M104" i="50"/>
  <c r="G121" i="50"/>
  <c r="K40" i="50"/>
  <c r="H234" i="50"/>
  <c r="N54" i="50"/>
  <c r="E49" i="50"/>
  <c r="K156" i="50"/>
  <c r="D18" i="50"/>
  <c r="J158" i="50"/>
  <c r="M226" i="50"/>
  <c r="F274" i="50"/>
  <c r="D54" i="50"/>
  <c r="D159" i="50"/>
  <c r="L101" i="50"/>
  <c r="N21" i="50"/>
  <c r="O219" i="50"/>
  <c r="H215" i="50"/>
  <c r="J161" i="50"/>
  <c r="O290" i="50"/>
  <c r="D290" i="50"/>
  <c r="F101" i="50"/>
  <c r="H289" i="50"/>
  <c r="L36" i="50"/>
  <c r="N135" i="50"/>
  <c r="N239" i="50"/>
  <c r="N88" i="50"/>
  <c r="D218" i="50"/>
  <c r="K245" i="50"/>
  <c r="N139" i="50"/>
  <c r="O134" i="50"/>
  <c r="E243" i="50"/>
  <c r="M293" i="50"/>
  <c r="O178" i="50"/>
  <c r="E113" i="50"/>
  <c r="N330" i="50"/>
  <c r="P19" i="50"/>
  <c r="M122" i="50"/>
  <c r="K143" i="50"/>
  <c r="J141" i="50"/>
  <c r="G153" i="50"/>
  <c r="D83" i="50"/>
  <c r="D236" i="50"/>
  <c r="H28" i="50"/>
  <c r="L292" i="50"/>
  <c r="P7" i="50"/>
  <c r="J294" i="50"/>
  <c r="M315" i="50"/>
  <c r="J144" i="50"/>
  <c r="O93" i="50"/>
  <c r="L98" i="50"/>
  <c r="N158" i="50"/>
  <c r="E297" i="50"/>
  <c r="M139" i="50"/>
  <c r="N298" i="50"/>
  <c r="K31" i="50"/>
  <c r="N326" i="50"/>
  <c r="L193" i="50"/>
  <c r="H307" i="50"/>
  <c r="O306" i="50"/>
  <c r="O212" i="50"/>
  <c r="P99" i="50"/>
  <c r="M41" i="50"/>
  <c r="F281" i="50"/>
  <c r="E105" i="50"/>
  <c r="P100" i="50"/>
  <c r="P113" i="50"/>
  <c r="E290" i="50"/>
  <c r="O189" i="50"/>
  <c r="L300" i="50"/>
  <c r="G161" i="50"/>
  <c r="P333" i="50"/>
  <c r="M21" i="50"/>
  <c r="O165" i="50"/>
  <c r="H322" i="50"/>
  <c r="P30" i="50"/>
  <c r="H55" i="50"/>
  <c r="F227" i="50"/>
  <c r="F144" i="50"/>
  <c r="D296" i="50"/>
  <c r="D60" i="50"/>
  <c r="J128" i="50"/>
  <c r="O330" i="50"/>
  <c r="G9" i="50"/>
  <c r="P89" i="50"/>
  <c r="N318" i="50"/>
  <c r="J56" i="50"/>
  <c r="F88" i="50"/>
  <c r="M20" i="50"/>
  <c r="F58" i="50"/>
  <c r="K97" i="50"/>
  <c r="M132" i="50"/>
  <c r="M233" i="50"/>
  <c r="E280" i="50"/>
  <c r="L173" i="50"/>
  <c r="K225" i="50"/>
  <c r="D220" i="50"/>
  <c r="K38" i="50"/>
  <c r="E270" i="50"/>
  <c r="G77" i="50"/>
  <c r="G279" i="50"/>
  <c r="G4" i="50"/>
  <c r="E58" i="50"/>
  <c r="J205" i="50"/>
  <c r="D29" i="50"/>
  <c r="L25" i="50"/>
  <c r="N67" i="50"/>
  <c r="L57" i="50"/>
  <c r="L277" i="50"/>
  <c r="G111" i="50"/>
  <c r="D87" i="50"/>
  <c r="J34" i="50"/>
  <c r="G175" i="50"/>
  <c r="D171" i="50"/>
  <c r="F250" i="50"/>
  <c r="J307" i="50"/>
  <c r="P53" i="50"/>
  <c r="G36" i="50"/>
  <c r="M56" i="50"/>
  <c r="N197" i="50"/>
  <c r="O244" i="50"/>
  <c r="L108" i="50"/>
  <c r="G95" i="50"/>
  <c r="F310" i="50"/>
  <c r="P334" i="50"/>
  <c r="J149" i="50"/>
  <c r="H164" i="50"/>
  <c r="E117" i="50"/>
  <c r="P26" i="50"/>
  <c r="J38" i="50"/>
  <c r="F108" i="50"/>
  <c r="L15" i="50"/>
  <c r="F16" i="50"/>
  <c r="F105" i="50"/>
  <c r="E104" i="50"/>
  <c r="G229" i="50"/>
  <c r="G166" i="50"/>
  <c r="H285" i="50"/>
  <c r="J195" i="50"/>
  <c r="E131" i="50"/>
  <c r="G325" i="50"/>
  <c r="J235" i="50"/>
  <c r="P335" i="50"/>
  <c r="N64" i="50"/>
  <c r="H202" i="50"/>
  <c r="M232" i="50"/>
  <c r="O30" i="50"/>
  <c r="L202" i="50"/>
  <c r="H333" i="50"/>
  <c r="E175" i="50"/>
  <c r="L88" i="50"/>
  <c r="K91" i="50"/>
  <c r="K83" i="50"/>
  <c r="H26" i="50"/>
  <c r="L322" i="50"/>
  <c r="J160" i="50"/>
  <c r="E190" i="50"/>
  <c r="E79" i="50"/>
  <c r="O117" i="50"/>
  <c r="J51" i="50"/>
  <c r="G225" i="50"/>
  <c r="N123" i="50"/>
  <c r="J147" i="50"/>
  <c r="F60" i="50"/>
  <c r="P37" i="50"/>
  <c r="O201" i="50"/>
  <c r="E214" i="50"/>
  <c r="O230" i="50"/>
  <c r="K269" i="50"/>
  <c r="K146" i="50"/>
  <c r="E331" i="50"/>
  <c r="M168" i="50"/>
  <c r="H88" i="50"/>
  <c r="L54" i="50"/>
  <c r="D217" i="50"/>
  <c r="N276" i="50"/>
  <c r="L225" i="50"/>
  <c r="M37" i="50"/>
  <c r="P181" i="50"/>
  <c r="E108" i="50"/>
  <c r="H63" i="50"/>
  <c r="N94" i="50"/>
  <c r="J255" i="50"/>
  <c r="H22" i="50"/>
  <c r="L42" i="50"/>
  <c r="F169" i="50"/>
  <c r="E122" i="50"/>
  <c r="O147" i="50"/>
  <c r="O241" i="50"/>
  <c r="D45" i="50"/>
  <c r="J215" i="50"/>
  <c r="M309" i="50"/>
  <c r="L188" i="50"/>
  <c r="M144" i="50"/>
  <c r="D172" i="50"/>
  <c r="N28" i="50"/>
  <c r="L279" i="50"/>
  <c r="N325" i="50"/>
  <c r="O292" i="50"/>
  <c r="H279" i="50"/>
  <c r="F153" i="50"/>
  <c r="K251" i="50"/>
  <c r="K206" i="50"/>
  <c r="P33" i="50"/>
  <c r="O242" i="50"/>
  <c r="N312" i="50"/>
  <c r="M192" i="50"/>
  <c r="O237" i="50"/>
  <c r="P63" i="50"/>
  <c r="M123" i="50"/>
  <c r="H160" i="50"/>
  <c r="L28" i="50"/>
  <c r="F154" i="50"/>
  <c r="E76" i="50"/>
  <c r="F184" i="50"/>
  <c r="F139" i="50"/>
  <c r="D51" i="50"/>
  <c r="H171" i="50"/>
  <c r="E62" i="50"/>
  <c r="E123" i="50"/>
  <c r="F261" i="50"/>
  <c r="G106" i="50"/>
  <c r="E148" i="50"/>
  <c r="P200" i="50"/>
  <c r="G96" i="50"/>
  <c r="G314" i="50"/>
  <c r="F221" i="50"/>
  <c r="J320" i="50"/>
  <c r="J20" i="50"/>
  <c r="N274" i="50"/>
  <c r="M102" i="50"/>
  <c r="M119" i="50"/>
  <c r="O65" i="50"/>
  <c r="F174" i="50"/>
  <c r="E233" i="50"/>
  <c r="O115" i="50"/>
  <c r="J2" i="50"/>
  <c r="K55" i="50"/>
  <c r="K108" i="50"/>
  <c r="G50" i="50"/>
  <c r="D97" i="50"/>
  <c r="J35" i="50"/>
  <c r="L33" i="50"/>
  <c r="L283" i="50"/>
  <c r="H4" i="50"/>
  <c r="L156" i="50"/>
  <c r="D286" i="50"/>
  <c r="G239" i="50"/>
  <c r="J194" i="50"/>
  <c r="L178" i="50"/>
  <c r="K260" i="50"/>
  <c r="J321" i="50"/>
  <c r="E47" i="50"/>
  <c r="L308" i="50"/>
  <c r="L124" i="50"/>
  <c r="M52" i="50"/>
  <c r="F289" i="50"/>
  <c r="P276" i="50"/>
  <c r="D32" i="50"/>
  <c r="O15" i="50"/>
  <c r="O199" i="50"/>
  <c r="D287" i="50"/>
  <c r="K117" i="50"/>
  <c r="N6" i="50"/>
  <c r="P10" i="50"/>
  <c r="G216" i="50"/>
  <c r="F224" i="50"/>
  <c r="E241" i="50"/>
  <c r="H213" i="50"/>
  <c r="P39" i="50"/>
  <c r="F93" i="50"/>
  <c r="O313" i="50"/>
  <c r="L103" i="50"/>
  <c r="G188" i="50"/>
  <c r="J93" i="50"/>
  <c r="K181" i="50"/>
  <c r="M50" i="50"/>
  <c r="J11" i="50"/>
  <c r="D24" i="50"/>
  <c r="E288" i="50"/>
  <c r="D17" i="50"/>
  <c r="N278" i="50"/>
  <c r="O116" i="50"/>
  <c r="F330" i="50"/>
  <c r="H209" i="50"/>
  <c r="E248" i="50"/>
  <c r="G75" i="50"/>
  <c r="H68" i="50"/>
  <c r="N232" i="50"/>
  <c r="M271" i="50"/>
  <c r="E7" i="50"/>
  <c r="O13" i="50"/>
  <c r="F29" i="50"/>
  <c r="M36" i="50"/>
  <c r="G122" i="50"/>
  <c r="F172" i="50"/>
  <c r="N142" i="50"/>
  <c r="N19" i="50"/>
  <c r="M318" i="50"/>
  <c r="L27" i="50"/>
  <c r="E218" i="50"/>
  <c r="K29" i="50"/>
  <c r="E206" i="50"/>
  <c r="H269" i="50"/>
  <c r="L90" i="50"/>
  <c r="N55" i="50"/>
  <c r="J187" i="50"/>
  <c r="N143" i="50"/>
  <c r="F296" i="50"/>
  <c r="J146" i="50"/>
  <c r="H235" i="50"/>
  <c r="K18" i="50"/>
  <c r="H229" i="50"/>
  <c r="K125" i="50"/>
  <c r="D47" i="50"/>
  <c r="N202" i="50"/>
  <c r="G214" i="50"/>
  <c r="P51" i="50"/>
  <c r="O52" i="50"/>
  <c r="F109" i="50"/>
  <c r="D210" i="50"/>
  <c r="E41" i="50"/>
  <c r="E240" i="50"/>
  <c r="D261" i="50"/>
  <c r="E125" i="50"/>
  <c r="N146" i="50"/>
  <c r="N69" i="50"/>
  <c r="J276" i="50"/>
  <c r="F183" i="50"/>
  <c r="G74" i="50"/>
  <c r="H84" i="50"/>
  <c r="F218" i="50"/>
  <c r="M8" i="50"/>
  <c r="G236" i="50"/>
  <c r="E149" i="50"/>
  <c r="J184" i="50"/>
  <c r="N12" i="50"/>
  <c r="K73" i="50"/>
  <c r="F100" i="50"/>
  <c r="H38" i="50"/>
  <c r="P312" i="50"/>
  <c r="K57" i="50"/>
  <c r="J220" i="50"/>
  <c r="H114" i="50"/>
  <c r="E258" i="50"/>
  <c r="F170" i="50"/>
  <c r="P212" i="50"/>
  <c r="H85" i="50"/>
  <c r="K115" i="50"/>
  <c r="O307" i="50"/>
  <c r="D233" i="50"/>
  <c r="H58" i="50"/>
  <c r="K90" i="50"/>
  <c r="E96" i="50"/>
  <c r="J304" i="50"/>
  <c r="N258" i="50"/>
  <c r="K222" i="50"/>
  <c r="H158" i="50"/>
  <c r="M191" i="50"/>
  <c r="M325" i="50"/>
  <c r="J86" i="50"/>
  <c r="K118" i="50"/>
  <c r="O329" i="50"/>
  <c r="F188" i="50"/>
  <c r="H221" i="50"/>
  <c r="L197" i="50"/>
  <c r="H143" i="50"/>
  <c r="J222" i="50"/>
  <c r="K266" i="50"/>
  <c r="D205" i="50"/>
  <c r="L234" i="50"/>
  <c r="G174" i="50"/>
  <c r="E271" i="50"/>
  <c r="F23" i="50"/>
  <c r="J25" i="50"/>
  <c r="J287" i="50"/>
  <c r="G116" i="50"/>
  <c r="J78" i="50"/>
  <c r="P175" i="50"/>
  <c r="E12" i="50"/>
  <c r="M214" i="50"/>
  <c r="M234" i="50"/>
  <c r="J172" i="50"/>
  <c r="L58" i="50"/>
  <c r="E285" i="50"/>
  <c r="H125" i="50"/>
  <c r="L246" i="50"/>
  <c r="N15" i="50"/>
  <c r="J71" i="50"/>
  <c r="G248" i="50"/>
  <c r="P189" i="50"/>
  <c r="J9" i="50"/>
  <c r="O281" i="50"/>
  <c r="O124" i="50"/>
  <c r="G21" i="50"/>
  <c r="H193" i="50"/>
  <c r="N283" i="50"/>
  <c r="J72" i="50"/>
  <c r="D107" i="50"/>
  <c r="H198" i="50"/>
  <c r="D8" i="50"/>
  <c r="H314" i="50"/>
  <c r="P88" i="50"/>
  <c r="E136" i="50"/>
  <c r="N85" i="50"/>
  <c r="O140" i="50"/>
  <c r="L159" i="50"/>
  <c r="G231" i="50"/>
  <c r="D323" i="50"/>
  <c r="G20" i="50"/>
  <c r="F288" i="50"/>
  <c r="D123" i="50"/>
  <c r="H46" i="50"/>
  <c r="O315" i="50"/>
  <c r="D114" i="50"/>
  <c r="F201" i="50"/>
  <c r="K294" i="50"/>
  <c r="F80" i="50"/>
  <c r="N74" i="50"/>
  <c r="O78" i="50"/>
  <c r="F309" i="50"/>
  <c r="E19" i="50"/>
  <c r="E171" i="50"/>
  <c r="N296" i="50"/>
  <c r="N73" i="50"/>
  <c r="H51" i="50"/>
  <c r="F126" i="50"/>
  <c r="H216" i="50"/>
  <c r="G156" i="50"/>
  <c r="J188" i="50"/>
  <c r="H218" i="50"/>
  <c r="D101" i="50"/>
  <c r="J316" i="50"/>
  <c r="L230" i="50"/>
  <c r="F327" i="50"/>
  <c r="G241" i="50"/>
  <c r="H291" i="50"/>
  <c r="F18" i="50"/>
  <c r="H207" i="50"/>
  <c r="D132" i="50"/>
  <c r="K84" i="50"/>
  <c r="O58" i="50"/>
  <c r="K228" i="50"/>
  <c r="M53" i="50"/>
  <c r="D263" i="50"/>
  <c r="D80" i="50"/>
  <c r="M222" i="50"/>
  <c r="K241" i="50"/>
  <c r="F287" i="50"/>
  <c r="M166" i="50"/>
  <c r="D164" i="50"/>
  <c r="H70" i="50"/>
  <c r="E216" i="50"/>
  <c r="J204" i="50"/>
  <c r="H186" i="50"/>
  <c r="K10" i="50"/>
  <c r="N4" i="50"/>
  <c r="M75" i="50"/>
  <c r="N133" i="50"/>
  <c r="J134" i="50"/>
  <c r="D199" i="50"/>
  <c r="H12" i="50"/>
  <c r="P208" i="50"/>
  <c r="L207" i="50"/>
  <c r="E82" i="50"/>
  <c r="E88" i="50"/>
  <c r="O141" i="50"/>
  <c r="E67" i="50"/>
  <c r="H3" i="50"/>
  <c r="O194" i="50"/>
  <c r="F52" i="50"/>
  <c r="F242" i="50"/>
  <c r="E155" i="50"/>
  <c r="H78" i="50"/>
  <c r="O95" i="50"/>
  <c r="O87" i="50"/>
  <c r="L141" i="50"/>
  <c r="P241" i="50"/>
  <c r="F286" i="50"/>
  <c r="D269" i="50"/>
  <c r="G177" i="50"/>
  <c r="E284" i="50"/>
  <c r="G244" i="50"/>
  <c r="O97" i="50"/>
  <c r="O149" i="50"/>
  <c r="H184" i="50"/>
  <c r="E188" i="50"/>
  <c r="E225" i="50"/>
  <c r="J229" i="50"/>
  <c r="H266" i="50"/>
  <c r="O100" i="50"/>
  <c r="L86" i="50"/>
  <c r="G327" i="50"/>
  <c r="L100" i="50"/>
  <c r="N53" i="50"/>
  <c r="G63" i="50"/>
  <c r="M240" i="50"/>
  <c r="E22" i="50"/>
  <c r="J145" i="50"/>
  <c r="M116" i="50"/>
  <c r="E226" i="50"/>
  <c r="F164" i="50"/>
  <c r="H276" i="50"/>
  <c r="D67" i="50"/>
  <c r="N145" i="50"/>
  <c r="E298" i="50"/>
  <c r="O101" i="50"/>
  <c r="J259" i="50"/>
  <c r="L260" i="50"/>
  <c r="G7" i="50"/>
  <c r="E116" i="50"/>
  <c r="L145" i="50"/>
  <c r="O85" i="50"/>
  <c r="J5" i="50"/>
  <c r="J31" i="50"/>
  <c r="G251" i="50"/>
  <c r="H292" i="50"/>
  <c r="G98" i="50"/>
  <c r="P250" i="50"/>
  <c r="J22" i="50"/>
  <c r="F102" i="50"/>
  <c r="O299" i="50"/>
  <c r="G112" i="50"/>
  <c r="K261" i="50"/>
  <c r="E208" i="50"/>
  <c r="F79" i="50"/>
  <c r="M276" i="50"/>
  <c r="G191" i="50"/>
  <c r="D11" i="50"/>
  <c r="M270" i="50"/>
  <c r="D289" i="50"/>
  <c r="G164" i="50"/>
  <c r="M280" i="50"/>
  <c r="O128" i="50"/>
  <c r="O4" i="50"/>
  <c r="J295" i="50"/>
  <c r="G296" i="50"/>
  <c r="D206" i="50"/>
  <c r="H200" i="50"/>
  <c r="M88" i="50"/>
  <c r="N187" i="50"/>
  <c r="O106" i="50"/>
  <c r="M24" i="50"/>
  <c r="J193" i="50"/>
  <c r="F276" i="50"/>
  <c r="L16" i="50"/>
  <c r="O151" i="50"/>
  <c r="H86" i="50"/>
  <c r="F115" i="50"/>
  <c r="L261" i="50"/>
  <c r="M264" i="50"/>
  <c r="E71" i="50"/>
  <c r="E98" i="50"/>
  <c r="H96" i="50"/>
  <c r="D143" i="50"/>
  <c r="L201" i="50"/>
  <c r="G300" i="50"/>
  <c r="J275" i="50"/>
  <c r="M45" i="50"/>
  <c r="E32" i="50"/>
  <c r="D207" i="50"/>
  <c r="G218" i="50"/>
  <c r="K210" i="50"/>
  <c r="P240" i="50"/>
  <c r="H277" i="50"/>
  <c r="M152" i="50"/>
  <c r="F294" i="50"/>
  <c r="D310" i="50"/>
  <c r="K32" i="50"/>
  <c r="N70" i="50"/>
  <c r="G29" i="50"/>
  <c r="O226" i="50"/>
  <c r="E205" i="50"/>
  <c r="L296" i="50"/>
  <c r="G212" i="50"/>
  <c r="L29" i="50"/>
  <c r="F273" i="50"/>
  <c r="K93" i="50"/>
  <c r="N90" i="50"/>
  <c r="O186" i="50"/>
  <c r="M14" i="50"/>
  <c r="M230" i="50"/>
  <c r="P280" i="50"/>
  <c r="K165" i="50"/>
  <c r="E77" i="50"/>
  <c r="N17" i="50"/>
  <c r="K50" i="50"/>
  <c r="N56" i="50"/>
  <c r="F17" i="50"/>
  <c r="J124" i="50"/>
  <c r="O162" i="50"/>
  <c r="E299" i="50"/>
  <c r="E323" i="50"/>
  <c r="H54" i="50"/>
  <c r="E283" i="50"/>
  <c r="N51" i="50"/>
  <c r="J110" i="50"/>
  <c r="F239" i="50"/>
  <c r="D137" i="50"/>
  <c r="J219" i="50"/>
  <c r="J13" i="50"/>
  <c r="F323" i="50"/>
  <c r="F193" i="50"/>
  <c r="K144" i="50"/>
  <c r="D330" i="50"/>
  <c r="D135" i="50"/>
  <c r="D72" i="50"/>
  <c r="D75" i="50"/>
  <c r="D6" i="50"/>
  <c r="F50" i="50"/>
  <c r="L307" i="50"/>
  <c r="L71" i="50"/>
  <c r="D157" i="50"/>
  <c r="D141" i="50"/>
  <c r="D168" i="50"/>
  <c r="O31" i="50"/>
  <c r="L324" i="50"/>
  <c r="E265" i="50"/>
  <c r="D118" i="50"/>
  <c r="K288" i="50"/>
  <c r="L176" i="50"/>
  <c r="D299" i="50"/>
  <c r="N215" i="50"/>
  <c r="J270" i="50"/>
  <c r="E266" i="50"/>
  <c r="N87" i="50"/>
  <c r="D318" i="50"/>
  <c r="D37" i="50"/>
  <c r="H326" i="50"/>
  <c r="O214" i="50"/>
  <c r="J106" i="50"/>
  <c r="H320" i="50"/>
  <c r="G284" i="50"/>
  <c r="J262" i="50"/>
  <c r="N266" i="50"/>
  <c r="E268" i="50"/>
  <c r="P328" i="50"/>
  <c r="J261" i="50"/>
  <c r="K94" i="50"/>
  <c r="N182" i="50"/>
  <c r="E177" i="50"/>
  <c r="M294" i="50"/>
  <c r="L328" i="50"/>
  <c r="M320" i="50"/>
  <c r="E307" i="50"/>
  <c r="E196" i="50"/>
  <c r="M39" i="50"/>
  <c r="P261" i="50"/>
  <c r="O98" i="50"/>
  <c r="J85" i="50"/>
  <c r="F55" i="50"/>
  <c r="G288" i="50"/>
  <c r="F316" i="50"/>
  <c r="J190" i="50"/>
  <c r="G278" i="50"/>
  <c r="F247" i="50"/>
  <c r="D279" i="50"/>
  <c r="E68" i="50"/>
  <c r="N43" i="50"/>
  <c r="O41" i="50"/>
  <c r="J305" i="50"/>
  <c r="L331" i="50"/>
  <c r="P243" i="50"/>
  <c r="H8" i="50"/>
  <c r="J157" i="50"/>
  <c r="P265" i="50"/>
  <c r="P82" i="50"/>
  <c r="M161" i="50"/>
  <c r="E246" i="50"/>
  <c r="O250" i="50"/>
  <c r="P17" i="50"/>
  <c r="D88" i="50"/>
  <c r="P178" i="50"/>
  <c r="K300" i="50"/>
  <c r="O231" i="50"/>
  <c r="K283" i="50"/>
  <c r="E292" i="50"/>
  <c r="J164" i="50"/>
  <c r="O111" i="50"/>
  <c r="M100" i="50"/>
  <c r="J225" i="50"/>
  <c r="K278" i="50"/>
  <c r="K70" i="50"/>
  <c r="G86" i="50"/>
  <c r="N210" i="50"/>
  <c r="H262" i="50"/>
  <c r="K317" i="50"/>
  <c r="O176" i="50"/>
  <c r="F142" i="50"/>
  <c r="F301" i="50"/>
  <c r="K333" i="50"/>
  <c r="D22" i="50"/>
  <c r="P192" i="50"/>
  <c r="F304" i="50"/>
  <c r="F35" i="50"/>
  <c r="N189" i="50"/>
  <c r="K27" i="50"/>
  <c r="E46" i="50"/>
  <c r="M268" i="50"/>
  <c r="P196" i="50"/>
  <c r="F246" i="50"/>
  <c r="M147" i="50"/>
  <c r="K23" i="50"/>
  <c r="K116" i="50"/>
  <c r="D216" i="50"/>
  <c r="M215" i="50"/>
  <c r="H105" i="50"/>
  <c r="E40" i="50"/>
  <c r="K280" i="50"/>
  <c r="F234" i="50"/>
  <c r="K258" i="50"/>
  <c r="D322" i="50"/>
  <c r="H29" i="50"/>
  <c r="G158" i="50"/>
  <c r="H305" i="50"/>
  <c r="G181" i="50"/>
  <c r="F12" i="50"/>
  <c r="F45" i="50"/>
  <c r="G15" i="50"/>
  <c r="K196" i="50"/>
  <c r="I267" i="50"/>
  <c r="K135" i="50"/>
  <c r="N107" i="50"/>
  <c r="P124" i="50"/>
  <c r="F207" i="50"/>
  <c r="P45" i="50"/>
  <c r="I264" i="50"/>
  <c r="O288" i="50"/>
  <c r="O145" i="50"/>
  <c r="F283" i="50"/>
  <c r="P64" i="50"/>
  <c r="K296" i="50"/>
  <c r="P118" i="50"/>
  <c r="F78" i="50"/>
  <c r="M334" i="50"/>
  <c r="P292" i="50"/>
  <c r="K4" i="50"/>
  <c r="O70" i="50"/>
  <c r="E222" i="50"/>
  <c r="K298" i="50"/>
  <c r="H21" i="50"/>
  <c r="F19" i="50"/>
  <c r="E151" i="50"/>
  <c r="G281" i="50"/>
  <c r="D315" i="50"/>
  <c r="M22" i="50"/>
  <c r="K320" i="50"/>
  <c r="P62" i="50"/>
  <c r="N327" i="50"/>
  <c r="O20" i="50"/>
  <c r="E130" i="50"/>
  <c r="H126" i="50"/>
  <c r="O96" i="50"/>
  <c r="L312" i="50"/>
  <c r="M42" i="50"/>
  <c r="H39" i="50"/>
  <c r="J175" i="50"/>
  <c r="H255" i="50"/>
  <c r="H263" i="50"/>
  <c r="D266" i="50"/>
  <c r="M212" i="50"/>
  <c r="M83" i="50"/>
  <c r="O320" i="50"/>
  <c r="D334" i="50"/>
  <c r="J206" i="50"/>
  <c r="H335" i="50"/>
  <c r="E295" i="50"/>
  <c r="O144" i="50"/>
  <c r="K33" i="50"/>
  <c r="N295" i="50"/>
  <c r="G22" i="50"/>
  <c r="P115" i="50"/>
  <c r="M207" i="50"/>
  <c r="D243" i="50"/>
  <c r="H284" i="50"/>
  <c r="M290" i="50"/>
  <c r="H225" i="50"/>
  <c r="H87" i="50"/>
  <c r="J322" i="50"/>
  <c r="F84" i="50"/>
  <c r="K271" i="50"/>
  <c r="N157" i="50"/>
  <c r="P269" i="50"/>
  <c r="H165" i="50"/>
  <c r="K265" i="50"/>
  <c r="L4" i="50"/>
  <c r="M64" i="50"/>
  <c r="P75" i="50"/>
  <c r="G134" i="50"/>
  <c r="O234" i="50"/>
  <c r="K289" i="50"/>
  <c r="H249" i="50"/>
  <c r="J288" i="50"/>
  <c r="P329" i="50"/>
  <c r="H179" i="50"/>
  <c r="G117" i="50"/>
  <c r="P93" i="50"/>
  <c r="E73" i="50"/>
  <c r="M324" i="50"/>
  <c r="N253" i="50"/>
  <c r="O229" i="50"/>
  <c r="N236" i="50"/>
  <c r="M11" i="50"/>
  <c r="O225" i="50"/>
  <c r="D66" i="50"/>
  <c r="M70" i="50"/>
  <c r="P110" i="50"/>
  <c r="F194" i="50"/>
  <c r="H264" i="50"/>
  <c r="E57" i="50"/>
  <c r="E128" i="50"/>
  <c r="K139" i="50"/>
  <c r="D35" i="50"/>
  <c r="P198" i="50"/>
  <c r="E181" i="50"/>
  <c r="N117" i="50"/>
  <c r="D325" i="50"/>
  <c r="M118" i="50"/>
  <c r="M306" i="50"/>
  <c r="D115" i="50"/>
  <c r="G277" i="50"/>
  <c r="P254" i="50"/>
  <c r="L174" i="50"/>
  <c r="O278" i="50"/>
  <c r="P164" i="50"/>
  <c r="D194" i="50"/>
  <c r="M91" i="50"/>
  <c r="M197" i="50"/>
  <c r="K207" i="50"/>
  <c r="G37" i="50"/>
  <c r="L47" i="50"/>
  <c r="H17" i="50"/>
  <c r="J122" i="50"/>
  <c r="N260" i="50"/>
  <c r="F278" i="50"/>
  <c r="P213" i="50"/>
  <c r="F90" i="50"/>
  <c r="F118" i="50"/>
  <c r="O187" i="50"/>
  <c r="L21" i="50"/>
  <c r="K75" i="50"/>
  <c r="E87" i="50"/>
  <c r="L172" i="50"/>
  <c r="I269" i="50"/>
  <c r="E232" i="50"/>
  <c r="F53" i="50"/>
  <c r="F6" i="50"/>
  <c r="O181" i="50"/>
  <c r="F127" i="50"/>
  <c r="N41" i="50"/>
  <c r="L213" i="50"/>
  <c r="K329" i="50"/>
  <c r="M181" i="50"/>
  <c r="K56" i="50"/>
  <c r="H97" i="50"/>
  <c r="P80" i="50"/>
  <c r="N155" i="50"/>
  <c r="H56" i="50"/>
  <c r="N33" i="50"/>
  <c r="G182" i="50"/>
  <c r="H169" i="50"/>
  <c r="M69" i="50"/>
  <c r="N206" i="50"/>
  <c r="D25" i="50"/>
  <c r="L192" i="50"/>
  <c r="G197" i="50"/>
  <c r="E174" i="50"/>
  <c r="N62" i="50"/>
  <c r="M174" i="50"/>
  <c r="F237" i="50"/>
  <c r="N47" i="50"/>
  <c r="J61" i="50"/>
  <c r="D176" i="50"/>
  <c r="O148" i="50"/>
  <c r="K129" i="50"/>
  <c r="K145" i="50"/>
  <c r="D93" i="50"/>
  <c r="J210" i="50"/>
  <c r="K321" i="50"/>
  <c r="J162" i="50"/>
  <c r="D31" i="50"/>
  <c r="G26" i="50"/>
  <c r="N221" i="50"/>
  <c r="P134" i="50"/>
  <c r="P84" i="50"/>
  <c r="P325" i="50"/>
  <c r="D280" i="50"/>
  <c r="F9" i="50"/>
  <c r="J90" i="50"/>
  <c r="E264" i="50"/>
  <c r="M250" i="50"/>
  <c r="D227" i="50"/>
  <c r="O206" i="50"/>
  <c r="D23" i="50"/>
  <c r="E312" i="50"/>
  <c r="E244" i="50"/>
  <c r="M81" i="50"/>
  <c r="H23" i="50"/>
  <c r="N208" i="50"/>
  <c r="J129" i="50"/>
  <c r="F111" i="50"/>
  <c r="D331" i="50"/>
  <c r="F158" i="50"/>
  <c r="O173" i="50"/>
  <c r="O251" i="50"/>
  <c r="L321" i="50"/>
  <c r="G129" i="50"/>
  <c r="O246" i="50"/>
  <c r="J176" i="50"/>
  <c r="N116" i="50"/>
  <c r="O67" i="50"/>
  <c r="D278" i="50"/>
  <c r="G49" i="50"/>
  <c r="M90" i="50"/>
  <c r="G169" i="50"/>
  <c r="H288" i="50"/>
  <c r="J286" i="50"/>
  <c r="N38" i="50"/>
  <c r="D68" i="50"/>
  <c r="G55" i="50"/>
  <c r="G38" i="50"/>
  <c r="D103" i="50"/>
  <c r="K130" i="50"/>
  <c r="M193" i="50"/>
  <c r="N314" i="50"/>
  <c r="G57" i="50"/>
  <c r="M18" i="50"/>
  <c r="H76" i="50"/>
  <c r="E18" i="50"/>
  <c r="G33" i="50"/>
  <c r="D214" i="50"/>
  <c r="N147" i="50"/>
  <c r="M160" i="50"/>
  <c r="K240" i="50"/>
  <c r="O48" i="50"/>
  <c r="F48" i="50"/>
  <c r="G142" i="50"/>
  <c r="M98" i="50"/>
  <c r="H142" i="50"/>
  <c r="G130" i="50"/>
  <c r="P202" i="50"/>
  <c r="D198" i="50"/>
  <c r="P199" i="50"/>
  <c r="G10" i="50"/>
  <c r="F212" i="50"/>
  <c r="K41" i="50"/>
  <c r="N27" i="50"/>
  <c r="K202" i="50"/>
  <c r="G40" i="50"/>
  <c r="P186" i="50"/>
  <c r="L5" i="50"/>
  <c r="F285" i="50"/>
  <c r="L317" i="50"/>
  <c r="F24" i="50"/>
  <c r="I272" i="50"/>
  <c r="P76" i="50"/>
  <c r="N233" i="50"/>
  <c r="N82" i="50"/>
  <c r="L250" i="50"/>
  <c r="L217" i="50"/>
  <c r="E11" i="50"/>
  <c r="E61" i="50"/>
  <c r="J329" i="50"/>
  <c r="P111" i="50"/>
  <c r="D294" i="50"/>
  <c r="L244" i="50"/>
  <c r="D319" i="50"/>
  <c r="N99" i="50"/>
  <c r="E166" i="50"/>
  <c r="E100" i="50"/>
  <c r="E191" i="50"/>
  <c r="J37" i="50"/>
  <c r="O321" i="50"/>
  <c r="N89" i="50"/>
  <c r="K112" i="50"/>
  <c r="E150" i="50"/>
  <c r="E4" i="50"/>
  <c r="N58" i="50"/>
  <c r="N319" i="50"/>
  <c r="J328" i="50"/>
  <c r="M313" i="50"/>
  <c r="L113" i="50"/>
  <c r="G143" i="50"/>
  <c r="H312" i="50"/>
  <c r="F233" i="50"/>
  <c r="F177" i="50"/>
  <c r="J87" i="50"/>
  <c r="F124" i="50"/>
  <c r="P182" i="50"/>
  <c r="G211" i="50"/>
  <c r="P98" i="50"/>
  <c r="D192" i="50"/>
  <c r="N96" i="50"/>
  <c r="L119" i="50"/>
  <c r="H127" i="50"/>
  <c r="O210" i="50"/>
  <c r="L288" i="50"/>
  <c r="O274" i="50"/>
  <c r="N284" i="50"/>
  <c r="H237" i="50"/>
  <c r="D40" i="50"/>
  <c r="O282" i="50"/>
  <c r="E163" i="50"/>
  <c r="K236" i="50"/>
  <c r="L133" i="50"/>
  <c r="E6" i="50"/>
  <c r="J107" i="50"/>
  <c r="D304" i="50"/>
  <c r="F216" i="50"/>
  <c r="K110" i="50"/>
  <c r="O23" i="50"/>
  <c r="H40" i="50"/>
  <c r="K303" i="50"/>
  <c r="J68" i="50"/>
  <c r="H196" i="50"/>
  <c r="O289" i="50"/>
  <c r="D36" i="50"/>
  <c r="D235" i="50"/>
  <c r="H48" i="50"/>
  <c r="G42" i="50"/>
  <c r="D238" i="50"/>
  <c r="D239" i="50"/>
  <c r="O38" i="50"/>
  <c r="D113" i="50"/>
  <c r="E293" i="50"/>
  <c r="G249" i="50"/>
  <c r="N272" i="50"/>
  <c r="M304" i="50"/>
  <c r="F113" i="50"/>
  <c r="J296" i="50"/>
  <c r="P132" i="50"/>
  <c r="J300" i="50"/>
  <c r="L165" i="50"/>
  <c r="H152" i="50"/>
  <c r="J142" i="50"/>
  <c r="O202" i="50"/>
  <c r="O6" i="50"/>
  <c r="H37" i="50"/>
  <c r="J49" i="50"/>
  <c r="D89" i="50"/>
  <c r="N106" i="50"/>
  <c r="J325" i="50"/>
  <c r="E213" i="50"/>
  <c r="F152" i="50"/>
  <c r="G317" i="50"/>
  <c r="F211" i="50"/>
  <c r="M59" i="50"/>
  <c r="M310" i="50"/>
  <c r="N120" i="50"/>
  <c r="L238" i="50"/>
  <c r="M117" i="50"/>
  <c r="G152" i="50"/>
  <c r="G304" i="50"/>
  <c r="L258" i="50"/>
  <c r="N321" i="50"/>
  <c r="L180" i="50"/>
  <c r="M170" i="50"/>
  <c r="E165" i="50"/>
  <c r="M183" i="50"/>
  <c r="N195" i="50"/>
  <c r="E95" i="50"/>
  <c r="H52" i="50"/>
  <c r="J299" i="50"/>
  <c r="J82" i="50"/>
  <c r="E55" i="50"/>
  <c r="E64" i="50"/>
  <c r="N75" i="50"/>
  <c r="O180" i="50"/>
  <c r="F284" i="50"/>
  <c r="F244" i="50"/>
  <c r="D195" i="50"/>
  <c r="D145" i="50"/>
  <c r="P50" i="50"/>
  <c r="F150" i="50"/>
  <c r="F47" i="50"/>
  <c r="H25" i="50"/>
  <c r="O19" i="50"/>
  <c r="E263" i="50"/>
  <c r="E235" i="50"/>
  <c r="K2" i="50"/>
  <c r="N34" i="50"/>
  <c r="O294" i="50"/>
  <c r="N217" i="50"/>
  <c r="K160" i="50"/>
  <c r="H156" i="50"/>
  <c r="H257" i="50"/>
  <c r="I266" i="50"/>
  <c r="O53" i="50"/>
  <c r="O334" i="50"/>
  <c r="E39" i="50"/>
  <c r="I260" i="50"/>
  <c r="L122" i="50"/>
  <c r="D49" i="50"/>
  <c r="G213" i="50"/>
  <c r="D50" i="50"/>
  <c r="H306" i="50"/>
  <c r="J181" i="50"/>
  <c r="P294" i="50"/>
  <c r="K194" i="50"/>
  <c r="K109" i="50"/>
  <c r="M108" i="50"/>
  <c r="D242" i="50"/>
  <c r="G219" i="50"/>
  <c r="P43" i="50"/>
  <c r="P237" i="50"/>
  <c r="J79" i="50"/>
  <c r="E330" i="50"/>
  <c r="F185" i="50"/>
  <c r="E234" i="50"/>
  <c r="D86" i="50"/>
  <c r="J54" i="50"/>
  <c r="F318" i="50"/>
  <c r="G133" i="50"/>
  <c r="L332" i="50"/>
  <c r="J121" i="50"/>
  <c r="K316" i="50"/>
  <c r="P317" i="50"/>
  <c r="E111" i="50"/>
  <c r="G25" i="50"/>
  <c r="K124" i="50"/>
  <c r="K71" i="50"/>
  <c r="N241" i="50"/>
  <c r="N315" i="50"/>
  <c r="E120" i="50"/>
  <c r="N269" i="50"/>
  <c r="O156" i="50"/>
  <c r="K25" i="50"/>
  <c r="M165" i="50"/>
  <c r="F76" i="50"/>
  <c r="F36" i="50"/>
  <c r="N322" i="50"/>
  <c r="M177" i="50"/>
  <c r="O275" i="50"/>
  <c r="J209" i="50"/>
  <c r="G24" i="50"/>
  <c r="M314" i="50"/>
  <c r="J101" i="50"/>
  <c r="L286" i="50"/>
  <c r="H135" i="50"/>
  <c r="E2" i="50"/>
  <c r="F46" i="50"/>
  <c r="D98" i="50"/>
  <c r="H329" i="50"/>
  <c r="K302" i="50"/>
  <c r="N294" i="50"/>
  <c r="N52" i="50"/>
  <c r="J62" i="50"/>
  <c r="O286" i="50"/>
  <c r="M73" i="50"/>
  <c r="H283" i="50"/>
  <c r="N261" i="50"/>
  <c r="L309" i="50"/>
  <c r="O317" i="50"/>
  <c r="D121" i="50"/>
  <c r="L51" i="50"/>
  <c r="F200" i="50"/>
  <c r="E201" i="50"/>
  <c r="M231" i="50"/>
  <c r="K16" i="50"/>
  <c r="H147" i="50"/>
  <c r="J14" i="50"/>
  <c r="M237" i="50"/>
  <c r="G221" i="50"/>
  <c r="L295" i="50"/>
  <c r="H61" i="50"/>
  <c r="M79" i="50"/>
  <c r="L127" i="50"/>
  <c r="D200" i="50"/>
  <c r="N246" i="50"/>
  <c r="M225" i="50"/>
  <c r="P141" i="50"/>
  <c r="L61" i="50"/>
  <c r="N186" i="50"/>
  <c r="M57" i="50"/>
  <c r="D111" i="50"/>
  <c r="P5" i="50"/>
  <c r="E144" i="50"/>
  <c r="P139" i="50"/>
  <c r="F255" i="50"/>
  <c r="L95" i="50"/>
  <c r="G318" i="50"/>
  <c r="N282" i="50"/>
  <c r="M220" i="50"/>
  <c r="J303" i="50"/>
  <c r="J150" i="50"/>
  <c r="P119" i="50"/>
  <c r="H104" i="50"/>
  <c r="M241" i="50"/>
  <c r="H149" i="50"/>
  <c r="E254" i="50"/>
  <c r="F8" i="50"/>
  <c r="K189" i="50"/>
  <c r="L70" i="50"/>
  <c r="D189" i="50"/>
  <c r="L326" i="50"/>
  <c r="M28" i="50"/>
  <c r="F231" i="50"/>
  <c r="K158" i="50"/>
  <c r="M279" i="50"/>
  <c r="F30" i="50"/>
  <c r="K51" i="50"/>
  <c r="F217" i="50"/>
  <c r="J244" i="50"/>
  <c r="M335" i="50"/>
  <c r="E247" i="50"/>
  <c r="J130" i="50"/>
  <c r="D163" i="50"/>
  <c r="E287" i="50"/>
  <c r="H107" i="50"/>
  <c r="J179" i="50"/>
  <c r="E36" i="50"/>
  <c r="O239" i="50"/>
  <c r="H328" i="50"/>
  <c r="F20" i="50"/>
  <c r="J94" i="50"/>
  <c r="E50" i="50"/>
  <c r="D320" i="50"/>
  <c r="K169" i="50"/>
  <c r="L128" i="50"/>
  <c r="H69" i="50"/>
  <c r="F64" i="50"/>
  <c r="F133" i="50"/>
  <c r="G84" i="50"/>
  <c r="O171" i="50"/>
  <c r="P69" i="50"/>
  <c r="O232" i="50"/>
  <c r="P256" i="50"/>
  <c r="D102" i="50"/>
  <c r="O154" i="50"/>
  <c r="O51" i="50"/>
  <c r="F62" i="50"/>
  <c r="K127" i="50"/>
  <c r="K274" i="50"/>
  <c r="H232" i="50"/>
  <c r="J148" i="50"/>
  <c r="K96" i="50"/>
  <c r="N211" i="50"/>
  <c r="E53" i="50"/>
  <c r="P298" i="50"/>
  <c r="O215" i="50"/>
  <c r="L18" i="50"/>
  <c r="P289" i="50"/>
  <c r="F266" i="50"/>
  <c r="L35" i="50"/>
  <c r="P72" i="50"/>
  <c r="K46" i="50"/>
  <c r="D128" i="50"/>
  <c r="P121" i="50"/>
  <c r="M60" i="50"/>
  <c r="P81" i="50"/>
  <c r="O122" i="50"/>
  <c r="J254" i="50"/>
  <c r="M140" i="50"/>
  <c r="D82" i="50"/>
  <c r="G198" i="50"/>
  <c r="L299" i="50"/>
  <c r="E321" i="50"/>
  <c r="J125" i="50"/>
  <c r="G101" i="50"/>
  <c r="D5" i="50"/>
  <c r="H134" i="50"/>
  <c r="O126" i="50"/>
  <c r="M305" i="50"/>
  <c r="F160" i="50"/>
  <c r="F65" i="50"/>
  <c r="M307" i="50"/>
  <c r="F175" i="50"/>
  <c r="F103" i="50"/>
  <c r="K119" i="50"/>
  <c r="P52" i="50"/>
  <c r="N225" i="50"/>
  <c r="H272" i="50"/>
  <c r="D138" i="50"/>
  <c r="F41" i="50"/>
  <c r="G238" i="50"/>
  <c r="O146" i="50"/>
  <c r="E286" i="50"/>
  <c r="K151" i="50"/>
  <c r="H313" i="50"/>
  <c r="D13" i="50"/>
  <c r="P92" i="50"/>
  <c r="O34" i="50"/>
  <c r="J226" i="50"/>
  <c r="J105" i="50"/>
  <c r="D264" i="50"/>
  <c r="D188" i="50"/>
  <c r="D78" i="50"/>
  <c r="H82" i="50"/>
  <c r="O193" i="50"/>
  <c r="D120" i="50"/>
  <c r="F322" i="50"/>
  <c r="F205" i="50"/>
  <c r="D275" i="50"/>
  <c r="D190" i="50"/>
  <c r="N219" i="50"/>
  <c r="N248" i="50"/>
  <c r="P107" i="50"/>
  <c r="P150" i="50"/>
  <c r="M217" i="50"/>
  <c r="N152" i="50"/>
  <c r="M272" i="50"/>
  <c r="K36" i="50"/>
  <c r="M296" i="50"/>
  <c r="H157" i="50"/>
  <c r="N332" i="50"/>
  <c r="F171" i="50"/>
  <c r="F77" i="50"/>
  <c r="N331" i="50"/>
  <c r="O59" i="50"/>
  <c r="H239" i="50"/>
  <c r="L327" i="50"/>
  <c r="D12" i="50"/>
  <c r="M89" i="50"/>
  <c r="M55" i="50"/>
  <c r="N270" i="50"/>
  <c r="E168" i="50"/>
  <c r="O75" i="50"/>
  <c r="M203" i="50"/>
  <c r="G298" i="50"/>
  <c r="D187" i="50"/>
  <c r="H71" i="50"/>
  <c r="D43" i="50"/>
  <c r="M109" i="50"/>
  <c r="H89" i="50"/>
  <c r="O27" i="50"/>
  <c r="H60" i="50"/>
  <c r="P49" i="50"/>
  <c r="O137" i="50"/>
  <c r="F138" i="50"/>
  <c r="M187" i="50"/>
  <c r="N335" i="50"/>
  <c r="D61" i="50"/>
  <c r="K272" i="50"/>
  <c r="E329" i="50"/>
  <c r="P122" i="50"/>
  <c r="M303" i="50"/>
  <c r="M194" i="50"/>
  <c r="H5" i="50"/>
  <c r="H49" i="50"/>
  <c r="J241" i="50"/>
  <c r="O157" i="50"/>
  <c r="P102" i="50"/>
  <c r="E86" i="50"/>
  <c r="N60" i="50"/>
  <c r="P68" i="50"/>
  <c r="O224" i="50"/>
  <c r="N5" i="50"/>
  <c r="H9" i="50"/>
  <c r="P16" i="50"/>
  <c r="O223" i="50"/>
  <c r="M111" i="50"/>
  <c r="P91" i="50"/>
  <c r="J116" i="50"/>
  <c r="M51" i="50"/>
  <c r="J217" i="50"/>
  <c r="D131" i="50"/>
  <c r="G90" i="50"/>
  <c r="K3" i="50"/>
  <c r="K7" i="50"/>
  <c r="N293" i="50"/>
  <c r="P251" i="50"/>
  <c r="H297" i="50"/>
  <c r="N48" i="50"/>
  <c r="K183" i="50"/>
  <c r="G126" i="50"/>
  <c r="G89" i="50"/>
  <c r="K229" i="50"/>
  <c r="H80" i="50"/>
  <c r="H154" i="50"/>
  <c r="K168" i="50"/>
  <c r="P247" i="50"/>
  <c r="G297" i="50"/>
  <c r="L249" i="50"/>
  <c r="M76" i="50"/>
  <c r="G202" i="50"/>
  <c r="D307" i="50"/>
  <c r="P311" i="50"/>
  <c r="M211" i="50"/>
  <c r="N83" i="50"/>
  <c r="M58" i="50"/>
  <c r="L93" i="50"/>
  <c r="D59" i="50"/>
  <c r="G132" i="50"/>
  <c r="J40" i="50"/>
  <c r="D174" i="50"/>
  <c r="H146" i="50"/>
  <c r="M176" i="50"/>
  <c r="L136" i="50"/>
  <c r="M96" i="50"/>
  <c r="E261" i="50"/>
  <c r="D108" i="50"/>
  <c r="L6" i="50"/>
  <c r="F282" i="50"/>
  <c r="N141" i="50"/>
  <c r="O129" i="50"/>
  <c r="M145" i="50"/>
  <c r="K239" i="50"/>
  <c r="F326" i="50"/>
  <c r="E314" i="50"/>
  <c r="J327" i="50"/>
  <c r="H226" i="50"/>
  <c r="N300" i="50"/>
  <c r="J10" i="50"/>
  <c r="L153" i="50"/>
  <c r="M228" i="50"/>
  <c r="G12" i="50"/>
  <c r="K276" i="50"/>
  <c r="M229" i="50"/>
  <c r="L247" i="50"/>
  <c r="N227" i="50"/>
  <c r="J301" i="50"/>
  <c r="P56" i="50"/>
  <c r="L56" i="50"/>
  <c r="F297" i="50"/>
  <c r="M288" i="50"/>
  <c r="G334" i="50"/>
  <c r="N76" i="50"/>
  <c r="L316" i="50"/>
  <c r="G226" i="50"/>
  <c r="J119" i="50"/>
  <c r="M63" i="50"/>
  <c r="H41" i="50"/>
  <c r="H233" i="50"/>
  <c r="O79" i="50"/>
  <c r="M12" i="50"/>
  <c r="O131" i="50"/>
  <c r="F66" i="50"/>
  <c r="E42" i="50"/>
  <c r="K212" i="50"/>
  <c r="L200" i="50"/>
  <c r="L183" i="50"/>
  <c r="N110" i="50"/>
  <c r="E66" i="50"/>
  <c r="M7" i="50"/>
  <c r="J28" i="50"/>
  <c r="H111" i="50"/>
  <c r="M182" i="50"/>
  <c r="G227" i="50"/>
  <c r="D14" i="50"/>
  <c r="O216" i="50"/>
  <c r="E133" i="50"/>
  <c r="D106" i="50"/>
  <c r="K43" i="50"/>
  <c r="H240" i="50"/>
  <c r="M283" i="50"/>
  <c r="D274" i="50"/>
  <c r="H274" i="50"/>
  <c r="D182" i="50"/>
  <c r="K318" i="50"/>
  <c r="H195" i="50"/>
  <c r="N36" i="50"/>
  <c r="J256" i="50"/>
  <c r="E335" i="50"/>
  <c r="F145" i="50"/>
  <c r="J19" i="50"/>
  <c r="P136" i="50"/>
  <c r="H144" i="50"/>
  <c r="H155" i="50"/>
  <c r="K101" i="50"/>
  <c r="N242" i="50"/>
  <c r="M72" i="50"/>
  <c r="H141" i="50"/>
  <c r="F56" i="50"/>
  <c r="J311" i="50"/>
  <c r="F39" i="50"/>
  <c r="N167" i="50"/>
  <c r="F87" i="50"/>
  <c r="G76" i="50"/>
  <c r="O296" i="50"/>
  <c r="L319" i="50"/>
  <c r="H45" i="50"/>
  <c r="F328" i="50"/>
  <c r="O316" i="50"/>
  <c r="G224" i="50"/>
  <c r="M25" i="50"/>
  <c r="F279" i="50"/>
  <c r="D91" i="50"/>
  <c r="P187" i="50"/>
  <c r="G313" i="50"/>
  <c r="H265" i="50"/>
  <c r="H259" i="50"/>
  <c r="K263" i="50"/>
  <c r="O91" i="50"/>
  <c r="F320" i="50"/>
  <c r="M256" i="50"/>
  <c r="D256" i="50"/>
  <c r="P32" i="50"/>
  <c r="P217" i="50"/>
  <c r="K242" i="50"/>
  <c r="H173" i="50"/>
  <c r="P78" i="50"/>
  <c r="P301" i="50"/>
  <c r="M92" i="50"/>
  <c r="H214" i="50"/>
  <c r="H14" i="50"/>
  <c r="O123" i="50"/>
  <c r="F104" i="50"/>
  <c r="H57" i="50"/>
  <c r="N226" i="50"/>
  <c r="N91" i="50"/>
  <c r="H103" i="50"/>
  <c r="G62" i="50"/>
  <c r="I259" i="50"/>
  <c r="O159" i="50"/>
  <c r="H64" i="50"/>
  <c r="J136" i="50"/>
  <c r="D292" i="50"/>
  <c r="K17" i="50"/>
  <c r="G220" i="50"/>
  <c r="J186" i="50"/>
  <c r="E3" i="50"/>
  <c r="M195" i="50"/>
  <c r="E134" i="50"/>
  <c r="E10" i="50"/>
  <c r="P262" i="50"/>
  <c r="E296" i="50"/>
  <c r="L23" i="50"/>
  <c r="J263" i="50"/>
  <c r="E276" i="50"/>
  <c r="E198" i="50"/>
  <c r="D202" i="50"/>
  <c r="M65" i="50"/>
  <c r="F2" i="50"/>
  <c r="F32" i="50"/>
  <c r="J52" i="50"/>
  <c r="O238" i="50"/>
  <c r="N122" i="50"/>
  <c r="K159" i="50"/>
  <c r="G168" i="50"/>
  <c r="F258" i="50"/>
  <c r="F229" i="50"/>
  <c r="K220" i="50"/>
  <c r="G141" i="50"/>
  <c r="K103" i="50"/>
  <c r="P222" i="50"/>
  <c r="M184" i="50"/>
  <c r="H151" i="50"/>
  <c r="G215" i="50"/>
  <c r="L46" i="50"/>
  <c r="N46" i="50"/>
  <c r="J207" i="50"/>
  <c r="E65" i="50"/>
  <c r="P310" i="50"/>
  <c r="H219" i="50"/>
  <c r="P267" i="50"/>
  <c r="P40" i="50"/>
  <c r="K65" i="50"/>
  <c r="G180" i="50"/>
  <c r="F329" i="50"/>
  <c r="E8" i="50"/>
  <c r="K6" i="50"/>
  <c r="F85" i="50"/>
  <c r="D267" i="50"/>
  <c r="G139" i="50"/>
  <c r="D196" i="50"/>
  <c r="N200" i="50"/>
  <c r="N228" i="50"/>
  <c r="D77" i="50"/>
  <c r="M44" i="50"/>
  <c r="H66" i="50"/>
  <c r="M105" i="50"/>
  <c r="L78" i="50"/>
  <c r="M251" i="50"/>
  <c r="E145" i="50"/>
  <c r="F163" i="50"/>
  <c r="O276" i="50"/>
  <c r="H261" i="50"/>
  <c r="J112" i="50"/>
  <c r="H98" i="50"/>
  <c r="P270" i="50"/>
  <c r="K248" i="50"/>
  <c r="H188" i="50"/>
  <c r="F314" i="50"/>
  <c r="L285" i="50"/>
  <c r="G155" i="50"/>
  <c r="L89" i="50"/>
  <c r="K175" i="50"/>
  <c r="E182" i="50"/>
  <c r="K180" i="50"/>
  <c r="H15" i="50"/>
  <c r="F156" i="50"/>
  <c r="E142" i="50"/>
  <c r="F96" i="50"/>
  <c r="F291" i="50"/>
  <c r="N243" i="50"/>
  <c r="L168" i="50"/>
  <c r="O304" i="50"/>
  <c r="G120" i="50"/>
  <c r="F54" i="50"/>
  <c r="D298" i="50"/>
  <c r="O301" i="50"/>
  <c r="F95" i="50"/>
  <c r="K24" i="50"/>
  <c r="L131" i="50"/>
  <c r="H311" i="50"/>
  <c r="D142" i="50"/>
  <c r="L84" i="50"/>
  <c r="D155" i="50"/>
  <c r="F136" i="50"/>
  <c r="D150" i="50"/>
  <c r="E192" i="50"/>
  <c r="N304" i="50"/>
  <c r="M120" i="50"/>
  <c r="H224" i="50"/>
  <c r="H167" i="50"/>
  <c r="P70" i="50"/>
  <c r="D166" i="50"/>
  <c r="L206" i="50"/>
  <c r="F321" i="50"/>
  <c r="G51" i="50"/>
  <c r="H309" i="50"/>
  <c r="N68" i="50"/>
  <c r="D332" i="50"/>
  <c r="E59" i="50"/>
  <c r="G326" i="50"/>
  <c r="N130" i="50"/>
  <c r="H43" i="50"/>
  <c r="D52" i="50"/>
  <c r="D117" i="50"/>
  <c r="M95" i="50"/>
  <c r="E153" i="50"/>
  <c r="O218" i="50"/>
  <c r="M282" i="50"/>
  <c r="G240" i="50"/>
  <c r="N18" i="50"/>
  <c r="P268" i="50"/>
  <c r="F40" i="50"/>
  <c r="K250" i="50"/>
  <c r="O302" i="50"/>
  <c r="F128" i="50"/>
  <c r="M27" i="50"/>
  <c r="D282" i="50"/>
  <c r="P74" i="50"/>
  <c r="E289" i="50"/>
  <c r="J57" i="50"/>
  <c r="M263" i="50"/>
  <c r="D324" i="50"/>
  <c r="D125" i="50"/>
  <c r="J42" i="50"/>
  <c r="O191" i="50"/>
  <c r="L149" i="50"/>
  <c r="E93" i="50"/>
  <c r="D180" i="50"/>
  <c r="D85" i="50"/>
  <c r="M32" i="50"/>
  <c r="N24" i="50"/>
  <c r="J326" i="50"/>
  <c r="D212" i="50"/>
  <c r="P162" i="50"/>
  <c r="O18" i="50"/>
  <c r="L114" i="50"/>
  <c r="O12" i="50"/>
  <c r="K157" i="50"/>
  <c r="H242" i="50"/>
  <c r="N134" i="50"/>
  <c r="F332" i="50"/>
  <c r="G303" i="50"/>
  <c r="O284" i="50"/>
  <c r="L121" i="50"/>
  <c r="D100" i="50"/>
  <c r="H170" i="50"/>
  <c r="J69" i="50"/>
  <c r="G45" i="50"/>
  <c r="E138" i="50"/>
  <c r="M47" i="50"/>
  <c r="G65" i="50"/>
  <c r="M66" i="50"/>
  <c r="O300" i="50"/>
  <c r="G207" i="50"/>
  <c r="O114" i="50"/>
  <c r="J123" i="50"/>
  <c r="F26" i="50"/>
  <c r="L67" i="50"/>
  <c r="K131" i="50"/>
  <c r="K172" i="50"/>
  <c r="G52" i="50"/>
  <c r="O279" i="50"/>
  <c r="P185" i="50"/>
  <c r="F146" i="50"/>
  <c r="F143" i="50"/>
  <c r="G78" i="50"/>
  <c r="D58" i="50"/>
  <c r="E48" i="50"/>
  <c r="G71" i="50"/>
  <c r="J88" i="50"/>
  <c r="J155" i="50"/>
  <c r="H280" i="50"/>
  <c r="L30" i="50"/>
  <c r="P211" i="50"/>
  <c r="D109" i="50"/>
  <c r="H304" i="50"/>
  <c r="N251" i="50"/>
  <c r="D55" i="50"/>
  <c r="N61" i="50"/>
  <c r="M218" i="50"/>
  <c r="F140" i="50"/>
  <c r="G293" i="50"/>
  <c r="L3" i="50"/>
  <c r="D250" i="50"/>
  <c r="E300" i="50"/>
  <c r="P300" i="50"/>
  <c r="K120" i="50"/>
  <c r="K67" i="50"/>
  <c r="O192" i="50"/>
  <c r="H94" i="50"/>
  <c r="L211" i="50"/>
  <c r="O60" i="50"/>
  <c r="D149" i="50"/>
  <c r="O63" i="50"/>
  <c r="D140" i="50"/>
  <c r="K66" i="50"/>
  <c r="G41" i="50"/>
  <c r="D27" i="50"/>
  <c r="O188" i="50"/>
  <c r="N306" i="50"/>
  <c r="M114" i="50"/>
  <c r="E135" i="50"/>
  <c r="L323" i="50"/>
  <c r="P332" i="50"/>
  <c r="E224" i="50"/>
  <c r="N72" i="50"/>
  <c r="O42" i="50"/>
  <c r="K149" i="50"/>
  <c r="N124" i="50"/>
  <c r="G53" i="50"/>
  <c r="M82" i="50"/>
  <c r="K105" i="50"/>
  <c r="P179" i="50"/>
  <c r="E114" i="50"/>
  <c r="D19" i="50"/>
  <c r="F70" i="50"/>
  <c r="K247" i="50"/>
  <c r="K170" i="50"/>
  <c r="F4" i="50"/>
  <c r="L220" i="50"/>
  <c r="F71" i="50"/>
  <c r="D285" i="50"/>
  <c r="M5" i="50"/>
  <c r="E317" i="50"/>
  <c r="N179" i="50"/>
  <c r="K153" i="50"/>
  <c r="N198" i="50"/>
  <c r="J89" i="50"/>
  <c r="J277" i="50"/>
  <c r="F3" i="50"/>
  <c r="E272" i="50"/>
  <c r="P29" i="50"/>
  <c r="F248" i="50"/>
  <c r="L120" i="50"/>
  <c r="L9" i="50"/>
  <c r="D262" i="50"/>
  <c r="J166" i="50"/>
  <c r="G148" i="50"/>
  <c r="D317" i="50"/>
  <c r="L179" i="50"/>
  <c r="P23" i="50"/>
  <c r="H205" i="50"/>
  <c r="O163" i="50"/>
  <c r="P285" i="50"/>
  <c r="D288" i="50"/>
  <c r="F63" i="50"/>
  <c r="L104" i="50"/>
  <c r="K223" i="50"/>
  <c r="H332" i="50"/>
  <c r="P183" i="50"/>
  <c r="D257" i="50"/>
  <c r="D38" i="50"/>
  <c r="N218" i="50"/>
  <c r="P306" i="50"/>
  <c r="K327" i="50"/>
  <c r="L334" i="50"/>
  <c r="F302" i="50"/>
  <c r="P151" i="50"/>
  <c r="N144" i="50"/>
  <c r="L228" i="50"/>
  <c r="F7" i="50"/>
  <c r="N170" i="50"/>
  <c r="P120" i="50"/>
  <c r="H112" i="50"/>
  <c r="O328" i="50"/>
  <c r="J154" i="50"/>
  <c r="H247" i="50"/>
  <c r="M235" i="50"/>
  <c r="O322" i="50"/>
  <c r="N128" i="50"/>
  <c r="H90" i="50"/>
  <c r="N136" i="50"/>
  <c r="L8" i="50"/>
  <c r="O293" i="50"/>
  <c r="L163" i="50"/>
  <c r="P57" i="50"/>
  <c r="O213" i="50"/>
  <c r="D225" i="50"/>
  <c r="P230" i="50"/>
  <c r="D179" i="50"/>
  <c r="J100" i="50"/>
  <c r="J234" i="50"/>
  <c r="O184" i="50"/>
  <c r="M260" i="50"/>
  <c r="O136" i="50"/>
  <c r="O327" i="50"/>
  <c r="P4" i="50"/>
  <c r="N63" i="50"/>
  <c r="O21" i="50"/>
  <c r="E115" i="50"/>
  <c r="M84" i="50"/>
  <c r="J189" i="50"/>
  <c r="J4" i="50"/>
  <c r="P35" i="50"/>
  <c r="J233" i="50"/>
  <c r="H110" i="50"/>
  <c r="F254" i="50"/>
  <c r="P143" i="50"/>
  <c r="F178" i="50"/>
  <c r="K142" i="50"/>
  <c r="N50" i="50"/>
  <c r="M332" i="50"/>
  <c r="M286" i="50"/>
  <c r="F14" i="50"/>
  <c r="O235" i="50"/>
  <c r="O125" i="50"/>
  <c r="P58" i="50"/>
  <c r="E308" i="50"/>
  <c r="N229" i="50"/>
  <c r="N309" i="50"/>
  <c r="K277" i="50"/>
  <c r="O205" i="50"/>
  <c r="K273" i="50"/>
  <c r="P316" i="50"/>
  <c r="K121" i="50"/>
  <c r="N171" i="50"/>
  <c r="M262" i="50"/>
  <c r="P105" i="50"/>
  <c r="L12" i="50"/>
  <c r="O298" i="50"/>
  <c r="M26" i="50"/>
  <c r="D7" i="50"/>
  <c r="N178" i="50"/>
  <c r="M169" i="50"/>
  <c r="E189" i="50"/>
  <c r="E333" i="50"/>
  <c r="O108" i="50"/>
  <c r="H6" i="50"/>
  <c r="P219" i="50"/>
  <c r="K37" i="50"/>
  <c r="H65" i="50"/>
  <c r="L26" i="50"/>
  <c r="P77" i="50"/>
  <c r="L154" i="50"/>
  <c r="G69" i="50"/>
  <c r="G171" i="50"/>
  <c r="P322" i="50"/>
  <c r="E203" i="50"/>
  <c r="D147" i="50"/>
  <c r="H91" i="50"/>
  <c r="P71" i="50"/>
  <c r="J257" i="50"/>
  <c r="P145" i="50"/>
  <c r="N59" i="50"/>
  <c r="M269" i="50"/>
  <c r="N127" i="50"/>
  <c r="L191" i="50"/>
  <c r="H286" i="50"/>
  <c r="P44" i="50"/>
  <c r="K197" i="50"/>
  <c r="P8" i="50"/>
  <c r="F15" i="50"/>
  <c r="K334" i="50"/>
  <c r="H131" i="50"/>
  <c r="L298" i="50"/>
  <c r="P201" i="50"/>
  <c r="G154" i="50"/>
  <c r="N185" i="50"/>
  <c r="M86" i="50"/>
  <c r="P323" i="50"/>
  <c r="P130" i="50"/>
  <c r="O89" i="50"/>
  <c r="H273" i="50"/>
  <c r="M23" i="50"/>
  <c r="O49" i="50"/>
  <c r="N201" i="50"/>
  <c r="D110" i="50"/>
  <c r="O35" i="50"/>
  <c r="M172" i="50"/>
  <c r="K304" i="50"/>
  <c r="K174" i="50"/>
  <c r="H102" i="50"/>
  <c r="P233" i="50"/>
  <c r="P148" i="50"/>
  <c r="K186" i="50"/>
  <c r="L182" i="50"/>
  <c r="K292" i="50"/>
  <c r="E204" i="50"/>
  <c r="O3" i="50"/>
  <c r="N310" i="50"/>
  <c r="N77" i="50"/>
  <c r="J80" i="50"/>
  <c r="P239" i="50"/>
  <c r="H212" i="50"/>
  <c r="M236" i="50"/>
  <c r="N160" i="50"/>
  <c r="D105" i="50"/>
  <c r="M87" i="50"/>
  <c r="L82" i="50"/>
  <c r="D2" i="50"/>
  <c r="K59" i="50"/>
  <c r="L306" i="50"/>
  <c r="O33" i="50"/>
  <c r="H253" i="50"/>
  <c r="D62" i="50"/>
  <c r="P224" i="50"/>
  <c r="L48" i="50"/>
  <c r="P15" i="50"/>
  <c r="G60" i="50"/>
  <c r="H294" i="50"/>
  <c r="P156" i="50"/>
  <c r="F256" i="50"/>
  <c r="F267" i="50"/>
  <c r="L99" i="50"/>
  <c r="K140" i="50"/>
  <c r="K22" i="50"/>
  <c r="H47" i="50"/>
  <c r="O160" i="50"/>
  <c r="E278" i="50"/>
  <c r="K267" i="50"/>
  <c r="G208" i="50"/>
  <c r="D79" i="50"/>
  <c r="K81" i="50"/>
  <c r="E334" i="50"/>
  <c r="P97" i="50"/>
  <c r="J104" i="50"/>
  <c r="D160" i="50"/>
  <c r="K314" i="50"/>
  <c r="N93" i="50"/>
  <c r="G35" i="50"/>
  <c r="N287" i="50"/>
  <c r="L303" i="50"/>
  <c r="H18" i="50"/>
  <c r="D251" i="50"/>
  <c r="F67" i="50"/>
  <c r="L79" i="50"/>
  <c r="H106" i="50"/>
  <c r="G223" i="50"/>
  <c r="J167" i="50"/>
  <c r="L32" i="50"/>
  <c r="K192" i="50"/>
  <c r="K291" i="50"/>
  <c r="K164" i="50"/>
  <c r="L289" i="50"/>
  <c r="F43" i="50"/>
  <c r="N22" i="50"/>
  <c r="O155" i="50"/>
  <c r="G196" i="50"/>
  <c r="G144" i="50"/>
  <c r="K113" i="50"/>
  <c r="K167" i="50"/>
  <c r="D70" i="50"/>
  <c r="N329" i="50"/>
  <c r="P42" i="50"/>
  <c r="P21" i="50"/>
  <c r="F28" i="50"/>
  <c r="M275" i="50"/>
  <c r="N289" i="50"/>
  <c r="J102" i="50"/>
  <c r="H222" i="50"/>
  <c r="J308" i="50"/>
  <c r="E72" i="50"/>
  <c r="K287" i="50"/>
  <c r="K281" i="50"/>
  <c r="H248" i="50"/>
  <c r="N57" i="50"/>
  <c r="M124" i="50"/>
  <c r="L37" i="50"/>
  <c r="O285" i="50"/>
  <c r="E173" i="50"/>
  <c r="L143" i="50"/>
  <c r="P31" i="50"/>
  <c r="K191" i="50"/>
  <c r="M291" i="50"/>
  <c r="J183" i="50"/>
  <c r="P293" i="50"/>
  <c r="G306" i="50"/>
  <c r="J8" i="50"/>
  <c r="H191" i="50"/>
  <c r="N190" i="50"/>
  <c r="K331" i="50"/>
  <c r="J99" i="50"/>
  <c r="G331" i="50"/>
  <c r="M242" i="50"/>
  <c r="F225" i="50"/>
  <c r="K307" i="50"/>
  <c r="L196" i="50"/>
  <c r="M248" i="50"/>
  <c r="O247" i="50"/>
  <c r="E9" i="50"/>
  <c r="P176" i="50"/>
  <c r="O77" i="50"/>
  <c r="D246" i="50"/>
  <c r="K219" i="50"/>
  <c r="H150" i="50"/>
  <c r="L118" i="50"/>
  <c r="J297" i="50"/>
  <c r="K297" i="50"/>
  <c r="J83" i="50"/>
  <c r="N204" i="50"/>
  <c r="L301" i="50"/>
  <c r="H330" i="50"/>
  <c r="M131" i="50"/>
  <c r="E245" i="50"/>
  <c r="L198" i="50"/>
  <c r="E223" i="50"/>
  <c r="N181" i="50"/>
  <c r="L170" i="50"/>
  <c r="F121" i="50"/>
  <c r="K48" i="50"/>
  <c r="P227" i="50"/>
  <c r="F149" i="50"/>
  <c r="D90" i="50"/>
  <c r="M253" i="50"/>
  <c r="G250" i="50"/>
  <c r="L185" i="50"/>
  <c r="M201" i="50"/>
  <c r="H256" i="50"/>
  <c r="E60" i="50"/>
  <c r="K35" i="50"/>
  <c r="H220" i="50"/>
  <c r="E273" i="50"/>
  <c r="O309" i="50"/>
  <c r="O127" i="50"/>
  <c r="H113" i="50"/>
  <c r="E75" i="50"/>
  <c r="N263" i="50"/>
  <c r="E33" i="50"/>
  <c r="K155" i="50"/>
  <c r="H295" i="50"/>
  <c r="F215" i="50"/>
  <c r="D276" i="50"/>
  <c r="O16" i="50"/>
  <c r="G217" i="50"/>
  <c r="P302" i="50"/>
  <c r="P238" i="50"/>
  <c r="P6" i="50"/>
  <c r="E112" i="50"/>
  <c r="F81" i="50"/>
  <c r="L151" i="50"/>
  <c r="L293" i="50"/>
  <c r="H118" i="50"/>
  <c r="G324" i="50"/>
  <c r="K177" i="50"/>
  <c r="K53" i="50"/>
  <c r="L195" i="50"/>
  <c r="M43" i="50"/>
  <c r="F11" i="50"/>
  <c r="E194" i="50"/>
  <c r="F74" i="50"/>
  <c r="J242" i="50"/>
  <c r="J44" i="50"/>
  <c r="P79" i="50"/>
  <c r="K12" i="50"/>
  <c r="O175" i="50"/>
  <c r="P36" i="50"/>
  <c r="O104" i="50"/>
  <c r="O166" i="50"/>
  <c r="P313" i="50"/>
  <c r="D249" i="50"/>
  <c r="H27" i="50"/>
  <c r="L177" i="50"/>
  <c r="G59" i="50"/>
  <c r="G54" i="50"/>
  <c r="O319" i="50"/>
  <c r="N45" i="50"/>
  <c r="P165" i="50"/>
  <c r="G332" i="50"/>
  <c r="F251" i="50"/>
  <c r="J230" i="50"/>
  <c r="K195" i="50"/>
  <c r="O240" i="50"/>
  <c r="P106" i="50"/>
  <c r="E129" i="50"/>
  <c r="M137" i="50"/>
  <c r="G183" i="50"/>
  <c r="P27" i="50"/>
  <c r="H93" i="50"/>
  <c r="L237" i="50"/>
  <c r="L259" i="50"/>
  <c r="N256" i="50"/>
  <c r="G105" i="50"/>
  <c r="J53" i="50"/>
  <c r="D229" i="50"/>
  <c r="G165" i="50"/>
  <c r="J70" i="50"/>
  <c r="H176" i="50"/>
  <c r="L199" i="50"/>
  <c r="D173" i="50"/>
  <c r="N150" i="50"/>
  <c r="G159" i="50"/>
  <c r="F241" i="50"/>
  <c r="F209" i="50"/>
  <c r="E21" i="50"/>
  <c r="G280" i="50"/>
  <c r="P216" i="50"/>
  <c r="P55" i="50"/>
  <c r="M273" i="50"/>
  <c r="J314" i="50"/>
  <c r="H7" i="50"/>
  <c r="I273" i="50"/>
  <c r="D219" i="50"/>
  <c r="J192" i="50"/>
  <c r="D161" i="50"/>
  <c r="F99" i="50"/>
  <c r="O185" i="50"/>
  <c r="E124" i="50"/>
  <c r="P205" i="50"/>
  <c r="L69" i="50"/>
  <c r="K100" i="50"/>
  <c r="O217" i="50"/>
  <c r="D151" i="50"/>
  <c r="J39" i="50"/>
  <c r="P263" i="50"/>
  <c r="M316" i="50"/>
  <c r="P127" i="50"/>
  <c r="F272" i="50"/>
  <c r="D255" i="50"/>
  <c r="K45" i="50"/>
  <c r="L75" i="50"/>
  <c r="K141" i="50"/>
  <c r="N20" i="50"/>
  <c r="N177" i="50"/>
  <c r="P163" i="50"/>
  <c r="L208" i="50"/>
  <c r="P303" i="50"/>
  <c r="J159" i="50"/>
  <c r="K199" i="50"/>
  <c r="L164" i="50"/>
  <c r="L65" i="50"/>
  <c r="O233" i="50"/>
  <c r="D211" i="50"/>
  <c r="E164" i="50"/>
  <c r="J135" i="50"/>
  <c r="N92" i="50"/>
  <c r="N151" i="50"/>
  <c r="M247" i="50"/>
  <c r="P125" i="50"/>
  <c r="O88" i="50"/>
  <c r="D96" i="50"/>
  <c r="F262" i="50"/>
  <c r="J171" i="50"/>
  <c r="M135" i="50"/>
  <c r="K319" i="50"/>
  <c r="E160" i="50"/>
  <c r="H172" i="50"/>
  <c r="P220" i="50"/>
  <c r="N301" i="50"/>
  <c r="L229" i="50"/>
  <c r="F295" i="50"/>
  <c r="K88" i="50"/>
  <c r="F198" i="50"/>
  <c r="O66" i="50"/>
  <c r="E152" i="50"/>
  <c r="J103" i="50"/>
  <c r="K171" i="50"/>
  <c r="H197" i="50"/>
  <c r="N2" i="50"/>
  <c r="H42" i="50"/>
  <c r="E207" i="50"/>
  <c r="P14" i="50"/>
  <c r="D3" i="50"/>
  <c r="F264" i="50"/>
  <c r="L160" i="50"/>
  <c r="D178" i="50"/>
  <c r="D240" i="50"/>
  <c r="O305" i="50"/>
  <c r="J236" i="50"/>
  <c r="H11" i="50"/>
  <c r="E269" i="50"/>
  <c r="F315" i="50"/>
  <c r="H108" i="50"/>
  <c r="K275" i="50"/>
  <c r="D167" i="50"/>
  <c r="G157" i="50"/>
  <c r="N249" i="50"/>
  <c r="P279" i="50"/>
  <c r="P109" i="50"/>
  <c r="M121" i="50"/>
  <c r="P160" i="50"/>
  <c r="K208" i="50"/>
  <c r="H30" i="50"/>
  <c r="K69" i="50"/>
  <c r="L212" i="50"/>
  <c r="L45" i="50"/>
  <c r="E17" i="50"/>
  <c r="P297" i="50"/>
  <c r="K313" i="50"/>
  <c r="K310" i="50"/>
  <c r="E176" i="50"/>
  <c r="E81" i="50"/>
  <c r="P258" i="50"/>
  <c r="K104" i="50"/>
  <c r="K311" i="50"/>
  <c r="O308" i="50"/>
  <c r="N308" i="50"/>
  <c r="K47" i="50"/>
  <c r="N324" i="50"/>
  <c r="M321" i="50"/>
  <c r="M292" i="50"/>
  <c r="N240" i="50"/>
  <c r="P249" i="50"/>
  <c r="O69" i="50"/>
  <c r="F110" i="50"/>
  <c r="D306" i="50"/>
  <c r="M267" i="50"/>
  <c r="D48" i="50"/>
  <c r="F263" i="50"/>
  <c r="D308" i="50"/>
  <c r="G176" i="50"/>
  <c r="J143" i="50"/>
  <c r="G189" i="50"/>
  <c r="O332" i="50"/>
  <c r="N9" i="50"/>
  <c r="E80" i="50"/>
  <c r="G83" i="50"/>
  <c r="M239" i="50"/>
  <c r="E29" i="50"/>
  <c r="F208" i="50"/>
  <c r="K163" i="50"/>
  <c r="E319" i="50"/>
  <c r="J298" i="50"/>
  <c r="L132" i="50"/>
  <c r="K178" i="50"/>
  <c r="D99" i="50"/>
  <c r="O211" i="50"/>
  <c r="J74" i="50"/>
  <c r="E302" i="50"/>
  <c r="G275" i="50"/>
  <c r="E209" i="50"/>
  <c r="K335" i="50"/>
  <c r="K203" i="50"/>
  <c r="F135" i="50"/>
  <c r="N31" i="50"/>
  <c r="G307" i="50"/>
  <c r="J151" i="50"/>
  <c r="K227" i="50"/>
  <c r="E242" i="50"/>
  <c r="F165" i="50"/>
  <c r="P327" i="50"/>
  <c r="P85" i="50"/>
  <c r="O203" i="50"/>
  <c r="D30" i="50"/>
  <c r="H181" i="50"/>
  <c r="P245" i="50"/>
  <c r="L155" i="50"/>
  <c r="D10" i="50"/>
  <c r="J264" i="50"/>
  <c r="M219" i="50"/>
  <c r="M163" i="50"/>
  <c r="L209" i="50"/>
  <c r="L325" i="50"/>
  <c r="H187" i="50"/>
  <c r="J46" i="50"/>
  <c r="O198" i="50"/>
  <c r="F59" i="50"/>
  <c r="D162" i="50"/>
  <c r="H252" i="50"/>
  <c r="E141" i="50"/>
  <c r="J92" i="50"/>
  <c r="L19" i="50"/>
  <c r="E121" i="50"/>
  <c r="M258" i="50"/>
  <c r="M13" i="50"/>
  <c r="P246" i="50"/>
  <c r="M180" i="50"/>
  <c r="O179" i="50"/>
  <c r="K323" i="50"/>
  <c r="M4" i="50"/>
  <c r="G145" i="50"/>
  <c r="N40" i="50"/>
  <c r="L130" i="50"/>
  <c r="F83" i="50"/>
  <c r="L184" i="50"/>
  <c r="J132" i="50"/>
  <c r="L63" i="50"/>
  <c r="P235" i="50"/>
  <c r="G190" i="50"/>
  <c r="E294" i="50"/>
  <c r="N191" i="50"/>
  <c r="P231" i="50"/>
  <c r="F277" i="50"/>
  <c r="O197" i="50"/>
  <c r="L214" i="50"/>
  <c r="N292" i="50"/>
  <c r="L147" i="50"/>
  <c r="P266" i="50"/>
  <c r="O161" i="50"/>
  <c r="P191" i="50"/>
  <c r="F132" i="50"/>
  <c r="D327" i="50"/>
  <c r="H162" i="50"/>
  <c r="K14" i="50"/>
  <c r="G85" i="50"/>
  <c r="L223" i="50"/>
  <c r="N222" i="50"/>
  <c r="H35" i="50"/>
  <c r="D112" i="50"/>
  <c r="F21" i="50"/>
  <c r="F69" i="50"/>
  <c r="P248" i="50"/>
  <c r="E239" i="50"/>
  <c r="L138" i="50"/>
  <c r="O152" i="50"/>
  <c r="E162" i="50"/>
  <c r="F236" i="50"/>
  <c r="L66" i="50"/>
  <c r="L38" i="50"/>
  <c r="D46" i="50"/>
  <c r="K8" i="50"/>
  <c r="L222" i="50"/>
  <c r="E51" i="50"/>
  <c r="M103" i="50"/>
  <c r="L276" i="50"/>
  <c r="L44" i="50"/>
  <c r="E16" i="50"/>
  <c r="L280" i="50"/>
  <c r="F119" i="50"/>
  <c r="M9" i="50"/>
  <c r="F42" i="50"/>
  <c r="N156" i="50"/>
  <c r="O29" i="50"/>
  <c r="E110" i="50"/>
  <c r="K114" i="50"/>
  <c r="J16" i="50"/>
  <c r="N184" i="50"/>
  <c r="L14" i="50"/>
  <c r="K249" i="50"/>
  <c r="L64" i="50"/>
  <c r="K30" i="50"/>
  <c r="D244" i="50"/>
  <c r="O28" i="50"/>
  <c r="O92" i="50"/>
  <c r="P173" i="50"/>
  <c r="E221" i="50"/>
  <c r="K226" i="50"/>
  <c r="K243" i="50"/>
  <c r="H133" i="50"/>
  <c r="E195" i="50"/>
  <c r="N102" i="50"/>
  <c r="K106" i="50"/>
  <c r="G247" i="50"/>
  <c r="L218" i="50"/>
  <c r="G67" i="50"/>
  <c r="K190" i="50"/>
  <c r="J41" i="50"/>
  <c r="E260" i="50"/>
  <c r="H2" i="50"/>
  <c r="J32" i="50"/>
  <c r="L215" i="50"/>
  <c r="G185" i="50"/>
  <c r="L85" i="50"/>
  <c r="M151" i="50"/>
  <c r="F122" i="50"/>
  <c r="P135" i="50"/>
  <c r="K246" i="50"/>
  <c r="F51" i="50"/>
  <c r="G290" i="50"/>
  <c r="G286" i="50"/>
  <c r="P54" i="50"/>
  <c r="G146" i="50"/>
  <c r="G128" i="50"/>
  <c r="J109" i="50"/>
  <c r="P155" i="50"/>
  <c r="D272" i="50"/>
  <c r="G195" i="50"/>
  <c r="H303" i="50"/>
  <c r="F176" i="50"/>
  <c r="L68" i="50"/>
  <c r="F166" i="50"/>
  <c r="L190" i="50"/>
  <c r="F257" i="50"/>
  <c r="D130" i="50"/>
  <c r="D95" i="50"/>
  <c r="M94" i="50"/>
  <c r="G72" i="50"/>
  <c r="M29" i="50"/>
  <c r="D309" i="50"/>
  <c r="N316" i="50"/>
  <c r="F131" i="50"/>
  <c r="M134" i="50"/>
  <c r="D16" i="50"/>
  <c r="M311" i="50"/>
  <c r="D129" i="50"/>
  <c r="E92" i="50"/>
  <c r="H59" i="50"/>
  <c r="D69" i="50"/>
  <c r="F162" i="50"/>
  <c r="J95" i="50"/>
  <c r="D284" i="50"/>
  <c r="L161" i="50"/>
  <c r="P209" i="50"/>
  <c r="P161" i="50"/>
  <c r="N7" i="50"/>
  <c r="K20" i="50"/>
  <c r="N149" i="50"/>
  <c r="I271" i="50"/>
  <c r="M78" i="50"/>
  <c r="P296" i="50"/>
  <c r="E78" i="50"/>
  <c r="N290" i="50"/>
  <c r="O318" i="50"/>
  <c r="P225" i="50"/>
  <c r="M322" i="50"/>
  <c r="E259" i="50"/>
  <c r="J267" i="50"/>
  <c r="M128" i="50"/>
  <c r="N13" i="50"/>
  <c r="F173" i="50"/>
  <c r="G97" i="50"/>
  <c r="N307" i="50"/>
  <c r="H159" i="50"/>
  <c r="F219" i="50"/>
  <c r="G315" i="50"/>
  <c r="G48" i="50"/>
  <c r="M150" i="50"/>
  <c r="L242" i="50"/>
  <c r="O9" i="50"/>
  <c r="E227" i="50"/>
  <c r="M126" i="50"/>
  <c r="H323" i="50"/>
  <c r="F308" i="50"/>
  <c r="E172" i="50"/>
  <c r="D186" i="50"/>
  <c r="F335" i="50"/>
  <c r="G14" i="50"/>
  <c r="N11" i="50"/>
  <c r="H327" i="50"/>
  <c r="P215" i="50"/>
  <c r="G163" i="50"/>
  <c r="J274" i="50"/>
  <c r="H210" i="50"/>
  <c r="P147" i="50"/>
  <c r="E54" i="50"/>
  <c r="F72" i="50"/>
  <c r="E103" i="50"/>
  <c r="E26" i="50"/>
  <c r="P320" i="50"/>
  <c r="L52" i="50"/>
  <c r="M15" i="50"/>
  <c r="H10" i="50"/>
  <c r="P206" i="50"/>
  <c r="G81" i="50"/>
  <c r="G17" i="50"/>
  <c r="K231" i="50"/>
  <c r="D158" i="50"/>
  <c r="P203" i="50"/>
  <c r="E250" i="50"/>
  <c r="M127" i="50"/>
  <c r="E228" i="50"/>
  <c r="E199" i="50"/>
  <c r="J293" i="50"/>
  <c r="D197" i="50"/>
  <c r="F312" i="50"/>
  <c r="P170" i="50"/>
  <c r="K221" i="50"/>
  <c r="J333" i="50"/>
  <c r="O118" i="50"/>
  <c r="F68" i="50"/>
  <c r="K176" i="50"/>
  <c r="O90" i="50"/>
  <c r="M205" i="50"/>
  <c r="P126" i="50"/>
  <c r="J203" i="50"/>
  <c r="H227" i="50"/>
  <c r="L251" i="50"/>
  <c r="J196" i="50"/>
  <c r="E143" i="50"/>
  <c r="J330" i="50"/>
  <c r="H161" i="50"/>
  <c r="J138" i="50"/>
  <c r="N199" i="50"/>
  <c r="O112" i="50"/>
  <c r="F259" i="50"/>
  <c r="G330" i="50"/>
  <c r="E219" i="50"/>
  <c r="D204" i="50"/>
  <c r="J29" i="50"/>
  <c r="P229" i="50"/>
  <c r="F148" i="50"/>
  <c r="L83" i="50"/>
  <c r="E184" i="50"/>
  <c r="D126" i="50"/>
  <c r="O109" i="50"/>
  <c r="P331" i="50"/>
  <c r="M171" i="50"/>
  <c r="E13" i="50"/>
  <c r="J191" i="50"/>
  <c r="N259" i="50"/>
  <c r="L175" i="50"/>
  <c r="E161" i="50"/>
  <c r="J76" i="50"/>
  <c r="D124" i="50"/>
  <c r="K216" i="50"/>
  <c r="M38" i="50"/>
  <c r="E30" i="50"/>
  <c r="M255" i="50"/>
  <c r="E14" i="50"/>
  <c r="N84" i="50"/>
  <c r="E127" i="50"/>
  <c r="P83" i="50"/>
  <c r="K138" i="50"/>
  <c r="J232" i="50"/>
  <c r="N203" i="50"/>
  <c r="F125" i="50"/>
  <c r="P61" i="50"/>
  <c r="M146" i="50"/>
  <c r="O84" i="50"/>
  <c r="E220" i="50"/>
  <c r="L186" i="50"/>
  <c r="P18" i="50"/>
  <c r="H230" i="50"/>
  <c r="K5" i="50"/>
  <c r="P288" i="50"/>
  <c r="M97" i="50"/>
  <c r="J318" i="50"/>
  <c r="P152" i="50"/>
  <c r="J253" i="50"/>
  <c r="F210" i="50"/>
  <c r="M246" i="50"/>
  <c r="O291" i="50"/>
  <c r="H109" i="50"/>
  <c r="D234" i="50"/>
  <c r="G28" i="50"/>
  <c r="D15" i="50"/>
  <c r="D21" i="50"/>
  <c r="O62" i="50"/>
  <c r="N161" i="50"/>
  <c r="O45" i="50"/>
  <c r="P117" i="50"/>
  <c r="O208" i="50"/>
  <c r="P95" i="50"/>
  <c r="D213" i="50"/>
  <c r="L77" i="50"/>
  <c r="H117" i="50"/>
  <c r="F94" i="50"/>
  <c r="L117" i="50"/>
  <c r="O227" i="50"/>
  <c r="K128" i="50"/>
  <c r="J43" i="50"/>
  <c r="D169" i="50"/>
  <c r="K200" i="50"/>
  <c r="N180" i="50"/>
  <c r="O209" i="50"/>
  <c r="N169" i="50"/>
  <c r="H50" i="50"/>
  <c r="L210" i="50"/>
  <c r="O150" i="50"/>
  <c r="J269" i="50"/>
  <c r="J211" i="50"/>
  <c r="J268" i="50"/>
  <c r="H208" i="50"/>
  <c r="F137" i="50"/>
  <c r="J310" i="50"/>
  <c r="H24" i="50"/>
  <c r="K63" i="50"/>
  <c r="N238" i="50"/>
  <c r="G3" i="50"/>
  <c r="J334" i="50"/>
  <c r="M328" i="50"/>
  <c r="G205" i="50"/>
  <c r="E35" i="50"/>
  <c r="J279" i="50"/>
  <c r="P171" i="50"/>
  <c r="J291" i="50"/>
  <c r="F186" i="50"/>
  <c r="K76" i="50"/>
  <c r="G103" i="50"/>
  <c r="G228" i="50"/>
  <c r="F106" i="50"/>
  <c r="J323" i="50"/>
  <c r="F290" i="50"/>
  <c r="F33" i="50"/>
  <c r="F220" i="50"/>
  <c r="F44" i="50"/>
  <c r="O25" i="50"/>
  <c r="F331" i="50"/>
  <c r="H298" i="50"/>
  <c r="O5" i="50"/>
  <c r="F179" i="50"/>
  <c r="K270" i="50"/>
  <c r="P277" i="50"/>
  <c r="N213" i="50"/>
  <c r="O119" i="50"/>
  <c r="E277" i="50"/>
  <c r="P24" i="50"/>
  <c r="N159" i="50"/>
  <c r="J208" i="50"/>
  <c r="P104" i="50"/>
  <c r="G87" i="50"/>
  <c r="N313" i="50"/>
  <c r="G150" i="50"/>
  <c r="K322" i="50"/>
  <c r="L335" i="50"/>
  <c r="J315" i="50"/>
  <c r="D74" i="50"/>
  <c r="F31" i="50"/>
  <c r="P180" i="50"/>
  <c r="N49" i="50"/>
  <c r="F187" i="50"/>
  <c r="L94" i="50"/>
  <c r="O72" i="50"/>
  <c r="D53" i="50"/>
  <c r="J221" i="50"/>
  <c r="E101" i="50"/>
  <c r="N119" i="50"/>
  <c r="L20" i="50"/>
  <c r="M327" i="50"/>
  <c r="D305" i="50"/>
  <c r="H244" i="50"/>
  <c r="L49" i="50"/>
  <c r="G131" i="50"/>
  <c r="N320" i="50"/>
  <c r="P2" i="50"/>
  <c r="E179" i="50"/>
  <c r="L116" i="50"/>
  <c r="N268" i="50"/>
  <c r="E56" i="50"/>
  <c r="F245" i="50"/>
  <c r="F189" i="50"/>
  <c r="J280" i="50"/>
  <c r="G232" i="50"/>
  <c r="O14" i="50"/>
  <c r="K301" i="50"/>
  <c r="G234" i="50"/>
  <c r="L76" i="50"/>
  <c r="K15" i="50"/>
  <c r="P142" i="50"/>
  <c r="E257" i="50"/>
  <c r="K74" i="50"/>
  <c r="L40" i="50"/>
  <c r="O196" i="50"/>
  <c r="H122" i="50"/>
  <c r="P11" i="50"/>
  <c r="G110" i="50"/>
  <c r="O323" i="50"/>
  <c r="N168" i="50"/>
  <c r="O64" i="50"/>
  <c r="F313" i="50"/>
  <c r="D153" i="50"/>
  <c r="J45" i="50"/>
  <c r="F235" i="50"/>
  <c r="P140" i="50"/>
  <c r="P172" i="50"/>
  <c r="D28" i="50"/>
  <c r="P137" i="50"/>
  <c r="K99" i="50"/>
  <c r="P197" i="50"/>
  <c r="N66" i="50"/>
  <c r="P190" i="50"/>
  <c r="L129" i="50"/>
  <c r="M74" i="50"/>
  <c r="M141" i="50"/>
  <c r="I265" i="50"/>
  <c r="N267" i="50"/>
  <c r="M266" i="50"/>
  <c r="L92" i="50"/>
  <c r="F214" i="50"/>
  <c r="G137" i="50"/>
  <c r="E140" i="50"/>
  <c r="P96" i="50"/>
  <c r="K244" i="50"/>
  <c r="N255" i="50"/>
  <c r="M179" i="50"/>
  <c r="N164" i="50"/>
  <c r="E170" i="50"/>
  <c r="O195" i="50"/>
  <c r="H95" i="50"/>
  <c r="K262" i="50"/>
  <c r="H81" i="50"/>
  <c r="L152" i="50"/>
  <c r="P273" i="50"/>
  <c r="G167" i="50"/>
  <c r="O68" i="50"/>
  <c r="O102" i="50"/>
  <c r="G119" i="50"/>
  <c r="K286" i="50"/>
  <c r="N265" i="50"/>
  <c r="L231" i="50"/>
  <c r="P87" i="50"/>
  <c r="K152" i="50"/>
  <c r="J36" i="50"/>
  <c r="E180" i="50"/>
  <c r="N29" i="50"/>
  <c r="G124" i="50"/>
  <c r="D301" i="50"/>
  <c r="F311" i="50"/>
  <c r="N65" i="50"/>
  <c r="E159" i="50"/>
  <c r="H185" i="50"/>
  <c r="M93" i="50"/>
  <c r="E197" i="50"/>
  <c r="N252" i="50"/>
  <c r="M106" i="50"/>
  <c r="D326" i="50"/>
  <c r="O74" i="50"/>
  <c r="H301" i="50"/>
  <c r="D321" i="50"/>
  <c r="N207" i="50"/>
  <c r="F151" i="50"/>
  <c r="O207" i="50"/>
  <c r="K11" i="50"/>
  <c r="G160" i="50"/>
  <c r="J247" i="50"/>
  <c r="D248" i="50"/>
  <c r="M155" i="50"/>
  <c r="J237" i="50"/>
  <c r="G34" i="50"/>
  <c r="O153" i="50"/>
  <c r="L294" i="50"/>
  <c r="E158" i="50"/>
  <c r="D312" i="50"/>
  <c r="D42" i="50"/>
  <c r="J27" i="50"/>
  <c r="M287" i="50"/>
  <c r="O37" i="50"/>
  <c r="E328" i="50"/>
  <c r="J17" i="50"/>
  <c r="F271" i="50"/>
  <c r="D265" i="50"/>
  <c r="J290" i="50"/>
  <c r="L126" i="50"/>
  <c r="H100" i="50"/>
  <c r="E252" i="50"/>
  <c r="O169" i="50"/>
  <c r="K60" i="50"/>
  <c r="D4" i="50"/>
  <c r="M35" i="50"/>
  <c r="M107" i="50"/>
  <c r="K224" i="50"/>
  <c r="D241" i="50"/>
  <c r="F305" i="50"/>
  <c r="L60" i="50"/>
  <c r="M186" i="50"/>
  <c r="J55" i="50"/>
  <c r="D208" i="50"/>
  <c r="N108" i="50"/>
  <c r="J212" i="50"/>
  <c r="F92" i="50"/>
  <c r="K87" i="50"/>
  <c r="N137" i="50"/>
  <c r="E25" i="50"/>
  <c r="P38" i="50"/>
  <c r="N14" i="50"/>
  <c r="P34" i="50"/>
  <c r="P25" i="50"/>
  <c r="E69" i="50"/>
  <c r="H267" i="50"/>
  <c r="E275" i="50"/>
  <c r="J152" i="50"/>
  <c r="P282" i="50"/>
  <c r="H180" i="50"/>
  <c r="J30" i="50"/>
  <c r="L311" i="50"/>
  <c r="N333" i="50"/>
  <c r="J163" i="50"/>
  <c r="N235" i="50"/>
  <c r="O80" i="50"/>
  <c r="F238" i="50"/>
  <c r="G114" i="50"/>
  <c r="L205" i="50"/>
  <c r="L96" i="50"/>
  <c r="M6" i="50"/>
  <c r="P291" i="50"/>
  <c r="O81" i="50"/>
  <c r="L282" i="50"/>
  <c r="J111" i="50"/>
  <c r="J224" i="50"/>
  <c r="P274" i="50"/>
  <c r="G30" i="50"/>
  <c r="N97" i="50"/>
  <c r="F203" i="50"/>
  <c r="F195" i="50"/>
  <c r="G140" i="50"/>
  <c r="O236" i="50"/>
  <c r="M157" i="50"/>
  <c r="M189" i="50"/>
  <c r="G311" i="50"/>
  <c r="G19" i="50"/>
  <c r="J173" i="50"/>
  <c r="D271" i="50"/>
  <c r="H278" i="50"/>
  <c r="D84" i="50"/>
  <c r="E37" i="50"/>
  <c r="P305" i="50"/>
  <c r="P210" i="50"/>
  <c r="L239" i="50"/>
  <c r="E326" i="50"/>
  <c r="O10" i="50"/>
  <c r="F107" i="50"/>
  <c r="D245" i="50"/>
  <c r="M112" i="50"/>
  <c r="M243" i="50"/>
  <c r="G123" i="50"/>
  <c r="L135" i="50"/>
  <c r="F333" i="50"/>
  <c r="D183" i="50"/>
  <c r="O76" i="50"/>
  <c r="E310" i="50"/>
  <c r="D122" i="50"/>
  <c r="E255" i="50"/>
  <c r="D253" i="50"/>
  <c r="M130" i="50"/>
  <c r="G64" i="50"/>
  <c r="O325" i="50"/>
  <c r="F159" i="50"/>
  <c r="L22" i="50"/>
  <c r="F269" i="50"/>
  <c r="H72" i="50"/>
  <c r="K107" i="50"/>
  <c r="N3" i="50"/>
  <c r="K332" i="50"/>
  <c r="D226" i="50"/>
  <c r="G309" i="50"/>
  <c r="E28" i="50"/>
  <c r="G43" i="50"/>
  <c r="G149" i="50"/>
  <c r="G138" i="50"/>
  <c r="H145" i="50"/>
  <c r="H178" i="50"/>
  <c r="E217" i="50"/>
  <c r="H211" i="50"/>
  <c r="N26" i="50"/>
  <c r="D104" i="50"/>
  <c r="E178" i="50"/>
  <c r="K64" i="50"/>
  <c r="M206" i="50"/>
  <c r="P9" i="50"/>
  <c r="M2" i="50"/>
  <c r="J218" i="50"/>
  <c r="L248" i="50"/>
  <c r="L221" i="50"/>
  <c r="L320" i="50"/>
  <c r="O172" i="50"/>
  <c r="O39" i="50"/>
  <c r="N303" i="50"/>
  <c r="D71" i="50"/>
  <c r="E156" i="50"/>
  <c r="L233" i="50"/>
  <c r="F293" i="50"/>
  <c r="F73" i="50"/>
  <c r="K26" i="50"/>
  <c r="H137" i="50"/>
  <c r="K49" i="50"/>
  <c r="K188" i="50"/>
  <c r="G335" i="50"/>
  <c r="J309" i="50"/>
  <c r="E63" i="50"/>
  <c r="I270" i="50"/>
  <c r="O204" i="50"/>
  <c r="O249" i="50"/>
  <c r="N44" i="50"/>
  <c r="J248" i="50"/>
  <c r="E231" i="50"/>
  <c r="N42" i="50"/>
  <c r="J313" i="50"/>
  <c r="E185" i="50"/>
  <c r="J77" i="50"/>
  <c r="G125" i="50"/>
  <c r="N129" i="50"/>
  <c r="N86" i="50"/>
  <c r="G282" i="50"/>
  <c r="G292" i="50"/>
  <c r="K86" i="50"/>
  <c r="N80" i="50"/>
  <c r="N297" i="50"/>
  <c r="M162" i="50"/>
  <c r="E253" i="50"/>
  <c r="G18" i="50"/>
  <c r="L55" i="50"/>
  <c r="H293" i="50"/>
  <c r="M249" i="50"/>
  <c r="J73" i="50"/>
  <c r="N131" i="50"/>
  <c r="P13" i="50"/>
  <c r="M308" i="50"/>
  <c r="J140" i="50"/>
  <c r="J273" i="50"/>
  <c r="L139" i="50"/>
  <c r="K293" i="50"/>
  <c r="N25" i="50"/>
  <c r="J271" i="50"/>
  <c r="F37" i="50"/>
  <c r="K58" i="50"/>
  <c r="P174" i="50"/>
  <c r="D185" i="50"/>
  <c r="K290" i="50"/>
  <c r="F223" i="50"/>
  <c r="J243" i="50"/>
  <c r="D177" i="50"/>
  <c r="E187" i="50"/>
  <c r="N257" i="50"/>
  <c r="E256" i="50"/>
  <c r="M62" i="50"/>
  <c r="F319" i="50"/>
  <c r="L34" i="50"/>
  <c r="N125" i="50"/>
  <c r="N205" i="50"/>
  <c r="M202" i="50"/>
  <c r="M138" i="50"/>
  <c r="L203" i="50"/>
  <c r="N250" i="50"/>
  <c r="F97" i="50"/>
  <c r="J50" i="50"/>
  <c r="K134" i="50"/>
  <c r="M278" i="50"/>
  <c r="J177" i="50"/>
  <c r="K111" i="50"/>
  <c r="L112" i="50"/>
  <c r="J153" i="50"/>
  <c r="K39" i="50"/>
  <c r="N118" i="50"/>
  <c r="L123" i="50"/>
  <c r="D64" i="50"/>
  <c r="H243" i="50"/>
  <c r="N234" i="50"/>
  <c r="L140" i="50"/>
  <c r="E31" i="50"/>
  <c r="K326" i="50"/>
  <c r="N231" i="50"/>
  <c r="J133" i="50"/>
  <c r="H238" i="50"/>
  <c r="M319" i="50"/>
  <c r="F112" i="50"/>
  <c r="N95" i="50"/>
  <c r="G184" i="50"/>
  <c r="P236" i="50"/>
  <c r="L73" i="50"/>
  <c r="O277" i="50"/>
  <c r="D154" i="50"/>
  <c r="K95" i="50"/>
  <c r="J97" i="50"/>
  <c r="L291" i="50"/>
  <c r="G66" i="50"/>
  <c r="D300" i="50"/>
  <c r="F240" i="50"/>
  <c r="G323" i="50"/>
  <c r="F202" i="50"/>
  <c r="L50" i="50"/>
  <c r="N279" i="50"/>
  <c r="F161" i="50"/>
  <c r="M143" i="50"/>
  <c r="J306" i="50"/>
  <c r="L304" i="50"/>
  <c r="H299" i="50"/>
  <c r="K61" i="50"/>
  <c r="D302" i="50"/>
  <c r="O139" i="50"/>
  <c r="K147" i="50"/>
  <c r="D170" i="50"/>
  <c r="L11" i="50"/>
  <c r="N224" i="50"/>
  <c r="H163" i="50"/>
  <c r="M312" i="50"/>
  <c r="D133" i="50"/>
  <c r="D291" i="50"/>
  <c r="E146" i="50"/>
  <c r="P214" i="50"/>
  <c r="L227" i="50"/>
  <c r="M10" i="50"/>
  <c r="N209" i="50"/>
  <c r="O183" i="50"/>
  <c r="N223" i="50"/>
  <c r="F117" i="50"/>
  <c r="J180" i="50"/>
  <c r="F206" i="50"/>
  <c r="J126" i="50"/>
  <c r="N175" i="50"/>
  <c r="N212" i="50"/>
  <c r="G118" i="50"/>
  <c r="P67" i="50"/>
  <c r="G203" i="50"/>
  <c r="L87" i="50"/>
  <c r="O43" i="50"/>
  <c r="G294" i="50"/>
  <c r="M159" i="50"/>
  <c r="G135" i="50"/>
  <c r="L41" i="50"/>
  <c r="P271" i="50"/>
  <c r="G73" i="50"/>
  <c r="P252" i="50"/>
  <c r="F204" i="50"/>
  <c r="E169" i="50"/>
  <c r="P283" i="50"/>
  <c r="L236" i="50"/>
  <c r="H324" i="50"/>
  <c r="E20" i="50"/>
  <c r="P244" i="50"/>
  <c r="O221" i="50"/>
  <c r="J117" i="50"/>
  <c r="M185" i="50"/>
  <c r="F130" i="50"/>
  <c r="P159" i="50"/>
  <c r="N166" i="50"/>
  <c r="P108" i="50"/>
  <c r="O295" i="50"/>
  <c r="K234" i="50"/>
  <c r="G210" i="50"/>
  <c r="J81" i="50"/>
  <c r="H33" i="50"/>
  <c r="D201" i="50"/>
  <c r="E84" i="50"/>
  <c r="E147" i="50"/>
  <c r="D311" i="50"/>
  <c r="J26" i="50"/>
  <c r="H36" i="50"/>
  <c r="L315" i="50"/>
  <c r="L62" i="50"/>
  <c r="O40" i="50"/>
  <c r="F57" i="50"/>
  <c r="E202" i="50"/>
  <c r="K237" i="50"/>
  <c r="J12" i="50"/>
  <c r="J84" i="50"/>
  <c r="P153" i="50"/>
  <c r="H128" i="50"/>
  <c r="M224" i="50"/>
  <c r="M178" i="50"/>
  <c r="O177" i="50"/>
  <c r="G151" i="50"/>
  <c r="O113" i="50"/>
  <c r="K173" i="50"/>
  <c r="I268" i="50"/>
  <c r="H300" i="50"/>
  <c r="J198" i="50"/>
  <c r="H250" i="50"/>
  <c r="F181" i="50"/>
  <c r="G39" i="50"/>
  <c r="O73" i="50"/>
  <c r="F155" i="50"/>
  <c r="J214" i="50"/>
  <c r="K162" i="50"/>
  <c r="P228" i="50"/>
  <c r="H124" i="50"/>
  <c r="L150" i="50"/>
  <c r="N176" i="50"/>
  <c r="N32" i="50"/>
  <c r="F300" i="50"/>
  <c r="F141" i="50"/>
  <c r="N10" i="50"/>
  <c r="L39" i="50"/>
  <c r="H245" i="50"/>
  <c r="N111" i="50"/>
  <c r="H260" i="50"/>
  <c r="M331" i="50"/>
  <c r="G100" i="50"/>
  <c r="L171" i="50"/>
  <c r="O86" i="50"/>
  <c r="F253" i="50"/>
  <c r="K85" i="50"/>
  <c r="F222" i="50"/>
  <c r="E109" i="50"/>
  <c r="D314" i="50"/>
  <c r="G246" i="50"/>
  <c r="J312" i="50"/>
  <c r="M125" i="50"/>
  <c r="J156" i="50"/>
  <c r="F82" i="50"/>
  <c r="F232" i="50"/>
  <c r="N196" i="50"/>
  <c r="H31" i="50"/>
  <c r="E89" i="50"/>
  <c r="H34" i="50"/>
  <c r="O158" i="50"/>
  <c r="D175" i="50"/>
  <c r="P242" i="50"/>
  <c r="L81" i="50"/>
  <c r="D270" i="50"/>
  <c r="N114" i="50"/>
  <c r="E137" i="50"/>
  <c r="I261" i="50"/>
  <c r="E154" i="50"/>
  <c r="E44" i="50"/>
  <c r="F243" i="50"/>
  <c r="N237" i="50"/>
  <c r="O2" i="50"/>
  <c r="N288" i="50"/>
  <c r="O297" i="50"/>
  <c r="H148" i="50"/>
  <c r="P146" i="50"/>
  <c r="K233" i="50"/>
  <c r="M204" i="50"/>
  <c r="O46" i="50"/>
  <c r="N37" i="50"/>
  <c r="P304" i="50"/>
  <c r="G187" i="50"/>
  <c r="K315" i="50"/>
  <c r="D203" i="50"/>
  <c r="L302" i="50"/>
  <c r="F213" i="50"/>
  <c r="F270" i="50"/>
  <c r="P314" i="50"/>
  <c r="O138" i="50"/>
  <c r="F114" i="50"/>
  <c r="P184" i="50"/>
  <c r="O243" i="50"/>
  <c r="L287" i="50"/>
  <c r="E139" i="50"/>
  <c r="J227" i="50"/>
  <c r="F168" i="50"/>
  <c r="H130" i="50"/>
  <c r="K324" i="50"/>
  <c r="N112" i="50"/>
  <c r="G147" i="50"/>
  <c r="E215" i="50"/>
  <c r="M261" i="50"/>
  <c r="F317" i="50"/>
  <c r="P167" i="50"/>
  <c r="L134" i="50"/>
  <c r="K330" i="50"/>
  <c r="O287" i="50"/>
  <c r="E27" i="50"/>
  <c r="N264" i="50"/>
  <c r="L167" i="50"/>
  <c r="O24" i="50"/>
  <c r="G94" i="50"/>
  <c r="J165" i="50"/>
  <c r="L235" i="50"/>
  <c r="G113" i="50"/>
  <c r="F334" i="50"/>
  <c r="L157" i="50"/>
  <c r="D333" i="50"/>
  <c r="J170" i="50"/>
  <c r="O50" i="50"/>
  <c r="M227" i="50"/>
  <c r="L72" i="50"/>
  <c r="D232" i="50"/>
  <c r="M254" i="50"/>
  <c r="M164" i="50"/>
  <c r="J238" i="50"/>
  <c r="E118" i="50"/>
  <c r="P188" i="50"/>
  <c r="L146" i="50"/>
  <c r="H319" i="50"/>
  <c r="K282" i="50"/>
  <c r="G127" i="50"/>
  <c r="H79" i="50"/>
  <c r="J199" i="50"/>
  <c r="P131" i="50"/>
  <c r="E186" i="50"/>
  <c r="D223" i="50"/>
  <c r="K259" i="50"/>
  <c r="D26" i="50"/>
  <c r="N140" i="50"/>
  <c r="K79" i="50"/>
  <c r="O71" i="50"/>
  <c r="F192" i="50"/>
  <c r="D247" i="50"/>
  <c r="O26" i="50"/>
  <c r="O220" i="50"/>
  <c r="M46" i="50"/>
  <c r="L216" i="50"/>
  <c r="H44" i="50"/>
  <c r="L232" i="50"/>
  <c r="G58" i="50"/>
  <c r="K193" i="50"/>
  <c r="O94" i="50"/>
  <c r="N305" i="50"/>
  <c r="N174" i="50"/>
  <c r="H271" i="50"/>
  <c r="J292" i="50"/>
  <c r="O132" i="50"/>
  <c r="L105" i="50"/>
  <c r="E119" i="50"/>
  <c r="O167" i="50"/>
  <c r="M323" i="50"/>
  <c r="J75" i="50"/>
  <c r="J118" i="50"/>
  <c r="P12" i="50"/>
  <c r="H258" i="50"/>
  <c r="G13" i="50"/>
  <c r="H275" i="50"/>
  <c r="H140" i="50"/>
  <c r="J245" i="50"/>
  <c r="L142" i="50"/>
  <c r="G173" i="50"/>
  <c r="D316" i="50"/>
  <c r="M34" i="50"/>
  <c r="E262" i="50"/>
  <c r="P90" i="50"/>
  <c r="J64" i="50"/>
  <c r="L284" i="50"/>
  <c r="L2" i="50"/>
  <c r="G2" i="50"/>
  <c r="H201" i="50"/>
  <c r="F120" i="50"/>
  <c r="J67" i="50"/>
  <c r="J24" i="50"/>
  <c r="P326" i="50"/>
  <c r="L106" i="50"/>
  <c r="E126" i="50"/>
  <c r="J289" i="50"/>
  <c r="G99" i="50"/>
  <c r="P41" i="50"/>
  <c r="L189" i="50"/>
  <c r="F292" i="50"/>
  <c r="D228" i="50"/>
  <c r="N154" i="50"/>
  <c r="M68" i="50"/>
  <c r="I258" i="50"/>
  <c r="D297" i="50"/>
  <c r="N216" i="50"/>
  <c r="D41" i="50"/>
  <c r="F182" i="50"/>
  <c r="F298" i="50"/>
  <c r="P46" i="50"/>
  <c r="M113" i="50"/>
  <c r="M208" i="50"/>
  <c r="P299" i="50"/>
  <c r="N173" i="50"/>
  <c r="F75" i="50"/>
  <c r="K137" i="50"/>
  <c r="G243" i="50"/>
  <c r="K218" i="50"/>
  <c r="J108" i="50"/>
  <c r="M244" i="50"/>
  <c r="H231" i="50"/>
  <c r="E38" i="50"/>
  <c r="L111" i="50"/>
  <c r="L10" i="50"/>
  <c r="F13" i="50"/>
  <c r="K198" i="50"/>
  <c r="N192" i="50"/>
  <c r="F5" i="50"/>
  <c r="F196" i="50"/>
  <c r="E249" i="50"/>
  <c r="D328" i="50"/>
  <c r="K92" i="50"/>
  <c r="L290" i="50"/>
  <c r="G68" i="50"/>
  <c r="K72" i="50"/>
  <c r="G79" i="50"/>
  <c r="J335" i="50"/>
  <c r="H153" i="50"/>
  <c r="F134" i="50"/>
  <c r="L313" i="50"/>
  <c r="E23" i="50"/>
  <c r="E305" i="50"/>
  <c r="P295" i="50"/>
  <c r="E316" i="50"/>
  <c r="K21" i="50"/>
  <c r="J65" i="50"/>
  <c r="N35" i="50"/>
  <c r="H129" i="50"/>
  <c r="K268" i="50"/>
  <c r="G230" i="50"/>
  <c r="L224" i="50"/>
  <c r="L243" i="50"/>
  <c r="L7" i="50"/>
  <c r="M99" i="50"/>
  <c r="L24" i="50"/>
  <c r="H19" i="50"/>
  <c r="J178" i="50"/>
  <c r="O135" i="50"/>
  <c r="H139" i="50"/>
  <c r="N104" i="50"/>
  <c r="F299" i="50"/>
  <c r="H182" i="50"/>
  <c r="L194" i="50"/>
  <c r="P218" i="50"/>
  <c r="G56" i="50"/>
  <c r="P158" i="50"/>
  <c r="J137" i="50"/>
  <c r="O7" i="50"/>
  <c r="G194" i="50"/>
  <c r="I263" i="50"/>
  <c r="P48" i="50"/>
  <c r="D260" i="50"/>
  <c r="P194" i="50"/>
  <c r="H318" i="50"/>
  <c r="N148" i="50"/>
  <c r="N323" i="50"/>
  <c r="G186" i="50"/>
  <c r="L278" i="50"/>
  <c r="K209" i="50"/>
  <c r="L281" i="50"/>
  <c r="K148" i="50"/>
  <c r="D148" i="50"/>
  <c r="M61" i="50"/>
  <c r="P259" i="50"/>
  <c r="D215" i="50"/>
  <c r="N285" i="50"/>
  <c r="O335" i="50"/>
  <c r="K89" i="50"/>
  <c r="J246" i="50"/>
  <c r="K42" i="50"/>
  <c r="N98" i="50"/>
  <c r="F27" i="50"/>
  <c r="H32" i="50"/>
  <c r="O228" i="50"/>
  <c r="D73" i="50"/>
  <c r="J283" i="50"/>
  <c r="F10" i="50"/>
  <c r="L275" i="50"/>
  <c r="H199" i="50"/>
  <c r="M221" i="50"/>
  <c r="J302" i="50"/>
  <c r="L59" i="50"/>
  <c r="L74" i="50"/>
  <c r="J59" i="50"/>
  <c r="H241" i="50"/>
  <c r="H16" i="50"/>
  <c r="L240" i="50"/>
  <c r="N244" i="50"/>
  <c r="M196" i="50"/>
  <c r="M188" i="50"/>
  <c r="O142" i="50"/>
  <c r="P257" i="50"/>
  <c r="L53" i="50"/>
  <c r="J266" i="50"/>
  <c r="G104" i="50"/>
  <c r="D222" i="50"/>
  <c r="J168" i="50"/>
  <c r="P168" i="50"/>
  <c r="G44" i="50"/>
  <c r="F89" i="50"/>
  <c r="K133" i="50"/>
  <c r="O55" i="50"/>
  <c r="H101" i="50"/>
  <c r="K185" i="50"/>
  <c r="D152" i="50"/>
  <c r="D134" i="50"/>
  <c r="D193" i="50"/>
  <c r="M199" i="50"/>
  <c r="M190" i="50"/>
  <c r="M33" i="50"/>
  <c r="G320" i="50"/>
  <c r="E193" i="50"/>
  <c r="G170" i="50"/>
  <c r="L169" i="50"/>
  <c r="P133" i="50"/>
  <c r="F197" i="50"/>
  <c r="G319" i="50"/>
  <c r="N103" i="50"/>
  <c r="D116" i="50"/>
  <c r="K299" i="50"/>
  <c r="E45" i="50"/>
  <c r="K19" i="50"/>
  <c r="N109" i="50"/>
  <c r="N132" i="50"/>
  <c r="G201" i="50"/>
  <c r="E34" i="50"/>
  <c r="L204" i="50"/>
  <c r="G109" i="50"/>
  <c r="N121" i="50"/>
  <c r="H174" i="50"/>
  <c r="D146" i="50"/>
  <c r="K54" i="50"/>
  <c r="P223" i="50"/>
  <c r="L305" i="50"/>
  <c r="H316" i="50"/>
  <c r="E306" i="50"/>
  <c r="K204" i="50"/>
  <c r="O57" i="50"/>
  <c r="O164" i="50"/>
  <c r="D224" i="50"/>
  <c r="O283" i="50"/>
  <c r="P234" i="50"/>
  <c r="H308" i="50"/>
  <c r="D259" i="50"/>
  <c r="O312" i="50"/>
  <c r="O222" i="50"/>
  <c r="G193" i="50"/>
  <c r="P284" i="50"/>
  <c r="F22" i="50"/>
  <c r="K98" i="50"/>
  <c r="H246" i="50"/>
  <c r="G91" i="50"/>
  <c r="F226" i="50"/>
  <c r="P66" i="50"/>
  <c r="P101" i="50"/>
  <c r="M330" i="50"/>
  <c r="K9" i="50"/>
  <c r="P144" i="50"/>
  <c r="M48" i="50"/>
  <c r="D283" i="50"/>
  <c r="N214" i="50"/>
  <c r="N299" i="50"/>
  <c r="L91" i="50"/>
  <c r="J202" i="50"/>
  <c r="K44" i="50"/>
  <c r="E52" i="50"/>
  <c r="H287" i="50"/>
  <c r="J174" i="50"/>
  <c r="G80" i="50"/>
  <c r="N193" i="50"/>
  <c r="P73" i="50"/>
  <c r="P207" i="50"/>
  <c r="M136" i="50"/>
  <c r="N291" i="50"/>
  <c r="J33" i="50"/>
  <c r="D181" i="50"/>
  <c r="H99" i="50"/>
  <c r="D81" i="50"/>
  <c r="H53" i="50"/>
  <c r="N271" i="50"/>
  <c r="L329" i="50"/>
  <c r="M154" i="50"/>
  <c r="O121" i="50"/>
  <c r="K154" i="50"/>
  <c r="M213" i="50"/>
  <c r="M238" i="50"/>
  <c r="E99" i="50"/>
  <c r="D9" i="50"/>
  <c r="J319" i="50"/>
  <c r="G92" i="50"/>
  <c r="E212" i="50"/>
  <c r="G16" i="50"/>
  <c r="D237" i="50"/>
  <c r="F180" i="50"/>
  <c r="L219" i="50"/>
  <c r="L17" i="50"/>
  <c r="L158" i="50"/>
  <c r="O11" i="50"/>
  <c r="K284" i="50"/>
  <c r="J6" i="50"/>
  <c r="G61" i="50"/>
  <c r="E107" i="50"/>
  <c r="J200" i="50"/>
  <c r="J278" i="50"/>
  <c r="E332" i="50"/>
  <c r="P264" i="50"/>
  <c r="F230" i="50"/>
  <c r="N163" i="50"/>
  <c r="G206" i="50"/>
  <c r="H120" i="50"/>
  <c r="D144" i="50"/>
  <c r="G136" i="50"/>
  <c r="E24" i="50"/>
  <c r="N281" i="50"/>
  <c r="O110" i="50"/>
  <c r="J131" i="50"/>
  <c r="N126" i="50"/>
  <c r="E267" i="50"/>
  <c r="J216" i="50"/>
  <c r="P22" i="50"/>
  <c r="O99" i="50"/>
  <c r="N172" i="50"/>
  <c r="P226" i="50"/>
  <c r="D33" i="50"/>
  <c r="L162" i="50"/>
  <c r="M80" i="50"/>
  <c r="N188" i="50"/>
  <c r="P166" i="50"/>
  <c r="M17" i="50"/>
  <c r="G46" i="50"/>
  <c r="H194" i="50"/>
  <c r="J231" i="50"/>
  <c r="F265" i="50"/>
  <c r="K264" i="50"/>
  <c r="M198" i="50"/>
  <c r="J58" i="50"/>
  <c r="O56" i="50"/>
  <c r="F260" i="50"/>
  <c r="H192" i="50"/>
  <c r="N71" i="50"/>
  <c r="O47" i="50"/>
  <c r="M216" i="50"/>
  <c r="F116" i="50"/>
  <c r="O200" i="50"/>
  <c r="J96" i="50"/>
  <c r="K184" i="50"/>
  <c r="G88" i="50"/>
  <c r="M257" i="50"/>
  <c r="F91" i="50"/>
  <c r="L166" i="50"/>
  <c r="P177" i="50"/>
  <c r="J115" i="50"/>
  <c r="D209" i="50"/>
  <c r="E291" i="50"/>
  <c r="M153" i="50"/>
  <c r="K68" i="50"/>
  <c r="M317" i="50"/>
  <c r="J63" i="50"/>
  <c r="L310" i="50"/>
  <c r="D44" i="50"/>
  <c r="M149" i="50"/>
  <c r="J239" i="50"/>
  <c r="H321" i="50"/>
  <c r="J23" i="50"/>
  <c r="P204" i="50"/>
  <c r="K213" i="50"/>
  <c r="D34" i="50"/>
  <c r="G23" i="50"/>
  <c r="M299" i="50"/>
  <c r="H73" i="50"/>
  <c r="F157" i="50"/>
  <c r="G209" i="50"/>
  <c r="D136" i="50"/>
  <c r="K166" i="50"/>
  <c r="P129" i="50"/>
  <c r="M110" i="50"/>
  <c r="M67" i="50"/>
  <c r="K102" i="50"/>
  <c r="G235" i="50"/>
  <c r="F252" i="50"/>
  <c r="M158" i="50"/>
  <c r="M333" i="50"/>
  <c r="M85" i="50"/>
  <c r="M30" i="50"/>
  <c r="L318" i="50"/>
  <c r="H168" i="50"/>
  <c r="G245" i="50"/>
  <c r="G47" i="50"/>
  <c r="F306" i="50"/>
  <c r="N183" i="50"/>
  <c r="H115" i="50"/>
  <c r="H190" i="50"/>
  <c r="O314" i="50"/>
  <c r="K52" i="50"/>
  <c r="K201" i="50"/>
  <c r="K325" i="50"/>
  <c r="E132" i="50"/>
  <c r="L297" i="50"/>
  <c r="E211" i="50"/>
  <c r="M252" i="50"/>
  <c r="L31" i="50"/>
  <c r="F49" i="50"/>
  <c r="P20" i="50"/>
  <c r="H74" i="50"/>
  <c r="G8" i="50"/>
  <c r="M115" i="50"/>
  <c r="G6" i="50"/>
  <c r="D329" i="50"/>
  <c r="N245" i="50"/>
  <c r="D165" i="50"/>
  <c r="L245" i="50"/>
  <c r="K34" i="50"/>
  <c r="H228" i="50"/>
  <c r="L144" i="50"/>
  <c r="P138" i="50"/>
  <c r="P275" i="50"/>
  <c r="H67" i="50"/>
  <c r="J251" i="50"/>
  <c r="P65" i="50"/>
  <c r="N39" i="50"/>
  <c r="L110" i="50"/>
  <c r="O245" i="50"/>
  <c r="H290" i="50"/>
  <c r="E322" i="50"/>
  <c r="L148" i="50"/>
  <c r="E74" i="50"/>
  <c r="D39" i="50"/>
  <c r="G162" i="50"/>
  <c r="E183" i="50"/>
  <c r="E85" i="50"/>
  <c r="N8" i="50"/>
  <c r="N302" i="50"/>
  <c r="G291" i="50"/>
  <c r="E97" i="50"/>
  <c r="M148" i="50"/>
  <c r="J120" i="50"/>
  <c r="L333" i="50"/>
  <c r="P3" i="50"/>
  <c r="K295" i="50"/>
  <c r="J250" i="50"/>
  <c r="J91" i="50"/>
  <c r="O248" i="50"/>
  <c r="D94" i="50"/>
  <c r="F25" i="50"/>
  <c r="M156" i="50"/>
  <c r="M49" i="50"/>
  <c r="E90" i="50"/>
  <c r="M277" i="50"/>
  <c r="G312" i="50"/>
  <c r="G102" i="50"/>
  <c r="L137" i="50"/>
  <c r="P154" i="50"/>
  <c r="H116" i="50"/>
  <c r="F307" i="50"/>
  <c r="H310" i="50"/>
  <c r="F123" i="50"/>
  <c r="M209" i="50"/>
  <c r="F86" i="50"/>
  <c r="J282" i="50"/>
  <c r="D335" i="50"/>
  <c r="D273" i="50"/>
  <c r="K235" i="50"/>
  <c r="N194" i="50"/>
  <c r="G11" i="50"/>
  <c r="G27" i="50"/>
  <c r="L274" i="50"/>
  <c r="D252" i="50"/>
  <c r="K150" i="50"/>
  <c r="H183" i="50"/>
  <c r="K62" i="50"/>
  <c r="E102" i="50"/>
  <c r="P86" i="50"/>
  <c r="K13" i="50"/>
  <c r="E236" i="50"/>
  <c r="H206" i="50"/>
  <c r="N113" i="50"/>
  <c r="F38" i="50"/>
  <c r="K217" i="50"/>
  <c r="N79" i="50"/>
  <c r="H75" i="50"/>
  <c r="N115" i="50"/>
  <c r="E15" i="50"/>
  <c r="J169" i="50"/>
  <c r="P112" i="50"/>
  <c r="F264" i="11" l="1"/>
  <c r="F169" i="42"/>
  <c r="F711" i="10"/>
  <c r="F397" i="9"/>
  <c r="F26" i="7" s="1"/>
  <c r="F393" i="9"/>
  <c r="F391" i="9"/>
  <c r="F95" i="11"/>
  <c r="F169" i="39"/>
  <c r="F103" i="1"/>
  <c r="F32" i="5"/>
  <c r="F658" i="10"/>
  <c r="F656" i="10"/>
  <c r="F766" i="10"/>
  <c r="F768" i="10"/>
  <c r="F611" i="9"/>
  <c r="F613" i="9"/>
  <c r="F57" i="10"/>
  <c r="F59" i="10"/>
  <c r="F167" i="10"/>
  <c r="F169" i="10"/>
  <c r="F224" i="10"/>
  <c r="F222" i="10"/>
  <c r="F279" i="10"/>
  <c r="F277" i="10"/>
  <c r="F332" i="10"/>
  <c r="F334" i="10"/>
  <c r="F499" i="10"/>
  <c r="F497" i="10"/>
  <c r="F613" i="10"/>
  <c r="F611" i="10"/>
  <c r="F617" i="10"/>
  <c r="F60" i="7" s="1"/>
  <c r="F617" i="9"/>
  <c r="F34" i="7" s="1"/>
  <c r="F122" i="5"/>
  <c r="F124" i="5"/>
  <c r="F128" i="5" s="1"/>
  <c r="F76" i="7" s="1"/>
  <c r="F59" i="9"/>
  <c r="F114" i="9"/>
  <c r="F112" i="9"/>
  <c r="F552" i="9"/>
  <c r="F442" i="10"/>
  <c r="F444" i="10"/>
  <c r="F224" i="9"/>
  <c r="F222" i="9"/>
  <c r="F281" i="9"/>
  <c r="F283" i="9" s="1"/>
  <c r="F287" i="9" s="1"/>
  <c r="F22" i="7" s="1"/>
  <c r="F334" i="9"/>
  <c r="F332" i="9"/>
  <c r="F497" i="9"/>
  <c r="F499" i="9"/>
  <c r="F554" i="9"/>
  <c r="F114" i="10"/>
  <c r="F144" i="38"/>
  <c r="F32" i="11"/>
  <c r="F94" i="39"/>
  <c r="F83" i="11"/>
  <c r="F171" i="9"/>
  <c r="F173" i="9" s="1"/>
  <c r="F177" i="9"/>
  <c r="F18" i="7" s="1"/>
  <c r="F162" i="11"/>
  <c r="F94" i="42"/>
  <c r="F252" i="11"/>
  <c r="F194" i="41"/>
  <c r="F197" i="11"/>
  <c r="F607" i="9"/>
  <c r="F119" i="42"/>
  <c r="F256" i="11"/>
  <c r="F180" i="4"/>
  <c r="F155" i="5"/>
  <c r="F369" i="41"/>
  <c r="F225" i="11"/>
  <c r="F389" i="10"/>
  <c r="F387" i="10"/>
  <c r="F442" i="9"/>
  <c r="F444" i="9"/>
  <c r="F552" i="10"/>
  <c r="F69" i="39"/>
  <c r="F79" i="11"/>
  <c r="F70" i="5"/>
  <c r="F97" i="2"/>
  <c r="F554" i="10"/>
  <c r="F94" i="43"/>
  <c r="F291" i="11"/>
  <c r="F193" i="11"/>
  <c r="F169" i="41"/>
  <c r="F21" i="5"/>
  <c r="F59" i="1"/>
  <c r="F219" i="41"/>
  <c r="F201" i="11"/>
  <c r="F713" i="10"/>
  <c r="P255" i="50"/>
  <c r="P272" i="50"/>
  <c r="P260" i="50"/>
  <c r="P309" i="50"/>
  <c r="P278" i="50"/>
  <c r="P286" i="50"/>
  <c r="P307" i="50"/>
  <c r="P319" i="50"/>
  <c r="P290" i="50"/>
  <c r="P287" i="50"/>
  <c r="P308" i="50"/>
  <c r="P321" i="50"/>
  <c r="P318" i="50"/>
  <c r="P315" i="50"/>
  <c r="P324" i="50"/>
  <c r="P253" i="50"/>
  <c r="F501" i="10" l="1"/>
  <c r="F503" i="10" s="1"/>
  <c r="F507" i="10" s="1"/>
  <c r="F56" i="7" s="1"/>
  <c r="F281" i="10"/>
  <c r="F283" i="10"/>
  <c r="F287" i="10"/>
  <c r="F48" i="7" s="1"/>
  <c r="F660" i="10"/>
  <c r="F662" i="10" s="1"/>
  <c r="F666" i="10" s="1"/>
  <c r="F62" i="7" s="1"/>
  <c r="F24" i="5"/>
  <c r="F448" i="9"/>
  <c r="F446" i="9"/>
  <c r="F452" i="9"/>
  <c r="F28" i="7" s="1"/>
  <c r="F562" i="9"/>
  <c r="F32" i="7" s="1"/>
  <c r="F558" i="9"/>
  <c r="F556" i="9"/>
  <c r="F173" i="10"/>
  <c r="F171" i="10"/>
  <c r="F177" i="10"/>
  <c r="F44" i="7" s="1"/>
  <c r="F293" i="11"/>
  <c r="F227" i="11"/>
  <c r="F254" i="11"/>
  <c r="F338" i="10"/>
  <c r="F336" i="10"/>
  <c r="F342" i="10"/>
  <c r="F50" i="7" s="1"/>
  <c r="F61" i="10"/>
  <c r="F63" i="10"/>
  <c r="F67" i="10"/>
  <c r="F40" i="7" s="1"/>
  <c r="F776" i="10"/>
  <c r="F66" i="7" s="1"/>
  <c r="F770" i="10"/>
  <c r="F772" i="10"/>
  <c r="F266" i="11"/>
  <c r="F199" i="11"/>
  <c r="F85" i="11"/>
  <c r="F342" i="9"/>
  <c r="F24" i="7" s="1"/>
  <c r="F338" i="9"/>
  <c r="F336" i="9"/>
  <c r="F228" i="9"/>
  <c r="F232" i="9"/>
  <c r="F20" i="7" s="1"/>
  <c r="F226" i="9"/>
  <c r="F97" i="11"/>
  <c r="F715" i="10"/>
  <c r="F717" i="10" s="1"/>
  <c r="F721" i="10" s="1"/>
  <c r="F64" i="7" s="1"/>
  <c r="F258" i="11"/>
  <c r="F503" i="9"/>
  <c r="F507" i="9"/>
  <c r="F30" i="7" s="1"/>
  <c r="F501" i="9"/>
  <c r="F195" i="11"/>
  <c r="F562" i="10"/>
  <c r="F58" i="7" s="1"/>
  <c r="F556" i="10"/>
  <c r="F558" i="10"/>
  <c r="F81" i="11"/>
  <c r="F34" i="11"/>
  <c r="F448" i="10"/>
  <c r="F452" i="10"/>
  <c r="F54" i="7" s="1"/>
  <c r="F446" i="10"/>
  <c r="F116" i="9"/>
  <c r="F122" i="9"/>
  <c r="F16" i="7" s="1"/>
  <c r="F118" i="9"/>
  <c r="F203" i="11"/>
  <c r="F72" i="5"/>
  <c r="F391" i="10"/>
  <c r="F393" i="10"/>
  <c r="F397" i="10"/>
  <c r="F52" i="7" s="1"/>
  <c r="F157" i="5"/>
  <c r="F164" i="11"/>
  <c r="F166" i="11" s="1"/>
  <c r="F170" i="11" s="1"/>
  <c r="F88" i="7" s="1"/>
  <c r="F118" i="10"/>
  <c r="F116" i="10"/>
  <c r="F122" i="10"/>
  <c r="F42" i="7" s="1"/>
  <c r="F61" i="9"/>
  <c r="F63" i="9"/>
  <c r="F67" i="9"/>
  <c r="F14" i="7" s="1"/>
  <c r="F36" i="7" s="1"/>
  <c r="F228" i="10"/>
  <c r="F226" i="10"/>
  <c r="F232" i="10"/>
  <c r="F46" i="7" s="1"/>
  <c r="F34" i="5"/>
  <c r="F68" i="7" l="1"/>
  <c r="F165" i="5"/>
  <c r="F167" i="5"/>
  <c r="F270" i="11"/>
  <c r="F272" i="11"/>
  <c r="F48" i="5"/>
  <c r="F50" i="5"/>
  <c r="F313" i="11"/>
  <c r="F315" i="11"/>
  <c r="F81" i="5"/>
  <c r="F83" i="5"/>
  <c r="F64" i="11"/>
  <c r="F62" i="11"/>
  <c r="F119" i="11"/>
  <c r="F117" i="11"/>
  <c r="F233" i="11"/>
  <c r="F231" i="11"/>
  <c r="F235" i="11" l="1"/>
  <c r="F237" i="11"/>
  <c r="F241" i="11" s="1"/>
  <c r="F90" i="7" s="1"/>
  <c r="F91" i="5"/>
  <c r="F74" i="7" s="1"/>
  <c r="F85" i="5"/>
  <c r="F87" i="5"/>
  <c r="F121" i="11"/>
  <c r="F123" i="11" s="1"/>
  <c r="F127" i="11" s="1"/>
  <c r="F86" i="7" s="1"/>
  <c r="F52" i="5"/>
  <c r="F54" i="5"/>
  <c r="F58" i="5"/>
  <c r="F72" i="7" s="1"/>
  <c r="F169" i="5"/>
  <c r="F171" i="5"/>
  <c r="F175" i="5" s="1"/>
  <c r="F78" i="7" s="1"/>
  <c r="F317" i="11"/>
  <c r="F319" i="11"/>
  <c r="F323" i="11"/>
  <c r="F94" i="7" s="1"/>
  <c r="F280" i="11"/>
  <c r="F92" i="7" s="1"/>
  <c r="F274" i="11"/>
  <c r="F276" i="11"/>
  <c r="F66" i="11"/>
  <c r="F68" i="11"/>
  <c r="F72" i="11" s="1"/>
  <c r="F84" i="7" s="1"/>
  <c r="F98" i="7" s="1"/>
  <c r="F80" i="7" l="1"/>
  <c r="F100" i="7" s="1"/>
</calcChain>
</file>

<file path=xl/comments1.xml><?xml version="1.0" encoding="utf-8"?>
<comments xmlns="http://schemas.openxmlformats.org/spreadsheetml/2006/main">
  <authors>
    <author>John Semerdjian</author>
  </authors>
  <commentList>
    <comment ref="B32" authorId="0" shapeId="0">
      <text>
        <r>
          <rPr>
            <b/>
            <sz val="9"/>
            <color indexed="81"/>
            <rFont val="Tahoma"/>
            <family val="2"/>
          </rPr>
          <t>Insert " Report the Sepsis Resuscitation Bundle results to the State" milestone data here. Data should be from current demonstration year.</t>
        </r>
      </text>
    </comment>
  </commentList>
</comments>
</file>

<file path=xl/comments2.xml><?xml version="1.0" encoding="utf-8"?>
<comments xmlns="http://schemas.openxmlformats.org/spreadsheetml/2006/main">
  <authors>
    <author>John Semerdjian</author>
  </authors>
  <commentList>
    <comment ref="B32" authorId="0" shapeId="0">
      <text>
        <r>
          <rPr>
            <b/>
            <sz val="9"/>
            <color indexed="81"/>
            <rFont val="Tahoma"/>
            <family val="2"/>
          </rPr>
          <t>Insert "Report CLIP results to the State" milestone data here. Data should be from current demonstration year.</t>
        </r>
      </text>
    </comment>
  </commentList>
</comments>
</file>

<file path=xl/comments3.xml><?xml version="1.0" encoding="utf-8"?>
<comments xmlns="http://schemas.openxmlformats.org/spreadsheetml/2006/main">
  <authors>
    <author>John Semerdjian</author>
  </authors>
  <commentList>
    <comment ref="B32" authorId="0" shapeId="0">
      <text>
        <r>
          <rPr>
            <b/>
            <sz val="9"/>
            <color indexed="81"/>
            <rFont val="Tahoma"/>
            <family val="2"/>
          </rPr>
          <t>Insert "Report results to the State" milestone data here. Data should be from current demonstration year.</t>
        </r>
      </text>
    </comment>
  </commentList>
</comments>
</file>

<file path=xl/comments4.xml><?xml version="1.0" encoding="utf-8"?>
<comments xmlns="http://schemas.openxmlformats.org/spreadsheetml/2006/main">
  <authors>
    <author>John Semerdjian</author>
  </authors>
  <commentList>
    <comment ref="B32" authorId="0" shapeId="0">
      <text>
        <r>
          <rPr>
            <b/>
            <sz val="9"/>
            <color indexed="81"/>
            <rFont val="Tahoma"/>
            <family val="2"/>
          </rPr>
          <t>Insert "Report hospital-acquired pressure ulcer prevalence results to the State" milestone data here. Data should be from current demonstration year.</t>
        </r>
      </text>
    </comment>
  </commentList>
</comments>
</file>

<file path=xl/comments5.xml><?xml version="1.0" encoding="utf-8"?>
<comments xmlns="http://schemas.openxmlformats.org/spreadsheetml/2006/main">
  <authors>
    <author>John Semerdjian</author>
  </authors>
  <commentList>
    <comment ref="B32" authorId="0" shapeId="0">
      <text>
        <r>
          <rPr>
            <b/>
            <sz val="9"/>
            <color indexed="81"/>
            <rFont val="Tahoma"/>
            <family val="2"/>
          </rPr>
          <t>Insert "Report falls with injury to the State" milestone data here. Data should be from current demonstration year.</t>
        </r>
      </text>
    </comment>
  </commentList>
</comments>
</file>

<file path=xl/sharedStrings.xml><?xml version="1.0" encoding="utf-8"?>
<sst xmlns="http://schemas.openxmlformats.org/spreadsheetml/2006/main" count="5821" uniqueCount="377">
  <si>
    <r>
      <t xml:space="preserve">Category 3: Patient/Care Giver Experience </t>
    </r>
    <r>
      <rPr>
        <b/>
        <i/>
        <sz val="11"/>
        <color indexed="12"/>
        <rFont val="Arial"/>
        <family val="2"/>
      </rPr>
      <t>(required)</t>
    </r>
  </si>
  <si>
    <t>Below is the data reported for the DPH system.</t>
  </si>
  <si>
    <t>*</t>
  </si>
  <si>
    <t xml:space="preserve">Instructions for DPH systems: Please type in all of your DY milestones for the project below and report data </t>
  </si>
  <si>
    <t>in the indicated boxes (*).</t>
  </si>
  <si>
    <t>The yellow boxes indicate where the DPH system should input data</t>
  </si>
  <si>
    <t>The black boxes indicate Milestones and will automatically populate and flow to summary sheets</t>
  </si>
  <si>
    <t xml:space="preserve">The blue boxes show progress made toward the Milestone ("Achievement Value") and will automatically </t>
  </si>
  <si>
    <t>populate and flow to summary sheets</t>
  </si>
  <si>
    <t>Patient/Care Giver Experience (required)</t>
  </si>
  <si>
    <t>DY Total Computable Incentive Amount:</t>
  </si>
  <si>
    <t>Incentive Funding Already Received in DY:</t>
  </si>
  <si>
    <t>Undertake the necessary planning, redesign, translation, training and contract</t>
  </si>
  <si>
    <r>
      <t xml:space="preserve">negotiations in order to implement CG-CAHPS in DY8  </t>
    </r>
    <r>
      <rPr>
        <b/>
        <i/>
        <sz val="11"/>
        <rFont val="Arial"/>
        <family val="2"/>
      </rPr>
      <t>(DY7 only)</t>
    </r>
  </si>
  <si>
    <t>Achievement</t>
  </si>
  <si>
    <t>Achievement Value</t>
  </si>
  <si>
    <t xml:space="preserve">Report results of CG CAHPS questions for “Getting Timely Appointments, Care, </t>
  </si>
  <si>
    <r>
      <t xml:space="preserve">and Information” theme to the State </t>
    </r>
    <r>
      <rPr>
        <b/>
        <i/>
        <sz val="11"/>
        <rFont val="Arial"/>
        <family val="2"/>
      </rPr>
      <t>(DY8-10)</t>
    </r>
  </si>
  <si>
    <t>Numerator (if N/A, use "yes/no" form below; if absolute number, enter here)</t>
  </si>
  <si>
    <t>Denominator (if absolute number, enter "1")</t>
  </si>
  <si>
    <t>DY Target (from the DPH system plan) or enter "yes" if "yes/no" type of milestone</t>
  </si>
  <si>
    <t xml:space="preserve">Report results of CG CAHPS questions for “How Well Doctors Communicate With </t>
  </si>
  <si>
    <r>
      <t xml:space="preserve">Patients” theme to the State  </t>
    </r>
    <r>
      <rPr>
        <b/>
        <i/>
        <sz val="11"/>
        <rFont val="Arial"/>
        <family val="2"/>
      </rPr>
      <t>(DY8-10)</t>
    </r>
  </si>
  <si>
    <t xml:space="preserve">Report results of CG CAHPS questions for “Helpful, Courteous, and Respectful Office </t>
  </si>
  <si>
    <t xml:space="preserve">Report results of CG CAHPS questions for “Patients’ Rating of the Doctor” </t>
  </si>
  <si>
    <t>Report results of CG CAHPS questions for “Shared Decisionmaking”</t>
  </si>
  <si>
    <r>
      <t xml:space="preserve">theme to the State </t>
    </r>
    <r>
      <rPr>
        <b/>
        <i/>
        <sz val="11"/>
        <rFont val="Arial"/>
        <family val="2"/>
      </rPr>
      <t>(DY8-10)</t>
    </r>
  </si>
  <si>
    <r>
      <t xml:space="preserve">Category 3: Care Coordination </t>
    </r>
    <r>
      <rPr>
        <b/>
        <i/>
        <sz val="11"/>
        <color indexed="12"/>
        <rFont val="Arial"/>
        <family val="2"/>
      </rPr>
      <t>(required)</t>
    </r>
  </si>
  <si>
    <t>Care Coordination (required)</t>
  </si>
  <si>
    <t>Report results of the Diabetes, short-term complications measure to the State</t>
  </si>
  <si>
    <t>(DY7-10)</t>
  </si>
  <si>
    <t>Numerator</t>
  </si>
  <si>
    <t>Denominator</t>
  </si>
  <si>
    <r>
      <t xml:space="preserve">Report results of the Uncontrolled Diabetes measure to the State </t>
    </r>
    <r>
      <rPr>
        <b/>
        <i/>
        <sz val="11"/>
        <rFont val="Arial"/>
        <family val="2"/>
      </rPr>
      <t>(DY7-10)</t>
    </r>
  </si>
  <si>
    <r>
      <t xml:space="preserve">Report results of the Congestive Heart Failure measure to the State </t>
    </r>
    <r>
      <rPr>
        <b/>
        <i/>
        <sz val="11"/>
        <rFont val="Arial"/>
        <family val="2"/>
      </rPr>
      <t>(DY8-10)</t>
    </r>
  </si>
  <si>
    <t>Report results of the Chronic Obstructive Pulmonary Disease measure</t>
  </si>
  <si>
    <r>
      <t xml:space="preserve">to the State </t>
    </r>
    <r>
      <rPr>
        <b/>
        <i/>
        <sz val="11"/>
        <rFont val="Arial"/>
        <family val="2"/>
      </rPr>
      <t>(DY8-10)</t>
    </r>
  </si>
  <si>
    <r>
      <t xml:space="preserve">Category 3: Preventive Health </t>
    </r>
    <r>
      <rPr>
        <b/>
        <i/>
        <sz val="11"/>
        <color indexed="12"/>
        <rFont val="Arial"/>
        <family val="2"/>
      </rPr>
      <t>(required)</t>
    </r>
  </si>
  <si>
    <t>Preventive Health (required)</t>
  </si>
  <si>
    <t xml:space="preserve">Report results of the Mammography Screening for Breast Cancer </t>
  </si>
  <si>
    <r>
      <rPr>
        <b/>
        <sz val="11"/>
        <rFont val="Arial"/>
        <family val="2"/>
      </rPr>
      <t xml:space="preserve">measure to the State </t>
    </r>
    <r>
      <rPr>
        <b/>
        <i/>
        <sz val="11"/>
        <rFont val="Arial"/>
        <family val="2"/>
      </rPr>
      <t>(DY7-10)</t>
    </r>
  </si>
  <si>
    <r>
      <t xml:space="preserve">Reports results of the Influenza Immunization measure to the State </t>
    </r>
    <r>
      <rPr>
        <b/>
        <i/>
        <sz val="11"/>
        <rFont val="Arial"/>
        <family val="2"/>
      </rPr>
      <t>(DY7-10)</t>
    </r>
  </si>
  <si>
    <r>
      <t xml:space="preserve">Report results of the Child Weight Screening measure to the State </t>
    </r>
    <r>
      <rPr>
        <b/>
        <i/>
        <sz val="11"/>
        <rFont val="Arial"/>
        <family val="2"/>
      </rPr>
      <t>(DY8-10)</t>
    </r>
  </si>
  <si>
    <t>Report results of the Pediatrics Body Mass Index (BMI) measure to the State</t>
  </si>
  <si>
    <t>(DY8-10)</t>
  </si>
  <si>
    <r>
      <t xml:space="preserve">Report results of the Tobacco Cessation measure to the State </t>
    </r>
    <r>
      <rPr>
        <b/>
        <i/>
        <sz val="11"/>
        <rFont val="Arial"/>
        <family val="2"/>
      </rPr>
      <t>(DY8-10)</t>
    </r>
  </si>
  <si>
    <r>
      <t xml:space="preserve">Category 3: At-Risk Populations </t>
    </r>
    <r>
      <rPr>
        <b/>
        <i/>
        <sz val="11"/>
        <color indexed="12"/>
        <rFont val="Arial"/>
        <family val="2"/>
      </rPr>
      <t>(required)</t>
    </r>
  </si>
  <si>
    <t>At-Risk Populations (required)</t>
  </si>
  <si>
    <t xml:space="preserve">Report results of the Diabetes Mellitus: Low Density Lipoprotein </t>
  </si>
  <si>
    <r>
      <rPr>
        <b/>
        <sz val="11"/>
        <rFont val="Arial"/>
        <family val="2"/>
      </rPr>
      <t xml:space="preserve">(LDL-C) Control (&lt;100 mg/dl) measure to the State </t>
    </r>
    <r>
      <rPr>
        <b/>
        <i/>
        <sz val="11"/>
        <rFont val="Arial"/>
        <family val="2"/>
      </rPr>
      <t>(DY7-10)</t>
    </r>
  </si>
  <si>
    <r>
      <t xml:space="preserve">measure to the State </t>
    </r>
    <r>
      <rPr>
        <b/>
        <i/>
        <sz val="11"/>
        <rFont val="Arial"/>
        <family val="2"/>
      </rPr>
      <t>(DY7-10)</t>
    </r>
  </si>
  <si>
    <t xml:space="preserve">Report results of the 30-Day Congestive Heart Failure Readmission Rate </t>
  </si>
  <si>
    <r>
      <t xml:space="preserve">measure to the State </t>
    </r>
    <r>
      <rPr>
        <b/>
        <i/>
        <sz val="11"/>
        <rFont val="Arial"/>
        <family val="2"/>
      </rPr>
      <t>(DY8-10)</t>
    </r>
  </si>
  <si>
    <t>Report results of the Hypertension (HTN): Blood Pressure Control</t>
  </si>
  <si>
    <r>
      <rPr>
        <b/>
        <sz val="11"/>
        <rFont val="Arial"/>
        <family val="2"/>
      </rPr>
      <t>(&lt;140/90 mmHg) measure to the State</t>
    </r>
    <r>
      <rPr>
        <b/>
        <i/>
        <sz val="11"/>
        <rFont val="Arial"/>
        <family val="2"/>
      </rPr>
      <t xml:space="preserve"> (DY8-10)</t>
    </r>
  </si>
  <si>
    <r>
      <t xml:space="preserve">Report results of the Pediatrics Asthma Care measure to the State </t>
    </r>
    <r>
      <rPr>
        <b/>
        <i/>
        <sz val="11"/>
        <rFont val="Arial"/>
        <family val="2"/>
      </rPr>
      <t>(DY8-10)</t>
    </r>
  </si>
  <si>
    <r>
      <t xml:space="preserve">Report results of the Optimal Diabetes Care Composite to the State </t>
    </r>
    <r>
      <rPr>
        <b/>
        <i/>
        <sz val="11"/>
        <rFont val="Arial"/>
        <family val="2"/>
      </rPr>
      <t>(DY8-10)</t>
    </r>
  </si>
  <si>
    <r>
      <t xml:space="preserve">Report results of the Diabetes Composite to the State </t>
    </r>
    <r>
      <rPr>
        <b/>
        <i/>
        <sz val="11"/>
        <rFont val="Arial"/>
        <family val="2"/>
      </rPr>
      <t>(DY8-10)</t>
    </r>
  </si>
  <si>
    <t>Category 3 Summary Page</t>
  </si>
  <si>
    <t xml:space="preserve">This table is the summary of data reported for the DPH system.  Please see the following pages for the specifics. </t>
  </si>
  <si>
    <t>Instructions for DPH systems: Do not complete, this tab will automatically populate.</t>
  </si>
  <si>
    <t>The black boxes indicate Milestone achievements, either "yes/no", or the actual achievement # or %.</t>
  </si>
  <si>
    <t>The blue boxes show progress made toward the Milestone ("Achievement Value") of 1.0, 0.75. 0.5, 0.25 or 0.</t>
  </si>
  <si>
    <t>The red boxes indicate Total Sums.</t>
  </si>
  <si>
    <t>Category 3 Domains</t>
  </si>
  <si>
    <r>
      <rPr>
        <b/>
        <sz val="11"/>
        <rFont val="Arial"/>
        <family val="2"/>
      </rPr>
      <t>Numerator:</t>
    </r>
    <r>
      <rPr>
        <sz val="11"/>
        <rFont val="Arial"/>
        <family val="2"/>
      </rPr>
      <t xml:space="preserve"> Number of patients in population expiring during current month hospitalization with sepsis, severe sepsis or septic shock and/or an infection and organ dysfunction.
</t>
    </r>
    <r>
      <rPr>
        <b/>
        <sz val="11"/>
        <rFont val="Arial"/>
        <family val="2"/>
      </rPr>
      <t>Denominator:</t>
    </r>
    <r>
      <rPr>
        <sz val="11"/>
        <rFont val="Arial"/>
        <family val="2"/>
      </rPr>
      <t xml:space="preserve"> Number of patients identified in the population that month with sepsis, severe sepsis or septic shock and/or an infection and organ dysfunction.</t>
    </r>
  </si>
  <si>
    <t>Total Sum of Achievement Values:</t>
  </si>
  <si>
    <t>Total Number of Milestones:</t>
  </si>
  <si>
    <t>Achievement Value Percentage:</t>
  </si>
  <si>
    <t>Eligible Incentive Funding Amount:</t>
  </si>
  <si>
    <t>Incentive Payment Amount:</t>
  </si>
  <si>
    <t>CA 1115 Waiver - Delivery System Reform Incentive Payments (DSRIP)</t>
  </si>
  <si>
    <t>Reporting Form Instructions</t>
  </si>
  <si>
    <t>Dates Reports are Due</t>
  </si>
  <si>
    <t>DY 6 (6-month)</t>
  </si>
  <si>
    <t>DY 6 (year-end)</t>
  </si>
  <si>
    <t>DY 7 (6-month)</t>
  </si>
  <si>
    <t>DY 7 (year-end)</t>
  </si>
  <si>
    <t>DY 8 (6-month)</t>
  </si>
  <si>
    <t>DY 8 (year-end)</t>
  </si>
  <si>
    <t>DY 9 (6-month)</t>
  </si>
  <si>
    <t>DY 9 (year-end)</t>
  </si>
  <si>
    <t>DY 10 (6-month)</t>
  </si>
  <si>
    <t>DY 10 (year-end)</t>
  </si>
  <si>
    <t>Use of This Reporting Form</t>
  </si>
  <si>
    <t xml:space="preserve">DPH SYSTEM: </t>
  </si>
  <si>
    <t>REPORTING YEAR:</t>
  </si>
  <si>
    <t xml:space="preserve">DATE OF SUBMISSION: </t>
  </si>
  <si>
    <t>Total Payment Amount</t>
  </si>
  <si>
    <t xml:space="preserve">This table sums the eligible incentive funding amounts.  Please see the following pages for the specifics. </t>
  </si>
  <si>
    <t xml:space="preserve">Instructions for DPH systems: Please input the DPH System Name, Reporting DY &amp; Date.  Everything else on this </t>
  </si>
  <si>
    <t>tab will automatically populate.</t>
  </si>
  <si>
    <t>Category 1 Projects - Incentive Funding Amounts</t>
  </si>
  <si>
    <t>Expand Primary Care Capacity</t>
  </si>
  <si>
    <t>Increase Training of Primary Care Workforce</t>
  </si>
  <si>
    <t>Implement and Utilize Disease Management Registry Functionality</t>
  </si>
  <si>
    <t>Enhance Interpretation Services and Culturally Competent Care</t>
  </si>
  <si>
    <t>Collect Accurate Race, Ethnicity, and Language (REAL) Data to Reduce Disparities</t>
  </si>
  <si>
    <t>Enhance Urgent Medical Advice</t>
  </si>
  <si>
    <t>Introduce Telemedicine</t>
  </si>
  <si>
    <t>Enhance Coding and Documentation for Quality Data</t>
  </si>
  <si>
    <t>Develop Risk Stratification Capabilities/Functionalities</t>
  </si>
  <si>
    <t>Expand Specialty Care Capacity</t>
  </si>
  <si>
    <t>Enhance Performance Improvement and Reporting Capacity</t>
  </si>
  <si>
    <t>TOTAL CATEGORY 1 INCENTIVE PAYMENT:</t>
  </si>
  <si>
    <t>Category 2 Projects</t>
  </si>
  <si>
    <t>Expand Medical Homes</t>
  </si>
  <si>
    <t>Expand Chronic Care Management Models</t>
  </si>
  <si>
    <t>Redesign Primary Care</t>
  </si>
  <si>
    <t>Redesign to Improve Patient Experience</t>
  </si>
  <si>
    <t>Redesign for Cost Containment</t>
  </si>
  <si>
    <t>Integrate Physical and Behavioral Health Care</t>
  </si>
  <si>
    <t>Increase Specialty Care Access/Redesign Referral Process</t>
  </si>
  <si>
    <t>Establish/Expand a Patient Care Navigation Program</t>
  </si>
  <si>
    <t>Apply Process Improvement Methodology to Improve Quality/Efficiency</t>
  </si>
  <si>
    <t>Improve Patient Flow in the Emergency Department/Rapid Medical Evaluation</t>
  </si>
  <si>
    <t>Use Palliative Care Programs</t>
  </si>
  <si>
    <t>Conduct Medication Management</t>
  </si>
  <si>
    <t>Implement/Expand Care Transitions Programs</t>
  </si>
  <si>
    <t>Implement Real-Time Hospital-Acquired Infections (HAIs) System</t>
  </si>
  <si>
    <t>TOTAL CATEGORY 2 INCENTIVE PAYMENT:</t>
  </si>
  <si>
    <r>
      <t xml:space="preserve">Patient/Care Giver Experience </t>
    </r>
    <r>
      <rPr>
        <b/>
        <i/>
        <sz val="11"/>
        <color indexed="12"/>
        <rFont val="Arial"/>
        <family val="2"/>
      </rPr>
      <t>(required)</t>
    </r>
  </si>
  <si>
    <r>
      <t xml:space="preserve">Care Coordination </t>
    </r>
    <r>
      <rPr>
        <b/>
        <i/>
        <sz val="11"/>
        <color indexed="12"/>
        <rFont val="Arial"/>
        <family val="2"/>
      </rPr>
      <t>(required)</t>
    </r>
  </si>
  <si>
    <r>
      <t xml:space="preserve">Preventive Health </t>
    </r>
    <r>
      <rPr>
        <b/>
        <i/>
        <sz val="11"/>
        <color indexed="12"/>
        <rFont val="Arial"/>
        <family val="2"/>
      </rPr>
      <t>(required)</t>
    </r>
  </si>
  <si>
    <r>
      <t xml:space="preserve">At-Risk Populations </t>
    </r>
    <r>
      <rPr>
        <b/>
        <i/>
        <sz val="11"/>
        <color indexed="12"/>
        <rFont val="Arial"/>
        <family val="2"/>
      </rPr>
      <t>(required)</t>
    </r>
  </si>
  <si>
    <t>TOTAL CATEGORY 3 INCENTIVE PAYMENT:</t>
  </si>
  <si>
    <t>Category 4 Interventions</t>
  </si>
  <si>
    <r>
      <t xml:space="preserve">Severe Sepsis Detection and Management </t>
    </r>
    <r>
      <rPr>
        <b/>
        <i/>
        <sz val="11"/>
        <color indexed="12"/>
        <rFont val="Arial"/>
        <family val="2"/>
      </rPr>
      <t>(required)</t>
    </r>
  </si>
  <si>
    <r>
      <t xml:space="preserve">Central Line Associated Blood Stream Infection Prevention </t>
    </r>
    <r>
      <rPr>
        <b/>
        <i/>
        <sz val="11"/>
        <color indexed="12"/>
        <rFont val="Arial"/>
        <family val="2"/>
      </rPr>
      <t>(required)</t>
    </r>
  </si>
  <si>
    <t>Surgical Site Infection Prevention</t>
  </si>
  <si>
    <t>Hospital-Acquired Pressure Ulcer Prevention</t>
  </si>
  <si>
    <t>Stroke Management</t>
  </si>
  <si>
    <t>Venous Thromboembolism (VTE) Prevention and Treatment</t>
  </si>
  <si>
    <t>Falls with Injury Prevention</t>
  </si>
  <si>
    <t>TOTAL CATEGORY 4 INCENTIVE PAYMENT:</t>
  </si>
  <si>
    <t>TOTAL INCENTIVE PAYMENT</t>
  </si>
  <si>
    <t>This narrative summarizes the DSRIP activities performed in the reporting demonstration year.</t>
  </si>
  <si>
    <t>Summary of Demonstration Year Activities</t>
  </si>
  <si>
    <t>Summary of DPH System's Participation in Shared Learning</t>
  </si>
  <si>
    <t>Category 1 Summary Page</t>
  </si>
  <si>
    <t>Category 1 Projects</t>
  </si>
  <si>
    <t>Category 2 Summary Page</t>
  </si>
  <si>
    <t>Category 4 Summary Page</t>
  </si>
  <si>
    <t xml:space="preserve">REPORTING ON THIS PROJECT: </t>
  </si>
  <si>
    <t>Category 1: Expand Primary Care Capacity</t>
  </si>
  <si>
    <t xml:space="preserve">Instructions for DPH systems: Please select above whether you are reporting on this project.  If 'yes', </t>
  </si>
  <si>
    <t>please type in all of your DY milestones for the project below and report data in the indicated boxes (*).</t>
  </si>
  <si>
    <t>(insert milestone)</t>
  </si>
  <si>
    <t>Category 1: Increase Training of Primary Care Workforce</t>
  </si>
  <si>
    <t>Category 1: Implement and Utilize Disease Management Registry Functionality</t>
  </si>
  <si>
    <t>Category 1: Enhance Interpretation Services and Culturally Competent Care</t>
  </si>
  <si>
    <t>Category 1: Collect Accurate Race, Ethnicity, and Language (REAL) Data to Reduce Disparities</t>
  </si>
  <si>
    <t>Category 1: Enhance Urgent Medical Advice</t>
  </si>
  <si>
    <t>Category 1: Introduce Telemedicine</t>
  </si>
  <si>
    <t>Category 1: Enhance Coding and Documentation for Quality Data</t>
  </si>
  <si>
    <t>Category 1: Develop Risk Stratification Capabilities/Functionalities</t>
  </si>
  <si>
    <t>Category 1: Expand Specialty Care Capacity</t>
  </si>
  <si>
    <t>Category 1: Enhance Performance Improvement and Reporting Capacity</t>
  </si>
  <si>
    <t>Category 2: Expand Medical Homes</t>
  </si>
  <si>
    <t>Category 2: Expand Chronic Care Management Models</t>
  </si>
  <si>
    <t>Category 2: Redesign Primary Care</t>
  </si>
  <si>
    <t>Category 2: Redesign to Improve Patient Experience</t>
  </si>
  <si>
    <t>Category 2: Redesign for Cost Containment</t>
  </si>
  <si>
    <t>Category 2: Integrate Physical and Behavioral Health Care</t>
  </si>
  <si>
    <t>Category 2: Increase Specialty Care Access/Redesign Referral Process</t>
  </si>
  <si>
    <t>Category 2: Establish/Expand a Patient Care Navigation Program</t>
  </si>
  <si>
    <t>Category 2: Apply Process Improvement Methodology to Improve Quality/Efficiency</t>
  </si>
  <si>
    <t>Category 2: Improve Patient Flow in the Emergency Department/Rapid Medical Evaluation</t>
  </si>
  <si>
    <t>Category 2: Use Palliative Care Programs</t>
  </si>
  <si>
    <t>Category 2: Conduct Medication Management</t>
  </si>
  <si>
    <t>Category 2: Implement/Expand Care Transitions Programs</t>
  </si>
  <si>
    <t>Category 2: Implement Real-Time Hospital-Acquired Infections (HAIs) System</t>
  </si>
  <si>
    <r>
      <t xml:space="preserve">Category 4: Severe Sepsis Detection and Management </t>
    </r>
    <r>
      <rPr>
        <b/>
        <i/>
        <sz val="11"/>
        <color indexed="12"/>
        <rFont val="Arial"/>
        <family val="2"/>
      </rPr>
      <t>(required)</t>
    </r>
  </si>
  <si>
    <t>Severe Sepsis Detection and Management</t>
  </si>
  <si>
    <t>Compliance with Sepsis Resuscitation bundle (%)</t>
  </si>
  <si>
    <t>% Compliance</t>
  </si>
  <si>
    <t>DY Target (from the DPH system plan)</t>
  </si>
  <si>
    <r>
      <t xml:space="preserve">Category 4: Central Line Associated Blood Stream Infection (CLABSI) </t>
    </r>
    <r>
      <rPr>
        <b/>
        <i/>
        <sz val="11"/>
        <color indexed="12"/>
        <rFont val="Arial"/>
        <family val="2"/>
      </rPr>
      <t>(required)</t>
    </r>
  </si>
  <si>
    <t>Central Line Associated Blood Stream Infection</t>
  </si>
  <si>
    <t>Compliance with Central Line Insertion Practices (CLIP) (%)</t>
  </si>
  <si>
    <t>Category 4: Surgical Site Infection Prevention</t>
  </si>
  <si>
    <t>Rate of surgical site infection for Class 1 and 2 wounds (%)</t>
  </si>
  <si>
    <t>% Infection Rate</t>
  </si>
  <si>
    <t>Category 4: Hospital-Acquired Pressure Ulcer Prevention</t>
  </si>
  <si>
    <t>Prevalence of Stage II, III, IV or unstagable pressure ulcers (%)</t>
  </si>
  <si>
    <t>Prevalence (%)</t>
  </si>
  <si>
    <t>Category 4: Stroke Management</t>
  </si>
  <si>
    <t>Category 4: Venous Thromboembolism (VTE) Prevention and Treatment</t>
  </si>
  <si>
    <t>Category 4: Falls with Injury Prevention</t>
  </si>
  <si>
    <t>Prevalence of patient falls with injuries (Rate per 1,000 patient days)</t>
  </si>
  <si>
    <t>Prevalence Rate</t>
  </si>
  <si>
    <t>Yes</t>
  </si>
  <si>
    <t>No</t>
  </si>
  <si>
    <t>Alameda County Medical Center</t>
  </si>
  <si>
    <t>Arrowhead Regional Medical Center</t>
  </si>
  <si>
    <t>Contra Costa Regional Medical Center and Health Centers</t>
  </si>
  <si>
    <t>Kern Medical Center</t>
  </si>
  <si>
    <t>Los Angeles County Department of Health Services</t>
  </si>
  <si>
    <t>Natividad Medical Center</t>
  </si>
  <si>
    <t>Riverside County Regional Medical Center</t>
  </si>
  <si>
    <t>Santa Clara Valley Medical Center</t>
  </si>
  <si>
    <t>San Francisco General Hospital &amp; Trauma Center</t>
  </si>
  <si>
    <t>San Joaquin General Hospital</t>
  </si>
  <si>
    <t>San Mateo Medical Center</t>
  </si>
  <si>
    <t>The University of California, Davis Medical Center</t>
  </si>
  <si>
    <t>The University of California, Irvine Medical Center</t>
  </si>
  <si>
    <t>UCLA Health System</t>
  </si>
  <si>
    <t>The University of California, San Diego Health System</t>
  </si>
  <si>
    <t>The University of California, San Francisco Medical Center</t>
  </si>
  <si>
    <t>Ventura County Medical Center</t>
  </si>
  <si>
    <t>DY 6</t>
  </si>
  <si>
    <t>DY 7</t>
  </si>
  <si>
    <t>DY 8</t>
  </si>
  <si>
    <t>DY 9</t>
  </si>
  <si>
    <t>DY 10</t>
  </si>
  <si>
    <t>Data Collection Source</t>
  </si>
  <si>
    <t>Manually (sample)</t>
  </si>
  <si>
    <t>Registry</t>
  </si>
  <si>
    <t>Data warehouse</t>
  </si>
  <si>
    <t>Practice management system</t>
  </si>
  <si>
    <t xml:space="preserve">Electronic medical record (EMR) </t>
  </si>
  <si>
    <t>Rate</t>
  </si>
  <si>
    <t xml:space="preserve">in the indicated boxes (*).  For the last two measures, which are both diabetes composite measures, please </t>
  </si>
  <si>
    <t xml:space="preserve">follow the instructions on specifically how to calculate the composite measures (available based on NQF </t>
  </si>
  <si>
    <t>endorsement).</t>
  </si>
  <si>
    <t>Enter the percentage of responses that fell in the most positive response category</t>
  </si>
  <si>
    <t>Enter the percentage of responses that fell in the response categories 9 and 10</t>
  </si>
  <si>
    <t>Top-box score composite of all questions within this theme from all returned surveys:</t>
  </si>
  <si>
    <t>in the indicated boxes (*).  Note: for DY8, data from the last 2 quarters shall suffice.</t>
  </si>
  <si>
    <r>
      <t xml:space="preserve">Staff” theme to the State </t>
    </r>
    <r>
      <rPr>
        <b/>
        <i/>
        <sz val="11"/>
        <rFont val="Arial"/>
        <family val="2"/>
      </rPr>
      <t>(DY8-10)</t>
    </r>
  </si>
  <si>
    <t>DY Target (from the DPH system plan, if appropriate)</t>
  </si>
  <si>
    <t>% Achievement of Target</t>
  </si>
  <si>
    <t>Improvement Milestone:</t>
  </si>
  <si>
    <t>Process Milestone:</t>
  </si>
  <si>
    <t>Optional Milestone:</t>
  </si>
  <si>
    <t>DPH systems should follow the instructions at the top of each tab for completing the form. DPH systems must complete information for items marked "*" for every project and every milestone included in the DPH's plan for that DY. Regardless of whether there is any progress made on a particular milestone, DPH systems must include ALL of the milestones included in their plans for that DY in the Reporting Form and report progress or no progress so that the form appropriately calculates the total denominator of the achievement values for purposes of accurate payment. DPH systems should not include any milestones from any other DYs other than the DY for which the report is due.</t>
  </si>
  <si>
    <t>For milestones that can receive partial payment (e.g, the milestone is "achieve 90% compliance with the bundle"), please complete the numerator and denominator information for that milestone, and include the targeted achievement under "DY Target" for calculation of a 0, 0.25, 0.5, 0.75, or 1 achievement value.  For an "all-or-nothing" milestones (e.g., the milestone is "join a sepsis collaborative"), please use the "yes/no" drop-down menu and under "DY Target" enter "yes".  For some milestones that are "yes/no," but are also the reporting of data (e.g., the milestone is "report baseline data"), it may make sense to use the "yes/no" drop-down menu, under "DY Target" enter "yes", and include the actual data in the numerator and denominator for reporting purposes only (the payment will be based on selecting "yes" or "no").</t>
  </si>
  <si>
    <t>Payment amounts are in Total Computable (i.e., federal incentive and non-federal share provided by DPHs). Indicate all payment amounts as a whole number (i.e., do not round, do not show in millions with decimals). For the 6-month report (first semi-annual report of the DY), DPHs would not have received any prior funding for the DY and therefore should enter "0" for all of the DPH's projects under: "Incentive Funding Already Received in DY."</t>
  </si>
  <si>
    <t>Report results of the Diabetes Mellitus: Hemoglobin A1c Control (&lt;8%)</t>
  </si>
  <si>
    <r>
      <t xml:space="preserve">This reporting form is counting all of those milestones that are </t>
    </r>
    <r>
      <rPr>
        <b/>
        <i/>
        <u/>
        <sz val="12"/>
        <rFont val="Arial"/>
        <family val="2"/>
      </rPr>
      <t>required</t>
    </r>
    <r>
      <rPr>
        <sz val="12"/>
        <rFont val="Arial"/>
        <family val="2"/>
      </rPr>
      <t xml:space="preserve"> for all DPHs in Categories 3-4 in DY7 currently.  The reporting form will need to be revised accordingly for future DYs to also automatically count required milestones for those DYs.</t>
    </r>
  </si>
  <si>
    <t>numerator</t>
  </si>
  <si>
    <t>denominator</t>
  </si>
  <si>
    <t>yes/no</t>
  </si>
  <si>
    <t>summary</t>
  </si>
  <si>
    <t>av</t>
  </si>
  <si>
    <t>category and project</t>
  </si>
  <si>
    <t>DPH</t>
  </si>
  <si>
    <t>DY</t>
  </si>
  <si>
    <t>achievement rate</t>
  </si>
  <si>
    <t>milestone name</t>
  </si>
  <si>
    <t>milestone type</t>
  </si>
  <si>
    <t>already received</t>
  </si>
  <si>
    <t>total computible</t>
  </si>
  <si>
    <t>dy target</t>
  </si>
  <si>
    <t>Submission Date</t>
  </si>
  <si>
    <t>Registry Functionality</t>
  </si>
  <si>
    <t>Interpretation Services</t>
  </si>
  <si>
    <t>REAL Data</t>
  </si>
  <si>
    <t>Urgent Medical Advice</t>
  </si>
  <si>
    <t>Coding &amp; Documentation</t>
  </si>
  <si>
    <t>Risk Stratification</t>
  </si>
  <si>
    <t>Perf Improvement &amp; Reporting</t>
  </si>
  <si>
    <t>Chronic Care Management</t>
  </si>
  <si>
    <t>Patient Experience</t>
  </si>
  <si>
    <t>Integrate Physical Behavioral</t>
  </si>
  <si>
    <t>Specialty Care Access</t>
  </si>
  <si>
    <t>Patient Care Navigation</t>
  </si>
  <si>
    <t>Process Improvement Methodology</t>
  </si>
  <si>
    <t>ED Patient Flow</t>
  </si>
  <si>
    <t>Care Transitions</t>
  </si>
  <si>
    <t>Real-Time HAIs System</t>
  </si>
  <si>
    <t>PatientCaregiver Experience</t>
  </si>
  <si>
    <t>Care Coordination</t>
  </si>
  <si>
    <t>Preventive Health</t>
  </si>
  <si>
    <t>At-Risk Populations</t>
  </si>
  <si>
    <t>Sepsis</t>
  </si>
  <si>
    <t>CLABSI</t>
  </si>
  <si>
    <t>SSI</t>
  </si>
  <si>
    <t>HAPU</t>
  </si>
  <si>
    <t>Stroke</t>
  </si>
  <si>
    <t>VTE</t>
  </si>
  <si>
    <t>Falls with Injury</t>
  </si>
  <si>
    <t>Training Primary Care Workforce</t>
  </si>
  <si>
    <t>worksheet name</t>
  </si>
  <si>
    <t>metric/source</t>
  </si>
  <si>
    <t>project order</t>
  </si>
  <si>
    <t>DY 7 (12-month)</t>
  </si>
  <si>
    <t>DY 8 (12-month)</t>
  </si>
  <si>
    <t>DY 9 (12-month)</t>
  </si>
  <si>
    <t>DY 10 (12-month)</t>
  </si>
  <si>
    <t xml:space="preserve">In the narrative summary box for each milestone, DPHs must include an assessment of overall project implementation, including brief but detailed narrative descriptions of: </t>
  </si>
  <si>
    <t>a.   the results of any milestones achieved or milestone progress, as applicable</t>
  </si>
  <si>
    <t>b.   barriers to meeting any milestones and how those barriers have been addressed</t>
  </si>
  <si>
    <t>c.   the approaches taken to test, refine and improve upon specific interventions, including examples of "Plan Do Study Act" learning cycles</t>
  </si>
  <si>
    <t>d.   how staff have used data to test implementation methods</t>
  </si>
  <si>
    <t>e.   lessons learned and key changes implemented, as applicable</t>
  </si>
  <si>
    <t>g.   training programs, including outlines of curricula, the frequency of trainings, and a summary of the results of training evaluations as applicable</t>
  </si>
  <si>
    <t>h.   the process to involve stakeholders in the project, as applicable</t>
  </si>
  <si>
    <t>i.   system-level changes that have been made, if any, as a result of the project</t>
  </si>
  <si>
    <t>j.   engagement by physicians, front line clinicians and patients in the projects and the degree to which this engagement is contributing to the success of the project</t>
  </si>
  <si>
    <t>k.   plans for sustainability of the project, given staff turnover, and plans for ongoing staff training</t>
  </si>
  <si>
    <t xml:space="preserve"> In addition to providing an in-depth description of how the milestone was achieved, please also provide an in-depth description of why a milestone was not achieved or only partially achieved, for the purposes of understanding systemic issues/patterns. If DPH systems are reporting at the 6-month mark and a milestone is partially met or not achieved because it will be more fully achieved by the year-end of the DY, the DPH system may note that it is on track to meet the milestone within the DY. As stated above, the State is looking for DPHs to provide detailed descriptions of milestone progress in their narrative responses throughout the Reporting Form.</t>
  </si>
  <si>
    <t>Instructions for DPH systems: Please complete the narrative for annual reports.  The narrative must include</t>
  </si>
  <si>
    <t>a description of the degree to which each project contributed to the advancement of the broad delivery system reform relevant</t>
  </si>
  <si>
    <t>Annual Report Narrative</t>
  </si>
  <si>
    <t>Provide an in-depth description of milestone progress as stated in the instructions. (If no data is entered, then a 0 Achievement Value is assumed for applicable DY. If so, please explain why data is not available):</t>
  </si>
  <si>
    <t>If "yes/no" as to whether the milestone has been achieved, select "yes" or "no" from the dropdown menu, and provide an in-depth description of progress towards milestone achievement as stated in the instructions:</t>
  </si>
  <si>
    <t>f.   how projects have informed the modification and scaling up of other projects, as applicable</t>
  </si>
  <si>
    <t xml:space="preserve">to the patient population that was included in the DPHs DSRIP Plan. The narrative must also include a detailed description of </t>
  </si>
  <si>
    <t>participation in shared learning.</t>
  </si>
  <si>
    <r>
      <t xml:space="preserve">For the </t>
    </r>
    <r>
      <rPr>
        <b/>
        <u/>
        <sz val="12"/>
        <rFont val="Arial"/>
        <family val="2"/>
      </rPr>
      <t>Annual Report</t>
    </r>
    <r>
      <rPr>
        <sz val="12"/>
        <rFont val="Arial"/>
        <family val="2"/>
      </rPr>
      <t>, DPHs must report any updates, corrections or changes to the data for a given milestone, and must highlight the change in yellow. Additionally, DPHs must provide an explanation for the correction or change in the narrative summary box for that milestone. The narrative explanation should be additive, meaning that it should be added to the original narrative provided for that milestone.</t>
    </r>
  </si>
  <si>
    <t>DPH systems submit this report to the State three times a year:</t>
  </si>
  <si>
    <t>All DPH systems must use this Reporting Form template for reports starting May 15, 2011. For the annual report, DPH systems will include the annual report narrative, the annual report, and reattach the previously submitted 6-month report. The State reserves its right to modify the Reporting Form as experience is gained with its use. The State is looking for DPHs to include as much detail as possible in their narrative responses throughout the Reporting Form. Given the timeframe the State has to review and make payment, the State will exercise its right to further review the submitted Reporting Forms even after payment is made and, if necessary, recoup payment if it is determined on further review that a milestone was not met.</t>
  </si>
  <si>
    <t>Milestone 1.4:  Implement a system to accommodate newly diagnosed chronic disease management patients within at least 1 primary care clinic.</t>
  </si>
  <si>
    <t>Milestone 2.3:  Develop a plan to stratify patient outcomes using REAL data and strategy to link to quality data.</t>
  </si>
  <si>
    <t xml:space="preserve">Yes </t>
  </si>
  <si>
    <t>Milestone 5.5:  Development of patient experience survey using PCMH criteria to be designed and tested.</t>
  </si>
  <si>
    <r>
      <t>Milestone 5.6:  Design a seasonal influenza notification system using the EHR MyChart</t>
    </r>
    <r>
      <rPr>
        <vertAlign val="superscript"/>
        <sz val="11"/>
        <rFont val="Arial"/>
        <family val="2"/>
      </rPr>
      <t>TM</t>
    </r>
    <r>
      <rPr>
        <sz val="11"/>
        <rFont val="Arial"/>
        <family val="2"/>
      </rPr>
      <t xml:space="preserve"> functionality to send messages to all MyChart</t>
    </r>
    <r>
      <rPr>
        <vertAlign val="superscript"/>
        <sz val="11"/>
        <rFont val="Arial"/>
        <family val="2"/>
      </rPr>
      <t>TM</t>
    </r>
    <r>
      <rPr>
        <sz val="11"/>
        <rFont val="Arial"/>
        <family val="2"/>
      </rPr>
      <t xml:space="preserve"> enrolled patients on the importance of immunizations.</t>
    </r>
  </si>
  <si>
    <r>
      <t>Milestone 5.7:  Design of MyChart</t>
    </r>
    <r>
      <rPr>
        <vertAlign val="superscript"/>
        <sz val="11"/>
        <rFont val="Arial"/>
        <family val="2"/>
      </rPr>
      <t>TM</t>
    </r>
    <r>
      <rPr>
        <sz val="11"/>
        <rFont val="Arial"/>
        <family val="2"/>
      </rPr>
      <t xml:space="preserve"> influenza notification report for provider/staff use.</t>
    </r>
  </si>
  <si>
    <t>Milestone 5.4:  Develop a timeline and plan for submission to PCMH application for Primary Care Network sites.</t>
  </si>
  <si>
    <t>Milestone 6.4:  LLS Just-in-Time (JIT) training to at least 2 multidisciplinary teams for specific projects.</t>
  </si>
  <si>
    <t>Milestone 6.3:  Develop early-warning systems within the UCDMC EHR to act upon identified problems.</t>
  </si>
  <si>
    <t>Milestone 4.5:  Implement safeguards in EHR to ensure compliance with criteria for safe use of Black Box Warning medications.</t>
  </si>
  <si>
    <t>Milestone 10.3:  Share data, promising practices and findings with SNI to foster shared learning and benchmarking across California public hospitals.</t>
  </si>
  <si>
    <t>Milestone 8.2:  Report at least 6 months of data on CLIP to SNI for the purposes of establishing a baseline and setting benchmarks.</t>
  </si>
  <si>
    <t>Milestone 8.3:  Report at least 6 months of data collection on CLABSI to SNI for the purposes of establishing the baseline and setting benchmarks.</t>
  </si>
  <si>
    <t>Milestone 9.4:  Report at least 6 months of data collection on SSI to SNI for purposes of establishing a baseline and setting benchmarks.</t>
  </si>
  <si>
    <t>Milestone 7.4:  Develop and implement Best Practice Alerts within the UCDMC EHR for early sepsis recognition.</t>
  </si>
  <si>
    <t>Milestone 3.2:  Expand ED case management to seven days per week (infrastructure-process measure).</t>
  </si>
  <si>
    <t>Milestone 9.3:  Install TheraDoc software and train staff to streamline surgical site infection surveillance.</t>
  </si>
  <si>
    <t>Milestone 7.5:  Report at least 6 months of data collection on sepsis resuscitation bundle to SNI for purposes of establishing a baseline and setting benchmarks.</t>
  </si>
  <si>
    <t>Milestone 3.3:  Plan the construction of a tethered registry to EHR to identify and manage high risk patients (innovation and redesign-process measure).</t>
  </si>
  <si>
    <t>Milestone 4.3:  Implement services to improve continuity of medication use (ie, medication optimization, discharge medication reconciliation, after-discharge follow up and education) for patients with heart failure or who are discharged on warfarin.</t>
  </si>
  <si>
    <t>Milestone 4.4:  Provide services to improve continuity of medication use to at least 50% of patient with heart failure or who are discharged on warfarin.</t>
  </si>
  <si>
    <t>Milestone 4.6:  Smart infusion pumps are implemented for remaining 25% of infusions (PCA, epidural, and syringe pumps).</t>
  </si>
  <si>
    <t>Milestone 4.7:  Planning is completed for full implementation of bedside barcode scanning.</t>
  </si>
  <si>
    <t>Milestone 1.5:  Plan development of tethered registry to capture patient enrollment in Chronic Disease Management Program.</t>
  </si>
  <si>
    <t>Milestone 2.4:  Patient experience questionnaire to be designed and tested using a sample set of patients across demographics in all clinical areas where data is collected.</t>
  </si>
  <si>
    <t>Milestone 1.6:  Patient experience report with PRC and paper-based companion survey outcomes to be completed.</t>
  </si>
  <si>
    <t xml:space="preserve">Metric 1.5:  Plan of tethered registry completed.
The Chronic Disease Management (CDM) Tethered Registry Workgroup is led by members from electronic medical record reporting, primary care (family practice and general internal medicine), CDM, and the clinical registry team.  The group meets biweekly to discuss registry needs and expansion to include reporting of Category 3 metrics related to care coordination, preventive health, and at-risk populations.  This workgroup is critical in bridging from the current “home-grown” non-tethered registry system to the broader proposed registry, which will draw from a variety of data sources.  We have created an extension of the non-tethered registry with Health Information Technology (HIT) to develop more robust registry reports directly in Epic.  These reports include reporting workbench, which generates doctor-specific reports that indicate which patients are out of range on clinical parameters, and practice management reports, which track resource utilization.  The physician-specific workbench reports produce patient-level data on a variety of clinical parameters, including hemoglobin A1c, LDL, blood pressure, and microalbumin/creatinine ratio.  When physicians have this information available, they are empowered to follow up with individual patients on specific clinical needs, such as medication, education, and lifestyle choices related to diet and exercise.  The reporting workbench can also generate practice management reports that show the number of diabetes patients accessing specific services such as retinal screening, foot exams, consultation with a nutritionist, or depression screening.  These reports can be very useful for managing resources needed by a CDM population.  We are working toward expanding this capacity to other Category 3 metrics and chronic disease programs using the tethered meta-registry.  In working to achieve sustainable registries, we encountered problems with HIT support, including finding the right level of expertise among report writers and receiving prioritization of this project by HIT.  To overcome these challenges, we recruited a new Epic report writer.  HIT is critical to the advancement of this project and may be hampered by the prioritization of the 2013 Epic upgrade.
</t>
  </si>
  <si>
    <t xml:space="preserve">Metric 1.6:  Patient experience report developed using PRC in comparison with paper-based survey results.
The Care Coordination/Care Management Steering Committee oversees chronic disease management (CDM) patient experience reporting and is represented by key leaders in clinical operations, patient care services, home health, hospice, pharmacy, nursing, and clinical quality improvement.  Representation from marketing has been required to facilitate the addition of questions in the UC Davis Medical Center’s (UCDMC’s) current patient satisfaction survey.  The objective of this project is to enhance understanding of patient experiences in CDM by capturing data on satisfaction with care instructions and home management as well as satisfaction with CDM program services, specifically “In Charge, In Control” and “Dining with Diabetes.”  The following questions are being tracked in our patient satisfaction survey to assess chronic disease self-management: “How would you rate the instructions provided about caring for yourself/your family member at home?” has been available since 2006, but “How would you rate your ability to manage your/your family member’s care at home?” was created specifically for CDM in 2011.  Adding the CDM questions required leveraging marketing to request that a new item be added to the existing survey.  Additionally, collecting the existing paper-based experience surveys required significant time for data entry, which may be a barrier to sustaining patient experience reporting for CDM.
In DY-7, 59.4% of respondents (n = 5,090) who received outpatient primary care at UCDMC rated the instructions provided to them about caring for themselves or a family member at home as “excellent”; 52.9% of respondents (n = 5,302) rated their ability to manage their care or the care of a family member at home as “excellent.”  Of the 76 CDM patients who completed “In Charge, In Control” surveys, 73% said they felt extremely informed about diabetes, but only 54% felt extremely confident about their ability to manage their diabetes.  One patient specifically requested more medication information, and another requested more “tailored” education regarding individual situations. Following up on these suggestions could improve patient self-efficacy.  Of the 160 patients who completed the “Dining with Diabetes” survey, more than 50% of respondents rated discussions about counting carbohydrates, identifying carbohydrates, and timing meals as “excellent.”  Several patients specifically requested more assistance with setting dietary goals to improve their diabetes. Although reviewing the results from the PRC and paper-based surveys provides a broad view of patient experience, we are currently unable to link the respondents who answered the PRC surveys to the CDM patient satisfaction instruments.  Data collection in DY-8 may need to be restructured to ensure that all data captured are relevant to the experience of CDM patients.  This may involve consolidating self-management and education satisfaction questions in a single survey that can be directly targeted to CDM patients.
</t>
  </si>
  <si>
    <t xml:space="preserve">Metric 2.4:  Patient experience questionnaires designed and test implemented.
A patient experience questionnaire was designed to evaluate the race, ethnicity, and language (REAL) data collection process and initiated with patients across the UC Davis Medical Center (UCDMC).   To understanding how patients are approached for REAL data and address possible training needs, a random sample of 25 adult patients is drawn per clinical site and invited to participate in a telephone survey.  To be eligible for the survey, the patient has to have complete REAL data collected from a clinical encounter received in the last 30 days. The results of the survey are evaluated to identify needed changes in how patients are approached for their REAL data (ie, asked in a private setting, offered an explanation of why the data are important, provided written materials when asked), with staff training organized around areas where performance improvement is needed.   The goals of REAL patient experience data collection had to be aligned with other trainings of UCDMC staff regarding diversity awareness.  Developing a validation system to check data accuracy is still pending.  It is also important to note that the REAL data collection process, which involved a dedicated staff member making outreach phone calls to patients, was difficult given the number of sites involved.  After testing and completing electronic Survey Monkey questionnaire design and data entry, it was determined that the process would only continue until the CG-CAHPS cultural competence question set could be implemented and sustained.   To continue to make progress in future analyses of health disparities using REAL data, a goal in DY-8, ongoing support form Health Information Technology (HIT) will be critical to build and modify reports.  This will be especially important as the Office of Statewide Health Planning and Develop enriches patient demographics with social characteristics, such as religious preference and gender identification.
</t>
  </si>
  <si>
    <t xml:space="preserve">Metric 5.4:  Timeline and plan for PCMH NCQA application submission completed.
The Patient-centered Medical Home (PCMH) Steering Group, the Care Coordination and Care Management Steering Committee, the Subgroup on Care Transitions, and the Subgroup on Unit-based Care Models were brought together to develop the NCQA PCMH application.  These groups were charged to address the culture change, structural improvements, and patient-centeredness in ambulatory care needed in a competitive application for PCMH designation. Key care components to be addressed in the application included:  1) restructuring of current workforce models and teams (ie, optimizing the medical assistant model, increasing the use of senior LVNs in clinical practice); 2) optimizing the use of a central RN triage function dedicated to primary care practice sites throughout the Northern California region; 3) organizing care teams (ie, RN, pharmacist, social worker, chronic disease educator, and care manager) by region to provide on-site education and patient/provider support in self-management; and 4) developing a system of centralized care management that includes home care, discharge planning, managed care, and chronic disease management.  The goal of this system is to ensure seamless hand-offs and reductions in avoidable readmissions, improve patient outreach, reduce unnecessary emergency department visits, and further enhance the support for population management as evidenced in the Category 3 projects.  Between July and September 2011, a steering committee was formed to develop models to meet NCQA criteria and the goals of the Triple Aim.  Between October and December 2011, educational presentations were developed for Primary Care Network (PCN) providers to ensure acceptance of the PCMH model; medical students, residents, fellows, faculty in academic practices, and clinic staff were invited to presentations on how the PCMH facilitates building accountable care organizations, creating new partnerships with health plans, securing a market advantage, and maximizing the patient experience with coordinated seamless care.  One challenging assumption was that PCN sites would qualify for the designation without redesign work.  Buy-in and support from PCN leadership with help of associate directors helped overcome resistance.  Integration of PCMH model concepts into the UC Davis Medical Center’s (UCDMC’s) strategic plan helped refocus attention on the core features of the PCMH model.  Project memebers took into consideration the optimization of staff roles, specifically the part of the medical assistant.  There was some fear that clerical staff roles would be transitioned to clinical staff, creating anxiety and fear about job loss.  A timeline and plan were developed for submission of the PCMH application for PCN sites, with work on the multi-site application beginning in January 2012.  On June 26, 2012, NCQA approved the UCDMC application for recognition review.  
</t>
  </si>
  <si>
    <t xml:space="preserve">Metric 5.5:  Patient experience survey using PCMH criteria completed.
The Patient Experience Officers’ Team includes key stakeholders from marketing, clinical operations, patient relations, performance improvement, and chronic disease management and education.  The charge of the team was to incorporate the CG-CAHPS Patient-centered Medical Home (PCMH) survey into existing survey instruments managed by Professional Research Consultants, Inc. (PRC), on behalf of the UC Davis Medical Center (UCDMC).  The group worked extensively with Safety Net Institute to finalize core CG-CAHPS measures for DSRIP requirements and public reporting.  UCDMC determined the PCMH (14 items) survey question set should be added.  In October 2011, the core CG-CAHPS survey was successfully launched.  The PCMH self-management questions were added to the survey in January 2012. The team is also working on establishing Patient and Family Experience Councils (PFECs) to determine patients’ experience with PCMH models in collaboration with ExperiaHealth.  Focus groups for patients and their families are being planned.  Lastly, we are incorporating feedback from diabetes education through surveys completed by chronic disease management participants (Project 1.6) to enhance patient experience in the PCMH.  In January 2012, the PCMH questions went live.  In the first six months of 2012, 150 respondents from family practice, general internal medicine, and the Primary Care Network were surveyed with this question set for a total sample of 450.  UCDMC’s participation rate is close to 90%.
</t>
  </si>
  <si>
    <t xml:space="preserve">Metric 5.7:  Design of MyChartTM influenza notification completed.
Best practice alerts on influenza immunization compliance have been available to providers since December 2010, and workbench reporting has been a functionality of the Epic electronic health record (EHR) since January 2011.  Current practice is for providers at all primary care sites to review an influenza action report or census list during the “team huddle.”  In August 2011, emphasis was placed on having medical support staff use the report to guide patient education about influenza immunization.  Medical assistants (MAs) and/or senior LVNs were trained to identify patients due for influenza immunization prior to rooming and to provide – as needed – education on the importance of the influenza vaccine and explanations of the different types of vaccine available.  Staff were also trained to ask about vaccines received outside the UC Davis Medical Center.  Between November 2011 and February 2012, MAs and LVNs were presented with an enhanced previsit planning workflow that included monitoring lists of patients with upcoming appointments to ensure that staff addressed patient questions in regard to immunization and managed related MyChart inquiries.  
</t>
  </si>
  <si>
    <t xml:space="preserve">Metric 6.3:  Early-warning systems documented through dashboard reports.
An electronic screening alert was designed for the identification and management of severe sepsis/septic shock to aid in early identification of at-risk patients based on a “trigger” in the patient’s documented physiological findings and/or lab results.  To assist in planning the screening alert, prior state workflow diagrams were created for the Emergency Department (ED), Intensive Care Units (ICUs), and Acute Care Units (ACUs) as well as the Rapid Response Team. Pharmacy and laboratory workflows were also assessed.  A variety of electronic ordersets were developed for initiation upon the firing of a best practice alert.  These include:  1) a severe sepsis screening orderset, 2) a severe sepsis treatment and monitoring orderset (based on Institute for Healthcare Improvement early goal directed therapy (EGDT) recommendations), and 3) a severe sepsis reassessment orderset (accompanied by a reassessment view).  Pharmacy workflows were subsequently modified to expedite the availability of antibiotics in sepsis ordersets and lab values (including certified and validated ABG lactic acid lab analysis).  Electronic notifications to the Rapid Response Team were initiated to support ED/ACU staff in treatment of patients.  
</t>
  </si>
  <si>
    <t xml:space="preserve">Metric 4.4:  Numerator:  patients who received services (n=235), denominator:  total number of targeted patients who are discharged during time frame (n=411) (DY-7 metric:  57%)
In DY-7, heart failure (HF) education services were provided to 57% of eligible patients (235 of 411), thereby allowing us to meet our milestone metric for Project 4.4 (ie, services delivered to at least 50% of eligible patients).  Between August 1, when the project began, and December 31, 2011, services were provided to 50% of eligible patients (92 of 184).  Between January 1, 2012 and June 30, 2012, services were provided to 63% of eligible patients (143 of 227).  This project has reported success through the UHC/AAMC Best Practices for Better Care dashboard for 30-day HF readmissions, which ranked UC Davis Medical Center 5 of 58 with an observed readmission rate of 12.8% compared to a target of 15.8% over the period of October to December 2011. This project has successfully identified lists of HF patients that are of benefit to many different areas of the hospital, including research, case management, and chronic disease management.  Several patients who have had readmissions have had successful, long outpatient courses after this team intervened, and educational materials have helped patients manage their care on their own.  The HF Transition of Care Team is working with a DSRIP analyst to create automated reports for identifying patients.  Manually managing the lists requires significant human resources.  Another challenge has involved patients who are uninsured or underinsured.  Specifically, arranging outpatient follow up for patients covered under Sacramento County and non-UCD managed Medi-Cal has been difficult.  Completing forms to receive covered outpatient care often requires several stages of paperwork and multiple visits to eligibility offices.  The project is limited in its resources to assist these patients, but staff have learned to coach them through county eligibility and motivate them to finish their paperwork.  Another challenge relates to communicating with patients who have low health literacy and language barriers.  These problems were addressed by using interpreters when possible and teaching at a sixth-grade level with simple instructional tools and the “teach back” method.  Lastly, medication access is a problem for HF patients who have limited budgets—even a small co-pay can be a financial strain.  We use generic drugs whenever possible, not finding it difficult to contrive an evidence-based drug regimen with generic medications.  Potential barriers to project success include: 1) coverage provided 5 days per week: patients with short stays over the weekend may be missed; 2) patient payorship status: while we do our best to help patients get to appropriate resources, the fact remains that many patients are underinsured or under-resourced, and this directly impacts the level of success we can achieve with these patients; and 3) increasing number of elderly HF patients: as our target population increases, we must adjust and augment our team to meet their needs and ensure successful outpatient transitions.  
</t>
  </si>
  <si>
    <t xml:space="preserve">Metric 4.5:  Safeguards in place for all outpatient prescriptions for Black Box Warning (BBW) medications.
The purpose of the “black box warning” (BBW) system is to identify drugs that carry a significant risk of serious or even life-threatening adverse effects.  Failure on the part of prescribers, nurses, and pharmacists to heed these warnings places patients at increased risk of having a bad outcome from taking these drugs. The UC Davis Medical Center Pharmacy Department teamed with the electronic health record (EHR) pharmacy analysts to provide a process to implement alerts, flags, and order details (eg, instructions, questions, lab results, and links) within the EHR to guide clinicians during the prescribing, ordering, dispensing, and administration of BBW medications.   The maintenance and ongoing support phase of inpatient BBW medications began in June 2010, when retrospective data collection began for droperidol, haloperidol, and methadone to ensure regulatory and hospital compliance.  During this month pregnancy alerts also went live.  Retrospective data collection began in July 2010 for fentanyl patches to ensure regulatory and hospital policy compliance.  At this point, the outpatient process for implementation of selected BBW medications began as outlined below.  
1. The EHR Alerts Workgroup reviewed and approved the list of interventions.
2. EHR pharmacy analysts built changes into EHR and tested them.
3. Reports on the effectiveness of select medications were reported back to P&amp;T to assess compliance and further refine workflow.
BBW medications prescribed to outpatients have not been fully configured within the EHR, resulting in the potential for use outside the criteria specified by the FDA.  Starting in February 2011, FDA BBW hyperlinks were updated for both the inpatient and outpatient setting using information from the First Databank medication load list.  The first outpatient version of the BBW to be configured in the EHR was dronedarone, which served as the prototype for the outpatient approval process.  Between August 2011 and February 2012, multiple medication profiles were changed in the outpatient setting to incorporate their respective BBWs into the EHR.  The clinical monitoring list was updated to ensure reports were accurate and included needed BBW medications and labs display at order entry; the project was completed and moved to the routine maintenance phase.  This project has increased patient and health care provider awareness of BBW medications; the ability to track these medications; and understanding of the actions providers take, thereby identifying the need for additional workflow changes, education, and/or improvement.  The project also helped ensure regulatory compliance and potentially avoid institutional exposure to costly litigation.  A total of 1,036 individual medication records were configured during the outpatient project, which created a significant time demand on meeting deadlines and completing the project.  Multiple people were pulled off other projects to complete the project on time.  Considerable time was spent developing the thought process and the decision support behind differentiating or standardizing medication builds with similar warnings.  Audits were established to ensure compliance with the processes implemented, but frequently there was a lack of comparison.  Determining the most important warnings and best build for implementation had to be balanced with protections from alert fatigue.
</t>
  </si>
  <si>
    <t xml:space="preserve">Metric 4.7:  Schedule completed and resources secured for full implementation.
In October of 2010, the UC Davis Medical Center (UCDMC) launched a pilot of barcode medication administration (BCMA) in an adult intensive care unit (Tower 7 MICU).  The current Barcode Scanning Project Team gathered data from the pilot experience and developed a plan to establish hospital-wide electronic verification of the five medication rights – right patient, right medication, right dose, right route, and right time.  HIMSS Stage 7 requires BCMA to be utilized on all inpatient hospital units.  Since July 2011, extensive work has been done to ensure that the Medical Center’s information technology (IT) infrastructure is capable of supporting barcode medication administration, including Epic (EHR vendor) mobile hardware device certification, Pyxis medication cabinet profiling, installation of servers, wireless network testing, purchase of devices and ancillary equipment (such as specialized power strips to charge the mobile computers), and the hiring of additional staff (three pharmacists and a nurse analyst).  Significant work was done to assess and optimize physician and nursing workflows, automated medication cabinet (Pyxis) drug inventories, pharmacy staffing, and software interfaces.  UCDMC pharmacy staff has assessed the status on bar codes on medication doses and ensured all medications ordered from suppliers have bar codes on doses, when possible. Technology is being acquired to create and place bar code labels locally when needed to address locally prepared medications or when pharmaceutical vendors have not included bar codes.  To support the deployment and ongoing use of BCMA, IT, PO&amp;M, and nursing staff have done an extensive review of the hospital care unit environments to ensure they are ready to support this technology; over 55 patient care areas were surveyed by PO&amp;M, Facilities, Patient Care Services, Perioperative Services, Emergency Services, and IT to assess technology and power readiness for BCMA. A number of technology investments and deployments have been completed that were required for the project.  The wireless network and associated network equipment was upgraded to support BCMA; 88 new network switches and 377 wireless access points were installed costing about $2 million dollars. The network upgrades improve wireless network coverage, capacity, and network speed.  Additional work to upgrade the network backbone is in process.  Over 650 mobile handheld computers (Honeywell) have been acquired, tested, and set up for use by registered nurses. These devices have been designed, and certified by the UCDMC’s EHR vendor (Epic Systems Corporation) to support BCMA. They run the local software to support BCMA and have built-in bar code readers.  Specialized hardware monitoring equipment (Mobi Control) has been deployment to IT staff to monitor and manage mobile computers. Specialized training of IT staff on the new BCMA clinical software and associated hardware has also been conducted.  This project is preparing for extensive training of registered nurses who work in the UCDMC inpatient care units in the first quarter of DY-8. 
</t>
  </si>
  <si>
    <t xml:space="preserve">Metric 3.2:  Case management staff expanded to 4 FTE assigned to ED, at least 10 hours per day, with coverage weekends and holidays.
We have expanded case management staff to four full-time equivalents assigned to the Emergency Department (ED), with coverage provided at least 10 hours per day, including weekends and holidays.  This metric was met effective May 2, 2011, with the placement of the fourth clinical case manager in the ED.  Between July 1, 2011 – June 30, 2012, 4,809 interventions were performed for 1,731 patients.  In the first six months of DY-7, 838 patients were assessed with 2,380 interventions, and in the second half of DY-7, 893 patients were assessed with 2,429 interventions.  Interventions included the following patient care activities: 1) patient assessment, 2) referral/placement in skilled nursing facility, 3) referral home health/hospice, 4) care conference with interdisciplinary staff, 5) coordination of care/medical follow-up, 6) referral/placement of patients on 5150 holds to psychiatric facilities, 7) patient/family education, 8) coordination of outpatient clinic appointment, 9) referral to housing/shelter, 10) transportation, 11) coordination of funding resources, 12) assistance regarding medications, 13) transfers to acute facilities when appropriate, 14) obtaining durable medical equipment, 15) assistance in establishing a primary care provider, 16) referral to assisted living/board and care, and 17) providing community resources. 
With the expansion of case management service in the ED, we have found an opportunity to collaborate with community providers in an effort to improve services for our patients.  Over the last year, the ED case managers have provided significant assistance in obtaining placement in the community for patients who have been placed on involuntary psychiatric holds but do not need admission to the acute hospital setting.    With a diminishing number of beds in psychiatric facilities in our community, efforts to place these patients have led to a collaborative project between the ED clinical case managers, the Psychiatry Department, the Department of Clinical Social Services, and our local county mental health facility, the Sacramento Mental Health Treatment Center (SMHTC).  This project includes daily rounds in the ED between the psychiatry team and case managers.  As a part of the project, there is now an assigned liaison from the SMHTC available to the ED case managers and psychiatry to help facilitate the placement of patients on psychiatric holds.  As a result, there has been an overall decrease in wait time in the ED for patients who require inpatient psychiatric placement at discharge from the ED. 
</t>
  </si>
  <si>
    <t xml:space="preserve">Metric 11.1:  Plan for implementation of CG-CAHPS completed.
The UC Davis Medical Center (UCDMC) appointed the Patient Experience Officer’s Team in DY-6 in anticipation of the extensive planning necessary to achieve the implementation of CG-CAHPS in DY-8.  This team includes members from Senior Leadership, Clinical Operations, Marketing/Public Affairs, Patient Relations, and Performance Improvement.  The charge of the team is to work with the Safety Net Institute (SNI) to provide feedback on the California-modified proposal, its sampling methodology, and data collection timelines for public hospital systems. Finalization of the CG-CAHPS implementation plan, including planning and staging the survey, executing contracts, and incorporating the CG-CAHPS core patient experience questions, was completed in October 2011 when Professional Research Consultants, Inc. (PRC) went live with the survey.  Efforts were made to work with Marketing to ensure the core CG-CAHPS-approved (California) questions were appropriately integrated into the PRC surveys on schedule and in compliance with sampling constraints.  Marketing representatives also joined the CG-CAHPS SNI meetings in Oakland to provide perspective on AHRQ requirements for CG-CAHPS.  For example, administration of CG-CAHPS can involve a “12-Month” version (asking patients to rate their experience over the course of the past 12 months).  For DSRIP, SNI has chosen to endorse the "Visit" version, which focuses primarily on the patient’s most recent visit.  Between October 2011 and June 2012, 225 patients were surveyed from family practice, general medicine, and the Primary Care Network sites (combined) to acquire a total sample of 675.  In a standard 12-month period, 300 patients are to be sampled from each site.  Although planning and implementation have gone well, there is concern that the sample size may not reflect accurate scores for public reporting and that sample size by provider is too low to make real improvements in patient experience.  Lastly, UCDMC is considering switching survey vendors to Press Ganey in 2013 so that its survey procedures are in alignment with other University of California medical center campuses.
</t>
  </si>
  <si>
    <r>
      <rPr>
        <sz val="10"/>
        <rFont val="Arial"/>
        <family val="2"/>
      </rPr>
      <t xml:space="preserve">Metric 13.1:  Results of Mammography Screening for Breast Cancer measure reported to the State.
</t>
    </r>
    <r>
      <rPr>
        <u/>
        <sz val="10"/>
        <rFont val="Arial"/>
        <family val="2"/>
      </rPr>
      <t>Introduction</t>
    </r>
    <r>
      <rPr>
        <sz val="10"/>
        <rFont val="Arial"/>
        <family val="2"/>
      </rPr>
      <t>:  Because many of the UC Davis Medical Center (UCDMC) DSRIP goals required Information Technology (IT) support for outcomes reporting, an IT team was convened to help project owners plan their semi-annual and annual DSRIP reports.   The IT business analyst met with DSRIP project owners and confirmed expectations for IT support for each DY-7 goal.  Some projects required support solely through the development of baseline reports while other projects required a specialist to assist in the development of new electronic health record (EHR) workflows so that data could be captured for surveillance and reporting needs.  The development of new workflows is led by the Knowledge Management Team, which consists of clinical and technical analysts, database programmers, and report writers.  The Knowledge Team is responsible for designing clinical data capture in the EHR, collecting data, and coordinating delivery to the Tethered Meta Registry with the IT Research Team.  Category 3 data validation is provided by a multi-disciplinary workgroup including the UCDMC chief medical officer, medical directors representing the EHR and chronic disease management, an inpatient coding and clinical documentation specialist, two DSRIP project managers, an IT report analyst, and the Knowledge Management supervisor. Throughout DY-7, the workgroup reviewed reporting requirements, confirmed expectations, and selected appropriate data sources when data existed in more than one system.  After the requirements were confirmed, the IT report analyst applied the accepted logic to produce reports.  The workgroup was reconvened, and the reports were reviewed and validated.  Validation was started at the workgroup level and then delegated to specific members to perform random chart audits.  The primary challenge encountered in the DY-7 Category 3 reporting was responding to frequent changes in reporting requirements communicated by the Safety Net Institute.  Changes included new exclusion criteria as well as shifts in the expected reporting periods.  These changes came throughout the DY-7 period and caused significant rework.  The most concerning challenge involved the new exclusions.  As written, some of the exclusions could not be incorporated in reporting logic because they could not be mapped to a codified data element.  
Analysis of this metric was performed by UCDMC’s Knowledge Management Team.  The denominator is the number of female patients age 50-74 with two or more primary care visits in FY 2010/2011:  16,509.  The numerator is the number of patients with a complete order status for procedure codes indicating bilateral, unilateral-left, unilateral-right, mammography screening, and US breast unilateral/bilateral mammography screening within the denominator population during a 24-month period ending June 30, 2012:  10,919.  Our analysts were unable to provide the following electronic exclusions:  enrolled in a Veterans Health Administration (VHA) or community-based hospice program and history of gender alteration.</t>
    </r>
    <r>
      <rPr>
        <u/>
        <sz val="10"/>
        <rFont val="Arial"/>
        <family val="2"/>
      </rPr>
      <t xml:space="preserve">
</t>
    </r>
  </si>
  <si>
    <r>
      <t xml:space="preserve">Metric 13.2:  Results of Influenza Immunization measure reported to the State.
</t>
    </r>
    <r>
      <rPr>
        <u/>
        <sz val="10"/>
        <rFont val="Arial"/>
        <family val="2"/>
      </rPr>
      <t>Introduction</t>
    </r>
    <r>
      <rPr>
        <sz val="10"/>
        <rFont val="Arial"/>
        <family val="2"/>
      </rPr>
      <t xml:space="preserve">:  Because many of the UC Davis Medical Center (UCDMC) DSRIP goals required Information Technology (IT) support for outcomes reporting, an IT team was convened to help project owners plan their semi-annual and annual DSRIP reports.   The IT business analyst met with DSRIP project owners and confirmed expectations for IT support for each DY-7 goal.  Some projects required support solely through the development of baseline reports while other projects required a specialist to assist in the development of new electronic health record (EHR) workflows so that data could be captured for surveillance and reporting needs.  The development of new workflows is led by the Knowledge Management Team, which consists of clinical and technical analysts, database programmers, and report writers.  The Knowledge Team is responsible for designing clinical data capture in the EHR, collecting data, and coordinating delivery to the Tethered Meta Registry with the IT Research Team.  Category 3 data validation is provided by a multi-disciplinary workgroup including the UCDMC chief medical officer, medical directors representing the EHR and chronic disease management, an inpatient coding and clinical documentation specialist, two DSRIP project managers, an IT report analyst, and the Knowledge Management supervisor. Throughout DY-7, the workgroup reviewed reporting requirements, confirmed expectations, and selected appropriate data sources when data existed in more than one system.  After the requirements were confirmed, the IT report analyst applied the accepted logic to produce reports.  The workgroup was reconvened, and the reports were reviewed and validated.  Validation was started at the workgroup level and then delegated to specific members to perform random chart audits.  The primary challenge encountered in the DY-7 Category 3 reporting was responding to frequent changes in reporting requirements communicated by the Safety Net Institute.  Changes included new exclusion criteria as well as shifts in the expected reporting periods.  These changes came throughout the DY-7 period and caused significant rework.  The most concerning challenge involved the new exclusions.  As written, some of the exclusions could not be incorporated in reporting logic because they could not be mapped to a codified data element.  
Analysis of this metric was performed by UCDMC’s Knowledge Management Team.  The denominator is the number of patients age 50 or older with two or more primary care visits in FY 2010/2011:  37,322.  The numerator is the number of encounters where status is given for “influenza vaccine” during the period September 1, 2011 – February 29, 2012:  17,057.  When a patient reported receiving an influenza immunization elsewhere (eg, Sam’s Club, Walgreens, etc.), this was reported in the numerator.
</t>
    </r>
  </si>
  <si>
    <r>
      <t xml:space="preserve">Metric 14.1:  Results of the Diabetes Mellitus: Low Density Lipoprotein (LDL-C) Control (&lt; 100 mg/dl) measure reported to the State.
</t>
    </r>
    <r>
      <rPr>
        <u/>
        <sz val="10"/>
        <rFont val="Arial"/>
        <family val="2"/>
      </rPr>
      <t xml:space="preserve">
Introduction</t>
    </r>
    <r>
      <rPr>
        <sz val="10"/>
        <rFont val="Arial"/>
        <family val="2"/>
      </rPr>
      <t xml:space="preserve">:  Because many of the UC Davis Medical Center (UCDMC) DSRIP goals required Information Technology (IT) support for outcomes reporting, an IT team was convened to help project owners plan their semi-annual and annual DSRIP reports.   The IT business analyst met with DSRIP project owners and confirmed expectations for IT support for each DY-7 goal.  Some projects required support solely through the development of baseline reports while other projects required a specialist to assist in the development of new electronic health record (EHR) workflows so that data could be captured for surveillance and reporting needs.  The development of new workflows is led by the Knowledge Management Team, which consists of clinical and technical analysts, database programmers, and report writers.  The Knowledge Team is responsible for designing clinical data capture in the EHR, collecting data, and coordinating delivery to the Tethered Meta Registry with the IT Research Team.  Category 3 data validation is provided by a multi-disciplinary workgroup including the UCDMC chief medical officer, medical directors representing the EHR and chronic disease management, an inpatient coding and clinical documentation specialist, two DSRIP project managers, an IT report analyst, and the Knowledge Management supervisor. Throughout DY-7, the workgroup reviewed reporting requirements, confirmed expectations, and selected appropriate data sources when data existed in more than one system.  After the requirements were confirmed, the IT report analyst applied the accepted logic to produce reports.  The workgroup was reconvened, and the reports were reviewed and validated.  Validation was started at the workgroup level and then delegated to specific members to perform random chart audits.  The primary challenge encountered in the DY-7 Category 3 reporting was responding to frequent changes in reporting requirements communicated by the Safety Net Institute.  Changes included new exclusion criteria as well as shifts in the expected reporting periods.  These changes came throughout the DY-7 period and caused significant rework.  The most concerning challenge involved the new exclusions.  As written, some of the exclusions could not be incorporated in reporting logic because they could not be mapped to a codified data element.  
Analysis of this metric was performed by UCDMC’s Knowledge Management Team.  The denominator is the number of diabetes patients (age 18-75) with two or more primary care visits in FY 2010/2011:  8,787.  The numerator is the number of diabetes patients with LDL-C results of less than 100 mg/dl between July 1, 2011 – June 30, 2012 (ie, DY-7):  4,359.  (Note:  LDL direct supersedes LDL calculation if both are done at the same time.)
</t>
    </r>
  </si>
  <si>
    <r>
      <t xml:space="preserve">Metric 14.2:  Results of Diabetes Mellitus: Hemoglobin A1c Control (&lt;8%) measure reported to the State.
</t>
    </r>
    <r>
      <rPr>
        <u/>
        <sz val="10"/>
        <rFont val="Arial"/>
        <family val="2"/>
      </rPr>
      <t xml:space="preserve">
Introduction</t>
    </r>
    <r>
      <rPr>
        <sz val="10"/>
        <rFont val="Arial"/>
        <family val="2"/>
      </rPr>
      <t xml:space="preserve">:  Because many of the UC Davis Medical Center (UCDMC) DSRIP goals required Information Technology (IT) support for outcomes reporting, an IT team was convened to help project owners plan their semi-annual and annual DSRIP reports.   The IT business analyst met with DSRIP project owners and confirmed expectations for IT support for each DY-7 goal.  Some projects required support solely through the development of baseline reports while other projects required a specialist to assist in the development of new electronic health record (EHR) workflows so that data could be captured for surveillance and reporting needs.  The development of new workflows is led by the Knowledge Management Team, which consists of clinical and technical analysts, database programmers, and report writers.  The Knowledge Team is responsible for designing clinical data capture in the EHR, collecting data, and coordinating delivery to the Tethered Meta Registry with the IT Research Team.  Category 3 data validation is provided by a multi-disciplinary workgroup including the UCDMC chief medical officer, medical directors representing the EHR and chronic disease management, an inpatient coding and clinical documentation specialist, two DSRIP project managers, an IT report analyst, and the Knowledge Management supervisor. Throughout DY-7, the workgroup reviewed reporting requirements, confirmed expectations, and selected appropriate data sources when data existed in more than one system.  After the requirements were confirmed, the IT report analyst applied the accepted logic to produce reports.  The workgroup was reconvened, and the reports were reviewed and validated.  Validation was started at the workgroup level and then delegated to specific members to perform random chart audits.  The primary challenge encountered in the DY-7 Category 3 reporting was responding to frequent changes in reporting requirements communicated by the Safety Net Institute.  Changes included new exclusion criteria as well as shifts in the expected reporting periods.  These changes came throughout the DY-7 period and caused significant rework.  The most concerning challenge involved the new exclusions.  As written, some of the exclusions could not be incorporated in reporting logic because they could not be mapped to a codified data element.  
Analysis of this metric was performed by UCDMC’s Knowledge Management Team. The denominator is diabetes patients age 18-75 with two or more primary care visits in FY 2010/2011:  8,787.  The numerator is the number of diabetes patients with a hemoglobin A1c result of less than 8% during the period July 1, 2011 – June 30, 2012:  5,584.  Previously, this metric was reported as hemoglobin A1c less than 9%.
</t>
    </r>
    <r>
      <rPr>
        <u/>
        <sz val="10"/>
        <rFont val="Arial"/>
        <family val="2"/>
      </rPr>
      <t/>
    </r>
  </si>
  <si>
    <r>
      <t xml:space="preserve">Metric 12.2:  Results of Uncontrolled Diabetes measure reported to the State.
</t>
    </r>
    <r>
      <rPr>
        <u/>
        <sz val="10"/>
        <rFont val="Arial"/>
        <family val="2"/>
      </rPr>
      <t>Introduction</t>
    </r>
    <r>
      <rPr>
        <sz val="10"/>
        <rFont val="Arial"/>
        <family val="2"/>
      </rPr>
      <t xml:space="preserve">:  Because many of the UC Davis Medical Center (UCDMC) DSRIP goals required Information Technology (IT) support for outcomes reporting, an IT team was convened to help project owners plan their semi-annual and annual DSRIP reports.   The IT business analyst met with DSRIP project owners and confirmed expectations for IT support for each DY-7 goal.  Some projects required support solely through the development of baseline reports while other projects required a specialist to assist in the development of new electronic health record (EHR) workflows so that data could be captured for surveillance and reporting needs.  The development of new workflows is led by the Knowledge Management Team, which consists of clinical and technical analysts, database programmers, and report writers.  The Knowledge Team is responsible for designing clinical data capture in the EHR, collecting data, and coordinating delivery to the Tethered Meta Registry with the IT Research Team.  Category 3 data validation is provided by a multi-disciplinary workgroup including the UCDMC chief medical officer, medical directors representing the EHR and chronic disease management, an inpatient coding and clinical documentation specialist, two DSRIP project managers, an IT report analyst, and the Knowledge Management supervisor. Throughout DY-7, the workgroup reviewed reporting requirements, confirmed expectations, and selected appropriate data sources when data existed in more than one system.  After the requirements were confirmed, the IT report analyst applied the accepted logic to produce reports.  The workgroup was reconvened, and the reports were reviewed and validated.  Validation was started at the workgroup level and then delegated to specific members to perform random chart audits.  The primary challenge encountered in the DY-7 Category 3 reporting was responding to frequent changes in reporting requirements communicated by the Safety Net Institute.  Changes included new exclusion criteria as well as shifts in the expected reporting periods.  These changes came throughout the DY-7 period and caused significant rework.  The most concerning challenge involved the new exclusions.  As written, some of the exclusions could not be incorporated in reporting logic because they could not be mapped to a codified data element.  
Analysis of this metric was performed by UCDMC’s Knowledge Management Team.  The denominator is the number of diabetes patients (age 15-75) with two or more primary care visits in FY 2010/2011:  8,787.  The numerator is the number of UCDMC inpatient discharges with principal diagnosis ICD-9 codes indicating uncontrolled diabetes within the denominator population during FY 2011/2012 (ie, DY-7):  3.
</t>
    </r>
  </si>
  <si>
    <r>
      <t xml:space="preserve">Metric 12.1:  Results of Diabetes, short-term complications measure reported to the State.
</t>
    </r>
    <r>
      <rPr>
        <u/>
        <sz val="10"/>
        <rFont val="Arial"/>
        <family val="2"/>
      </rPr>
      <t>Introduction</t>
    </r>
    <r>
      <rPr>
        <sz val="10"/>
        <rFont val="Arial"/>
        <family val="2"/>
      </rPr>
      <t xml:space="preserve">:  Because many of the UC Davis Medical Center (UCDMC) DSRIP goals required Information Technology (IT) support for outcomes reporting, an IT team was convened to help project owners plan their semi-annual and annual DSRIP reports.   The IT business analyst met with DSRIP project owners and confirmed expectations for IT support for each DY-7 goal.  Some projects required support solely through the development of baseline reports while other projects required a specialist to assist in the development of new electronic health record (EHR) workflows so that data could be captured for surveillance and reporting needs.  The development of new workflows is led by the Knowledge Management Team, which consists of clinical and technical analysts, database programmers, and report writers.  The Knowledge Team is responsible for designing clinical data capture in the EHR, collecting data, and coordinating delivery to the Tethered Meta Registry with the IT Research Team.  Category 3 data validation is provided by a multi-disciplinary workgroup including the UCDMC chief medical officer, medical directors representing the EHR and chronic disease management, an inpatient coding and clinical documentation specialist, two DSRIP project managers, an IT report analyst, and the Knowledge Management supervisor. Throughout DY-7, the workgroup reviewed reporting requirements, confirmed expectations, and selected appropriate data sources when data existed in more than one system.  After the requirements were confirmed, the IT report analyst applied the accepted logic to produce reports.  The workgroup was reconvened, and the reports were reviewed and validated.  Validation was started at the workgroup level and then delegated to specific members to perform random chart audits.  The primary challenge encountered in the DY-7 Category 3 reporting was responding to frequent changes in reporting requirements communicated by the Safety Net Institute.  Changes included new exclusion criteria as well as shifts in the expected reporting periods.  These changes came throughout the DY-7 period and caused significant rework.  The most concerning challenge involved the new exclusions.  As written, some of the exclusions could not be incorporated in reporting logic because they could not be mapped to a codified data element.  
Analysis of this metric was performed by the UCDMC’s Knowledge Management Team.  The denominator is the number of diabetes patients (age 15-75) with two or more primary care visits in FY 2010/2011:  8,787.  The numerator is number the of UCDMC inpatient discharges with principal diagnosis ICD-9 codes indicating diabetes with short term complications within the denominator population during FY 2011/2012 (ie, DY-7):  15.
</t>
    </r>
  </si>
  <si>
    <t xml:space="preserve">Metric 7.6:  Sepsis Resuscitation Bundle results reported to the State.
We had a sepsis resuscitation bundle rate for DY-7 (July 1, 2011 – June 30, 2012) of 44.6% (279 cases of bundle compliance out of 626 cases of severe sepsis or septic shock).  In the first half of DY-7 (July 1, 2011 – December 31, 2011), the bundle resuscitation rate was 43.8% (110 cases of bundle compliance out of 251 cases of severe sepsis or septic shock).  In the second half of DY-7, the bundle resuscitation rate was 45.1% (169 cases of bundle compliance out of 375 cases of severe sepsis or septic shock).  This reflects a 3.0% improvement between the two six month periods of DY-7.  The rate we reported in the first semi-annual DY-7 report (July 1, 2011 – December 31, 2011) was 28.2% (81 cases of bundle compliance out of 287 cases of severe sepsis or septic shock).  Since then, we have validated the clinical data collected in the sepsis registry and feel that the numbers reported above more accurately reflect DY-7 performance.
</t>
  </si>
  <si>
    <t>Metric 8.4:  CLIP results reported to the State. 
We had a CLIP compliance rate for DY-7 (July 1, 2011 – June 30, 2012) of 97.4% (2,042 documented bundle compliant insertions out of 2,096 central line insertions) per our NHSN data.  In the first half of DY-7 (July 1, 2011 – December 31, 2011), our CLIP compliance rate was 98.5% (1,043 documented bundle compliant insertions out of 1,059 central line insertions).  In the second half of DY-7 (January 1, 2012 – June 30, 2012), our CLIP compliance rate was 96.3% (999 documented bundle compliant insertions out of 1,037 central line insertions).  This is roughly a 2% decrease in compliance between the first and second half of DY-7, but we have systems in place to monitor staff performance and ensure compliance does not slip further.  We had originally proposed monitoring CLIP compliance through our own internal data collection processes, which were used in the first semi-annual DY-7 report when we reported a CLIP compliance rate of 78.0% (1,074 documented bundle compliant insertions out of 1,377 central line insertions).  To ensure comparability between our CLIP performance and those of other California DPHs, we are planning to use NHSN data for future CLIP reporting.</t>
  </si>
  <si>
    <t xml:space="preserve">Metric 9.5:  Surgical site infection rate results reported to the State.
In DY-7 (July 1, 2011 – June 30, 2012), we had a surgical site infection rate of 1.93% (67 surgical site infections out of 3,476 surgeries performed).  In the first half of DY-7 (July 1, 2011 – December 30, 2011), we had a surgical site infection rate of 2.60% (42 surgical site infections out of 1,618 surgeries performed).  In the second half of DY-7 (January 1, 2012 – June 30, 2012), we had a surgical site infection rate of 1.35% (25 surgical site infections out of 1,858 surgeries performed).   We are following surgical site infections across 11 procedural areas (eg, colon, rectal, c-section, gastric, hernia, hysterectomy, prostate, neck, knee replacement, hip replacement, and small bowel).  The interventions used to achieve this reduction are reported in Project 9.3 and have allowed us to reduce surgical site infections by 48% between the two six-month reporting periods of DY-7.
The annual DY-7 infection rate for each surgical procedure is as follows:  1) colon surgery:  3.94% (11 surgical site infections out of 279 surgeries performed); 2) rectal surgery:  5.26% (3 surgical site infections out of 57 surgeries performed); 3) c-section:  0.37% (2 surgical site infections out of 537 surgeries performed); 4) gastric surgery:  1.01% (3 surgical site infections out of 297 surgeries); 5) hernia repair:  0.59% (5 surgical site infections out of 843 surgeries); 6) hysterectomy:  1.88% (6 surgical site infections out of 320 surgeries); 7) knee replacement:  1.92% (6 surgical site infections out of 312 surgeries); 8) neck surgery:  6.45% (8 surgical site infections out of 124 surgeries); 9) prostate surgery:  3.45% (3 surgical site infections out of 87 surgeries); 10) small bowel surgery:  7.73% (17 surgical site infections out of 220 surgeries); and 11) hip replacement surgery:  0.75% (3 surgical site infections out of 400 surgeries).
</t>
  </si>
  <si>
    <t xml:space="preserve">Metric 9.3:  TheraDoc software installed and staff trained to streamline surgical site infection surveillance.
The surgical site infection surveillance team is supported by the Infection Prevention Department, led by Marsha Koopman. The team consists of two infectious diseases physicians, two infection surveillance nurses, and an analyst. The SSI team meets weekly to discuss interventions and progress on the project. Every patient developing a post-operative infection is reviewed by the team. Assessing the infrastructure and determining the appropriate staffing levels to achieve review of 1,000 to 1,300 surgical cases monthly was accomplished in January 2011. Three additional full-time equivalents were added to the Infection Prevention Department to ensure the surgical cases were reviewed in a timely manner.  TheraDoc, a gold standard data mining system, was purchased and installed in January 2011.  TheraDoc allows for transfer of NHSN-required data elements into coded fields for analysis.  To fully explore the capabilities of the system, we hired an analyst and two surgical site surveillance nurses to assess surgical patients post-operatively. The nurses gather the 121 data points required by NHSN.  The Institute for Health Improvement (IHI) measures reported in the Surgical Care Improvement Project (SCIP) were fully implemented at the UC Davis Medical Center (UCDMC), and currently 90% to 95% performance is achieved. We are discussing antibiotic dosing based on patient weight, especially for those patients exceeding 300 pounds, and re-dosing patients when the surgical procedure is longer than four hours.  A colorectal post-surgical infection reduction project was implemented with significant improvement based on findings that hypothermia causes vasoconstriction, reducing the delivery of intravenous medications, and suppresses the immune system.  A noteworthy reduction for colorectal infections occurred after ensuring normothermia for colorectal surgical patients.  One of the physician epidemiologists, Jennifer Brown, is currently studying post-operative methicillin-resistant Staphylococcus aureus infections (MRSA). A plan to eliminate MRSA post-operative surgical site infections was presented to the Infection Prevention Committee, approved, and is being implemented within the surgical services.  The increased workload created by adding surveillance for 1,000 to 1,300 surgical site cases stalled our monthly workflow. Many steps and personnel are involved in pre-operative, post-operative, and post-discharge care of surgical patients. These factors make identifying root causes for infection and opportunities for surgical improvement difficult. We learned we were able to collect 60% of the 121 (or 79) data points by mining existing UCDMC electronic systems. This means that every infection identified still requires chart review for 40% (or 42) of the data points. We are currently exploring the I-Know program, which mines concepts rather than words, to see if that improves the data collection burden. 
</t>
  </si>
  <si>
    <t xml:space="preserve">Metric 10.3:  Data, promising practices, and findings shared with SNI to foster shared learning and benchmarking across the California public hospitals.
This project is supported by the Skin Wound Assessment-Treatment (SWA-T) team, which is led by wound-certified nurse practitioner Holly Kirkland-Walsh, FNP, GNP. The team consists of an attending physician in plastic surgery, a physical therapist, a dietician, and six registered nurses. The SWA-T team meets weekly to discuss interventions and patients’ progress. Every patient who develops a pressure ulcer in the hospital is referred to this team for expert consultation and documentation. This team has been involved in the tracking of pressure ulcers in the inpatient (from admission through discharge) and outpatient settings.  The National Database of Nursing Quality Indicators (INDNQI) is the quarterly survey performed by groups of nurses in which data are gathered on pressure ulcer prevalence and documentation is obtained on prevention interventions. This data collection also provides a chance to promote best practices within the hospital system.  We are always investigating new products that will aid with the prevention of hospital-acquired pressure ulcers (HAPUs). We performed pressure mapping of every patient surface in the entire hospital. This allows us to gather empirical evidence on the performance of specialty surfaces. We are currently using waffle mattresses and low air loss mattresses throughout the hospital and are testing surfaces to be used for long procedures in the operating room. The pressure mapping machine was purchased with a “Children’s Miracle Network Grant.” This equipment allows us to pressure map patients for their specific surface needs and to assure proper positioning to decrease pressure on bony prominences. The work flow is such that we have several ways in which to discover patients at risk and/or in the early stages in the development of pressure ulcers:  1) nurses perform the Braden Risk Assessment Scale on admission and every 12 hours, with audits showing 98% compliance with completion; 2) nurses alert the SWA-T team early in the admission of a patient at risk; 3) the NP in charge of this project has the ability to run daily reports to assess patients at higher risk; 4) specialty surfaces and other supplies do not need to be ordered by physicians to implement a pressure ulcer prevention intervention; and 5) photos are taken and imbedded in the electronic health record (EHR) so that all staff may see the progress of the skin integrity.  The SWA-T team continues to educate hospital staff on documentation of pressure ulcers “Present on Admission.”  The team has made PowerPoint presentations to nurses in each unit of the hospital and presented a poster to medical staff on the identification and progression of deep tissue injuries. A significant challenge has been documenting HAPU assessment in the EHR. We previously had our Braden Risk Assessment Scale and SKIN bundle together to remind nurses to perform interventions and complete documentation. SKIN is a pneumonic for interventions to prevent pressure ulcers: Surfaces (bed, gurney, etc.), Keep turning and repositioning patient (may need lift team), Incontinence management (foley, butt balm, etc.), Nutrition (check hydration, weight, etc).  Recently, an EHR enhancement was initiated that scattered the SKIN bundle.  Although our outcomes have remained good, we have had issues with documentation compliance on prevention interventions.  The project shared data for promising practices and findings with the Safety Net Institute (SNI) to foster shared learning and benchmarking across California public hospitals. Two posters were shared with SNI in December 2011. One outlined how to change a documentation system for pressure ulcer prevention in 10 days or less.  The other poster depicted the SWA-T team’s work on reducing the incidence of pressure ulcers in peri-operative areas. 
For DY-7 (July 1, 2011 – June 30, 2012), our HAPU prevalence rate was 0.88 (13 HAPUs reported out of 1,481 patients surveyed).  In the first half of DY-7 (July 1, 2011 – December 30, 2011), the HAPU prevalence rate was 0.96 (7 HAPUs reported out of 732 patients surveyed).  In the second half of DY-7 (January 1, 2012 – June 301, 2012), the HAPU prevalence rate was 0.80 (6 HAPUs reported out of 749 patients surveyed).  Per SNI specifications for this measure, we have excluded patients under age 16 as well as stage I HAPUS and DTIs.  
</t>
  </si>
  <si>
    <t xml:space="preserve">Metric 6.4:  Training documentation provided, including the number of relevant providers/staff trained and/or number of trainings held and progress/result of the respective projects.
Various UC Davis Medical Center (UCDMC) Quality Initiative (QI) teams are developed and supported by Lean Six Sigma (LSS) Black Belts who provide them with just-in-time (JIT) training in quality improvement based on the DMAIC (Define-Measure-Analyze-Improve-Control) framework (ie, process, tools, philosophies and techniques from Lean and/or Six Sigma methodologies).  Additional training is also provided on the functions and roles of team members, communication skills, decision making, planning, and presenting team results to senior leadership.  The Improve Severe Sepsis Detection and Management team training has focused on developing and deploying LSS methodology and techniques to achieve a significant reduction in patient mortality as it relates to severe sepsis and septic shock at UCDMC.  Utilizing LSS gives participants in the Sepsis Improvement Collaborative (SIC)  the  opportunity  to  evaluate  current  process  related  to  sepsis  and develop process redesign.  Twenty-eight UCDMC staff participated in LSS JIT training related to the SIC during DSRIP DY-7.  Weekly SIC Steering Committee Meetings (three members) have been used to introduce various quality improvement tools and techniques related to the DMAIC framework.  Key LSS JIT training elements include DMAIC overview, project charters, QI team roles, setting SMART goals, process mapping, data collection planning, process observations, data analysis techniques, root cause analysis, QI intervention planning, and process control plan.  Monthly SIC meetings (25 staff members) incorporate various quality improvement tools and techniques based on the DMAIC framework as needed.  The Environmental Services (EVS) Inpatient Discharge Process Team focused on the improvement of departmental efficiencies with the goal of decreasing discharge cleaning turnaround time and improving process quality.  Specifically, this quality initiative utilized LSS methodologies to fully leverage EVS metrics (both logistics and quality) and engage all levels of EVS staff.  Twenty UCDMC staff participated in LSS JIT training related to the EVS QI during DSRIP DY-7 and implemented a newly designed quality program for EVS management and front-line staff.  This process began on February 9, 2012, with a Kaizen Event that included all levels of EVS staff.  The team subsequently implemented a newly designed tracking system for EVS management to monitor and act upon response time to inpatient discharges.  The EVS QI team members worked on a variety of DMAIC tools and techniques throughout their engagement in the required LSS JIT training.
</t>
  </si>
  <si>
    <r>
      <t xml:space="preserve">Metric 7.5:  At least 6 months of data collection on Sepsis Resuscitation Bundle reported to SNI for purposes of establishing the baseline and setting benchmarks.
We had a sepsis resuscitation bundle rate for DY-7 (July 1, 2011 – June 30, 2012) of 44.6% (279 cases of bundle compliance out of 626 cases of severe sepsis or septic shock) and would like to use this rate for our sepsis resuscitation bundle baseline considering current cohort and bundle measure definitions.  In the first half of DY-7 (July 1, 2011 – December 31, 2011), the bundle resuscitation rate was 43.8% (110 cases of bundle compliance out of 251 cases of severe sepsis or septic shock).  In the second half of DY-7, the bundle resuscitation rate was 45.1% (169 cases of bundle compliance out of 375 cases of severe sepsis or septic shock).  This reflects a 3.0% improvement between the two six month periods of DY-7.  The rate we reported in the first semi-annual DY-7 report (July 1, 2011 – December 31, 2011) was 28.2% (81 cases of bundle compliance out of 287 cases of severe sepsis or septic shock).  Since then, we have validated the clinical data collected in the sepsis registry and feel that the numbers reported above more accurately reflect DY-7 performance and should be used as a baseline for measuring future improvement.  
If severe sepsis or septic shock patient inclusion/exclusion criteria or bundle compliance measure criteria are modified, the baseline will require recalculation.  Because we are proposing a baseline after the start of our sepsis improvement project, we will recommend sustained performance in this range over the next three years.  Intensive work on individual measures may lead to some added improvement.
</t>
    </r>
    <r>
      <rPr>
        <b/>
        <u/>
        <sz val="10"/>
        <rFont val="Arial"/>
        <family val="2"/>
      </rPr>
      <t>Correction:</t>
    </r>
    <r>
      <rPr>
        <sz val="10"/>
        <rFont val="Arial"/>
        <family val="2"/>
      </rPr>
      <t xml:space="preserve">  Please note that we are requesting a change to our sepsis resuscitation bundle baseline.  We had originally proposed a six-month bundle baseline of 52% (149 cases with bundle compliance out of 287 cases) for the period July 2011 to December 2011.  We have made improvements to our internal data collection process and would like to include a full 12 months of data (ie, DY-7) for measuring future performance improvement.
</t>
    </r>
  </si>
  <si>
    <r>
      <t xml:space="preserve">Metric 8.2:  At least 6 months of data on CLIP reported to SNI for purposes of establishing the baseline and setting benchmarks.
This project is being led by Karen Mondino, RN, MSN, manager of the SICU/CTICU, with support from the IV resource committee, the Bloodstream Infection (BSI) Lean Six Sigma project, Infection Prevention (IP), and the ICU committee. These groups meet on a monthly basis to discuss central line bundles, documentation of central line necessity on a daily basis by physicians/nurses, hand hygiene, and decreasing BSI rates. Patients are now followed through their hospital stay in the acute care/ICU settings. Blood culture results are monitored on a daily basis by IP. A dashboard is maintained for all to access so that managers can follow cultures that meet National Health Care Safety Network (NHSN) criteria. Since fall 2006, rates have improved from 6.2 to 1.9 per 1,000 central line days.  Things that have been done to reduce CLABSI include:  1) development of central line kits; 2) use of the chlorhexidene (CHG) baths; 3) dissemination of CLIP forms to all areas of the hospital; 4) central line procedure check lists; 5) extensive blood culture education; 6) utilizing swab caps; 7) changing from Rymed to Clave connectors; and 8) a hand hygiene project started within the hospital setting.  Education in regard to blood cultures shows a decrease in contamination from 7% to 3.5%.  The documentation of infection control data and CLIP forms has been ongoing for many years.  An ongoing obstacle has been documenting the daily necessity of central lines, for the physician group, within the electronic health record (EHR).  The process took a year (and an upgrade to the Epic system) to find a simplified documentation process where reports could be run on a daily basis to monitor compliance.  Within a short period of time, we achieved 78% compliance.  Education has been provided through e-mail and flyers with continued follow up from Chief Medical Officer Allan Siefkin, MD, and Karen Mondino, RN.  Our goal is to continue to provide education to physicians at all levels in regard to documentation until we achieve 100% compliance. The completion of the CLIP form has been an ongoing challenge.  Originally, it was presented in a paper format that made tracking compliance difficult.  The EHR version currently being used has been reformatted to comply with new CDC requirements.  We currently have compliance rates of more than 90% across different services.  Compliance reports are reviewed in the ICU committee, and physicians with documented non-compliance are addressed through their medical directors.  
We had a CLIP compliance rate for DY-7 (July 1, 2011 – June 30, 2012) of 97.4% (2,042 documented bundle compliant insertions out of 2,096 central line insertions) per our NHSN data and would like to submit this rate for our baseline.  In the first half of DY-7 (July 1, 2011 – December 31, 2011), our CLIP compliance rate was 98.5% (1,043 documented bundle compliant insertions out of 1,059 central line insertions).  In the second half of DY-7 (January 1, 2012 – June 30, 2012), our CLIP compliance rate was 96.3% (999 documented bundle compliant insertions out of 1,037 central line insertions).  This is roughly a 2% decrease in compliance between the first and second half of DY-7, but we have systems in place to monitor staff performance and ensure compliance does not slip further.  We had originally proposed monitoring CLIP compliance through our own internal data collection processes, which were used in the first semi-annual DY-7 report when we reported a CLIP compliance rate of 78.0% (1,074 documented bundle compliant insertions out of 1,377 central line insertions).  To ensure comparability between our CLIP performance and those of other California DPHs, we are planning to use NHSN data for future CLIP reporting.
</t>
    </r>
    <r>
      <rPr>
        <b/>
        <u/>
        <sz val="10"/>
        <rFont val="Arial"/>
        <family val="2"/>
      </rPr>
      <t>Correction:</t>
    </r>
    <r>
      <rPr>
        <sz val="10"/>
        <rFont val="Arial"/>
        <family val="2"/>
      </rPr>
      <t xml:space="preserve">  Please note that we are requesting a change to our CLIP baseline.  We had originally proposed a six-month CLIP baseline of 91% (814 ICU patients with central lines having complete CLIP documentation out of 899 ICU patients) for the period July 2010 to December 2010.  We feel that the original baseline is not close enough to the improvement period (ie, DY-8) to guide meaningful performance improvement through the remainder of the waiver program.
</t>
    </r>
  </si>
  <si>
    <r>
      <t xml:space="preserve">9.4 Metric:  At least 6 months of data collection on surgical site infections reported to SNI for purposes of establishing the baseline and setting benchmarks.
In DY-7 (July 1, 2011 – June 30, 2012), we had a surgical site infection rate of 1.93% (67 surgical site infections out of 3,476 surgeries performed) and would like to use this rate for our surgical site infection baseline.  In the first half of DY-7 (July 1, 2011 – December 30, 2011), we had a surgical site infection rate of 2.60% (42 surgical site infections out of 1,618 surgeries performed).  In the second half of DY-7 (January 1, 2012 – June 30, 2012), we had a surgical site infection rate of 1.35% (25 surgical site infections out of 1,858 surgeries performed).   We are following surgical site infections across 11 procedural areas (eg, colon, rectal, c-section, gastric, hernia, hysterectomy, prostate, neck, knee replacement, hip replacement, and small bowel).  The annual DY-7 infection rate for each surgical procedure is as follows:  1) colon surgery:  3.94% (11 surgical site infections out of 279 surgeries performed); 2) rectal surgery:  5.26% (3 surgical site infections out of 57 surgeries performed); 3) c-section:  0.37% (2 surgical site infections out of 537 surgeries performed); 4) gastric surgery:  1.01% (3 surgical site infections out of 297 surgeries); 5) hernia repair:  0.59% (5 surgical site infections out of 843 surgeries); 6) hysterectomy:  1.88% (6 surgical site infections out of 320 surgeries); 7) knee replacement:  1.92% (6 surgical site infections out of 312 surgeries); 8) neck surgery:  6.45% (8 surgical site infections out of 124 surgeries); 9) prostate surgery:  3.45% (3 surgical site infections out of 87 surgeries); 10) small bowel surgery:  7.73% (17 surgical site infections out of 220 surgeries); and 11) hip replacement:  0.75% (3 surgical site infections out of 400 surgeries).
The interventions used to achieve this reduction are reported in Project 9.3 and have allowed us to reduce surgical site infections by 48% between the two six-month reporting periods of DY-7.  
</t>
    </r>
    <r>
      <rPr>
        <b/>
        <u/>
        <sz val="10"/>
        <rFont val="Arial"/>
        <family val="2"/>
      </rPr>
      <t>Correction:</t>
    </r>
    <r>
      <rPr>
        <sz val="10"/>
        <rFont val="Arial"/>
        <family val="2"/>
      </rPr>
      <t xml:space="preserve">  Please note that we are requesting a change to our baseline rate.  We had originally proposed a six-month SSI baseline of 3.23% (47 infections out of 1,453 surgical procedures) for the period April 2011 to September 2011.  By selecting DY-7 data for our baseline, we are choosing a baseline performance period that will be more relevant to future performance measurement.  
</t>
    </r>
  </si>
  <si>
    <r>
      <t xml:space="preserve">Metric 2.3:  Strategic plan developed.
The goal of this project is to collect race, ethnicity, and language (REAL) data to better understand health disparities in clinical outcomes and design interventions to address them.  This project is led by a steering committee divided into three work groups:  1) a training and development work group focusing on accuracy of data collection; 2) a health information technology (HIT) work group, which validates the current portal selections for patients and provides updates to include new ones, such as religious preference and sexual orientation; and 3) a communications work group, which develops internal and external communications strategies to promote the importance of collecting REAL data in the UC Davis Primary Care Network.  In March 2012, a plan was drafted to reduce health disparities that focuses on care coordination (Project 12), preventive health (Project 13), and at-risk population (Project 14) services by race/ethnicity, gender, and age.  Once a disparity is identified in one of these areas, the Steering Committee will work to develop an intervention plan that is culturally relevant for the affected population.  To improve data collection, monthly management reports have been created to track the accuracy and completeness of REAL data elements (ie, reducing proportion of fields marked “unavailable” or “unknown”).  This has involved finalizing REAL reports and posting them on the UC Davis Medical Center's intranet so that they are accessible to stakeholders at a variety of clinical sites. 
</t>
    </r>
    <r>
      <rPr>
        <b/>
        <u/>
        <sz val="10"/>
        <rFont val="Arial"/>
        <family val="2"/>
      </rPr>
      <t>Correction</t>
    </r>
    <r>
      <rPr>
        <b/>
        <sz val="10"/>
        <rFont val="Arial"/>
        <family val="2"/>
      </rPr>
      <t>:</t>
    </r>
    <r>
      <rPr>
        <sz val="10"/>
        <rFont val="Arial"/>
        <family val="2"/>
      </rPr>
      <t xml:space="preserve">  Please note that the documentation providing support for the completion of this metric is dated March 1, 2012.  We reported early completion of this milestone and received payment following the receipt of the first semi-annual DY-7 report when in fact the milestone was completed in the second half of DY-7.
</t>
    </r>
  </si>
  <si>
    <r>
      <t xml:space="preserve">Metric 4.6:  98% of all intravenous infusions administered via smart pumps.
In 2008, the UC Davis Medical Center made the decision to investigate alternative options for infusion pumps, patient-controlled analgesia (PCA) pumps, patient-controlled epidural (PCEA) pumps, and syringe pumps.  The infusion pumps were the first to be addressed secondary to the FDA recall of the Baxter Colleague general-purpose infusion pumps, which were in use at the time.  The next pumps to be reviewed by the multidisciplinary research and development team were the epidural pumps, with the goal of providing greater satisfaction to our obstetrics patients, allowing them the ability to control their epidural anesthesia.  The CADD Solis PCEA pumps went live on November 10, 2010. About a year later, the CADD Solis PCA pumps went live on October 25, 2011, secondary to manufacturer discontinuation of the existing pumps.  The initiation of smart pumps for PCAs was a milestone for DY-6.  In DY-7, a two-step training process was initiated for PCA pumps prior to the go-live date of February 29, 2012.  The first step included a mandatory online training that was required for entrance to the hands-on training.  During the first week of using the new pumps, MedFusion was available via telephone 24 hours a day for the first seven days for support, which proved to be a critical contribution in resolving trouble-shooting.  These new smart pumps have provided several benefits.  The smart pump capabilities, specifically the drug library, have reduced medication errors.  We are now monitoring the frequency of overriding the smart pump mode.  Another benefit of the new pumps is the wireless capabilities.  This allows the drug library to be uploaded remotely to facilitate maintenance.  Also, several quality assurance reports are available remotely via the wireless system.  These reports allow us to analyze and address any systems errors that might otherwise go unnoticed.  Review of the drug library posed several challenges, such as ensuring that the concentrations chosen for the pump matched the concentrations in the electronic health record and the medication label and confirming that all necessary medications were included in the library.  After developing the library, it was comprehensively tested.  Through this process, we learned that thorough testing of the library is a time-intensive but necessary step that should not be taken for granted.  Overall, the process of implementing new pumps has been arduous; however, we have noted numerous benefits such as decreased errors, improved patient satisfaction, and increased efficiency due to wireless technology.
</t>
    </r>
    <r>
      <rPr>
        <b/>
        <u/>
        <sz val="10"/>
        <rFont val="Arial"/>
        <family val="2"/>
      </rPr>
      <t>Correction:</t>
    </r>
    <r>
      <rPr>
        <sz val="10"/>
        <rFont val="Arial"/>
        <family val="2"/>
      </rPr>
      <t xml:space="preserve">  Please note that the documentation providing support for the completion of this metric is dated March 5, 2012.  We reported early completion of this milestone and received payment following the receipt of the first semi-annual DY-7 report when in fact the milestone was completed in the second half of DY-7.
</t>
    </r>
    <r>
      <rPr>
        <b/>
        <sz val="10"/>
        <rFont val="Arial"/>
        <family val="2"/>
      </rPr>
      <t xml:space="preserve">
</t>
    </r>
  </si>
  <si>
    <t xml:space="preserve">Project 1:  Expanding Chronic Disease Management (CDM)
Members of the UC Davis Medical Center CDM team made a presentation to Anthem Blue Cross on the chronic care model and expansion opportunities; participated in a seminar on unit-based care models for transforming the role of the medical assistant on April 11, 2012, with the Safety Net Institute; joined a patient experience webinar series hosted by Safety Net Institute; and participated in a webinar series on the CDM patient experience with California Healthcare Foundation.
Project 2: Race, Ethnicity, and Language (REAL)
Members of the UC Davis Medical Center REAL team attended the University of Massachusetts Disparities Leadership Program; co-hosted the Snively Lectureship Series on Improving Health Equity at UC Davis Medical Center and Sacramento Region Community; participated in the California Health Care Foundation (CHCF) webinars on data collection and stratification; and joined a California Office of State Health Planning and Development series on accurate race/ethnicity data collection.
Project 3:  Intensive Case Management 
Two of the ED clinical case managers were accepted by the American Case Management Association (ACMA) for a poster presentation at the ACMA national conference in April 2012.   Their presentation was titled “Collaborative Approach to Case Management: Psychiatric Patients in the Emergency Department” and described the collaboration with the Sacramento Mental Health Treatment Center along with the Departments of Clinical Case Management, Social Services, Psychiatry, and Emergency Services. 
Project 5:  Patient-centered Medical Home (PCMH)
Shared learning was facilitated between the UC systems and the Safety Net Institute group, the California Association of Public Hospitals (CAPH), and the California Healthcare Foundation (CHCF) on models of care coordination in primary care.  The UC Davis Medical Center participated in collaboratives on PCMH models with the Safety Net Institute, the Institute for Healthcare Improvement, NCQA, and University HealthSystem Consortium.
Project 6:  LSS
The LSS department has engaged in shared learning through the following quality improvement partnerships: UC Health Lean Six Sigma / Performance Excellence Collaborative, which included a Healthcare Value Network Gemba visit with academic medical centers from around the country and participation from all five UC medical centers; California Health Care Safety Net Institute Lean Collaborative; University HealthSystem Consortium; Institute for Healthcare Expedition: Partnering Quality and Finance; and the American Society for Quality, Healthcare Division.
Project 7:  Sepsis
Safety Net Institute and the Gordon and Betty Moore Foundation have both hosted best practice convenings.  Safety Net Institute hosted an expert sepsis convening on April 18, 2012, that was attended by members of the UC Davis Medical Center team.
Project 8:  CLABSI
Members of the UC Davis Medical Center CLABSI team attended the sepsis and CLABSI collaborative convening by Safety Net Institute in Burbank, CA, on February 15, 2012, as well as the May 15, 2012, webinar.
Project 10:  HAPU
Two posters were shared with Safety Net Institute in December 2011. One outlined how to change a documentation system for pressure ulcer prevention in 10 days or less.  The other poster depicted the SWA-T team’s work on reducing the incidence of pressure ulcers in peri-operative areas.  These posters were also presented at the National Pressure Ulcer Advisory Panel meeting in Las Vegas, NV, and in Cancun in July 2011.
Project 11:  CG CAHPS
To prepare for implementation of CG CAHPS, the UC Davis project team attended a Safety Net Institute collaborative on implementing CG CAHPS; Centers for Medicaid/Medicare (CMS/CMMI) webinars on CG CAHPS sampling and core questions; and California Health Care Foundation (CHCF) webinars on CG CAHPS, sampling methodology, and data use.
</t>
  </si>
  <si>
    <r>
      <t xml:space="preserve">Metric 8.3:  At least 6 months of data on CLABSI reported to SNI for purposes of establishing the baseline and setting benchmarks.
We had a CLABSI rate for DY-7 (July 1, 2011 – June 30, 2012) of 1.64 infections per 1,000 central line device days (97 infections out of 59,109 central line device days) and would like to use this rate for our CLABSI baseline.  In the first half of DY-7 (July 1, 2011 – December 31, 2011), our CLABSI rate was 1.82 infections per 1,000 central line device days (54 infections out of 29,682 central line device days).  In the second half of DY-7 (January 1, 2012 – June 30, 2012), our CLABSI rate was 1.46 per 1,000 central line device days (43 infections out of 29,427 central line device days).  This is roughly a 19.8% improvement in CLABSI rate and attests to the significant work UC Davis Medical Center (UCDMC) has implemented to achieve CLABSI reduction.  We should note that this baseline is based on a whole house infection rate per the Category 4 technical specifications.
CAPH/SNI has proposed a new definition for CLABSI that would only include intensive care unit, acute care unit, and neonatal intensive care unit bloodstream infections, with specialty care being excluded, which may go into effect in DY-8 and subsequently require a modification of the UCDMC DSRIP plan.  If we use that definition, our CLABSI rate for DY-7 (July 1, 2011 – June 30, 2012) would be 1.52 infections per 1,000 central line device days (79 infections out of 52,132 central line device days).  In the first half of DY-7 (July 1, 2011 – December 31, 2011), our CLABSI rate was 1.67 infections per 1,000 central line device days (44 infections out of 26,305 central line device days).  In the second half of DY-7 (January 1, 2012 – June 30, 2012), our CLABSI rate was 1.36 per 1,000 central line device days (35 infections out of 25,827 central line device days).  This is roughly a 18.5% improvement in CLABSI rates using the newly proposed definition.
</t>
    </r>
    <r>
      <rPr>
        <b/>
        <u/>
        <sz val="10"/>
        <rFont val="Arial"/>
        <family val="2"/>
      </rPr>
      <t>Correction</t>
    </r>
    <r>
      <rPr>
        <sz val="10"/>
        <rFont val="Arial"/>
        <family val="2"/>
      </rPr>
      <t xml:space="preserve">:  Please note that we are requesting a change to our CLABSI baseline.  We had originally proposed a six-month CLABSI baseline of 3.0 infections per 1,000 central line device days (89 infections out of 29,186 central line device days) for the period July 2010 to December 2010.  We feel that this baseline is not close enough to the improvement period (ie, DY-8) to guide meaningful performance improvement through the remainder of the waiver program.
</t>
    </r>
    <r>
      <rPr>
        <b/>
        <u/>
        <sz val="10"/>
        <rFont val="Arial"/>
        <family val="2"/>
      </rPr>
      <t>Addendum (5/17/2013)</t>
    </r>
    <r>
      <rPr>
        <sz val="10"/>
        <rFont val="Arial"/>
        <family val="2"/>
      </rPr>
      <t xml:space="preserve">:  The systems in place to improve CLIP compliance include the presentation of CLIP compliance rates at the ICU Committee Meeting every quarter and the generation of a list of physicians who are not compliant that is shared with their medical directors.  Medical directors and/or their designees then follow up with physicians to discuss performance improvement.  We feel that the direct follow up with physicians has allowed CLIP performance to improve and stabilize at a high level of compliance, and in fact our DY-8 CLIP compliance is now greater than 97%.
We have requested a change to the CLABSI baseline.  Instead of using six months of performance data from July 2010 through December 2010, we are requesting the full 12-month period of DY-7 (July 1, 2011 through June 30, 2012).  Our combined acute care, adult ICU, and NICU CLABSI rate for DY-7 was 1.56 per 1,000 device days (77 CLABSI/49,467 device days).  CAPH/SNI has suggested that this combined ACU/ICU rate be used instead of whole house.  We expect a formal change in the CLABSI definition with the DY-8 midpoint assessment, which will guide target setting for this metric across all DPHs.
</t>
    </r>
  </si>
  <si>
    <r>
      <t xml:space="preserve">Metric 10.4:  Hospital-acquired pressure ulcer prevalence results reported to the State.
For DY-7 (July 1, 2011 – June 30, 2012), our HAPU prevalence rate was 0.88 (13 HAPUs reported out of 1,481 patients surveyed).  In the first half of DY-7 (July 1, 2011 – December 30, 2011), the HAPU prevalence rate was 0.96 (7 HAPUs reported out of 732 patients surveyed).  In the second half of DY-7 (January 1, 2012 – June 301, 2012), the HAPU prevalence rate was 0.80 (6 HAPUs reported out of 749 patients surveyed).  The interventions used to achieve this reduction are reported in Project 10.3 and have allowed us to report a HAPU prevalence of less than 1.1%, which is the goal for DY-10.  Per Safety Net Institute specifications for this measure, we have excluded patients under age 16 as well as stage I HAPUS and DTIs. 
</t>
    </r>
    <r>
      <rPr>
        <b/>
        <u/>
        <sz val="10"/>
        <rFont val="Arial"/>
        <family val="2"/>
      </rPr>
      <t>Correction</t>
    </r>
    <r>
      <rPr>
        <sz val="10"/>
        <rFont val="Arial"/>
        <family val="2"/>
      </rPr>
      <t xml:space="preserve">:  Please note that an error was made in the entry of the DY total computable incentive amount; it was entered as $1,905,751 and should be $1,905,750.
</t>
    </r>
    <r>
      <rPr>
        <b/>
        <u/>
        <sz val="10"/>
        <rFont val="Arial"/>
        <family val="2"/>
      </rPr>
      <t>Addendum (5/17/2013)</t>
    </r>
    <r>
      <rPr>
        <sz val="10"/>
        <rFont val="Arial"/>
        <family val="2"/>
      </rPr>
      <t xml:space="preserve">:  It was our understanding that this project didn’t require a baseline, as DPHs were expected to perform to top quartile of performance for all California public hospitals, or 1.1%, by DY-10.  If a baseline needs to be provided, we would propose using our DY-7 rate, which was 0.88% (13 HAPU out of 1,481 patients surveyed).  Although outside of the scope of this DY-7 report, it was decided in DY-8 to include deep tissue injury in the HAPU definition.  This change in definition raises our DY-7 rate to 1.36% (20 HAPU out of 1,466 patients surveyed).  
</t>
    </r>
  </si>
  <si>
    <r>
      <t xml:space="preserve">Metric 7.4:  Best Practice Alerts developed and implemented within the UCDMC EHR for early Sepsis recognition (targeting all adult patients in our emergency department, acute care, and critical care units).
This project receives guidance and oversight from the Sepsis Improvement Committee, which includes representatives from medicine, nursing, pharmacy, laboratory, infection control, and information technology as well as the ICU, ACU, Emergency Department, and procedural areas.   The charge of the committee is to develop infrastructure and processes to improve the early recognition and treatment of severe sepsis and septic shock by leveraging the electronic health record (EHR) in an effort to reduce mortality in this patient population.  Preliminary work on this project began in October 2010, when the UC Davis Medical Center partnered with Betty and Gordon Moore Foundation and SNI to learn and share best practices related to improving severe sepsis and septic shock detection and management.  In March 2011, the targeted patient population was defined as those meeting systemic inflammatory response syndrome (SIRS) criteria with signs/symptoms of infection and treatment bundle elements developed based on Institute for Healthcare Improvement guidelines and other published data.   In May 2011, the EHR “Best Practice Alerts” (BPAs) and sepsis order sets (ie, screening, treatment, and reassessment) were built, validated, and tested within the Epic EHR (see Project 6.3 for a complete description of BPAs).  Subsequent to this, screening and treatment protocols and policies were developed.  In June 2011, e-Learning was presented to 100% of nurses and 58% of physicians, thereby allowing the ordersets to go live across all units/services in July 2011.  Since then, data mining infrastructure has been developed using Epic tools and registry technology.  Ongoing QI projects are being implemented to enhance education (eg, new nursing orientation, physician orientation, just-in-time unit champion coaching, etc.) and promote process improvement (eg, adoption of sepsis bundle). It is important to note that this project was viewed as having significant clinical merit across disciplines and units and that meaningful compliance with our bundle elements (29%) was achieved with a 24% decrease in severe sepsis/septic shock mortality (2009 vs. 2011).  Nonetheless, significant challenges were encountered.  The lack of data reporting infrastructure/platforms in Epic served as a barrier that is currently being resolved through the use of a “Registry” platform that will allow compliance reporting by unit/service to help facilitate QI.  Additionally, we experienced staff disengagement due to both too much and too little information being provided and are combating this by managing the message and providing better feedback with relevant data.  We continue to share best practice with other institutions and have negotiated standardization of data collection and information obtained/shared with other hospitals and collaboratives.  Issues that may affect the success of the project in the future are the availability of resources to sustain interest; analytic expertise to process and advance required enhancements/modification to the program (eg, increase specificity of alert); and additional support to advance bundle compliance and sustain mortality reduction.
</t>
    </r>
    <r>
      <rPr>
        <b/>
        <sz val="10"/>
        <rFont val="Arial"/>
        <family val="2"/>
      </rPr>
      <t>Addendum (5/17/2013):</t>
    </r>
    <r>
      <rPr>
        <sz val="10"/>
        <rFont val="Arial"/>
        <family val="2"/>
      </rPr>
      <t xml:space="preserve">  The clinical sepsis data have been validated, but that validation occurred early in DY-8 and as such is not mentioned in the DY-7 year-end report.  In August 2012, a manual chart review was conducted for 80 patients who had entered the sepsis registry based on clinical criteria.  Of the 80 cases, 78 were manually reviewed by two reviewers each for a total of 156 reviews.  In 50 cases, the two reviewers agreed that the patient had been assigned to the right cohort (e.g., orderset, lactic acid, blood pressure); in 28 cases, the reviewers could not agree, which required a “tiebreaker” provided by one of the sepsis leads.  Overall, cohort agreement with the registry was achieved in 58 records (74.4%).  As a result of the validation, we discovered a more accurate data point than the one we had initially used to determine appropriate antibiotic use (ie, specific orderset field vs. all appropriate antibiotic-specific orders).  As a result, the decision was made for the registry to pull antibiotic use from a broader range of fields in the EHR.  
Regarding information sharing in the sepsis project, Patient Care Services is responsible for the sepsis improvement project as well as a number of other quality initiatives, including catheter-acquired urinary tract infections, DVT/PE, and ventilator-acquired pneumonia. Staff must operationalize multiple project-specific ordersets, best practice alerts, and protocols on a daily basis, which can overwhelm care teams with “too much information.”  At the same time, nurses and physicians can become frustrated when “too little information” is available to track quality improvement on a unit-specific basis.  The solution has been to provide just-in-time training, which involves clinical champions on each floor working with nursing and medical staff to point out errors or near misses in practice and educate staff on how to avoid them in the future.  Champions have a library of performance improvement tools that can be accessed on the hospital intranet and used to change practice in real time.  For staff, this education feel relevant, timely, and worth remembering, thus providing the perfect balance between “too little” and “too much” information when working toward performance improvement in multiple clinical areas. 
</t>
    </r>
  </si>
  <si>
    <r>
      <t xml:space="preserve">Metric 4.3:  Pharmacist and nurse hired and begin providing continuity of medication use services.
We chose to make heart failure (HF) patients our clinical focus in improving continuity of medication use for DY-7.  The clinical champion for this project is Kathleen Tong, MD; she is supported by a nurse practitioner, Kristin Todd, RN, NP, and pharmacist, Daniel Louie, PharmD, who both provide patient advocacy, maintain an active list of HF patients, offer patient education, and conduct telephone follow-up.  Both Ms. Todd and Mr. Louie were specifically trained to assist in the educational and transition of care needs of HF patients.  The training curriculum was based on AHA/ACC heart failure guidelines, HFSA guidelines for patients' self-care, and the core measures for HF patients.  We also included literature on existing transition of care programs such as the Mary Naylor model and Project RED.  Ms. Todd also used the AAHFN handbook for HF nurses.  The following protocol was developed to identify and intervene upon targeted HF patients:
i. Admitted patients are reviewed to determine if they have a history of HF or a new diagnosis:  new patients are actively followed by the Transition of Care (TOC) Team (intervention group) and patients with a history of HF are followed for longitudinal tracking  
ii. Active Transition Care Team patients are the population of interest and include: 1) new cases and HF, 2) HF exacerbations not on dialysis, and 3) no HF exacerbation but at least one risk factor for readmission (eg, HF admission in last three months; non-compliance; drug/alcohol history; no social support, primary care physician, or transportation; history of no shows).
iii. For TOC Team population during hospitalization
1. Thorough chart review completed
2. Hospital service contacted
3. Need for education assessed and completed 
iv.  For TOC Team population during discharge
1. Social worker and discharge planner invited to address needs
2. TOC Team completes discharge medication reconciliation
v. For TOC Team population post-discharge
1. TOC Team makes follow up call in 2-3 days and 1 week following discharge to ensure patient establishes care with cardiologist/PCP
2. TOC Team assesses patient by documenting medication, weight, and signs/symptoms; addresses medication issues; and sends information to the PCP
</t>
    </r>
    <r>
      <rPr>
        <b/>
        <sz val="10"/>
        <rFont val="Arial"/>
        <family val="2"/>
      </rPr>
      <t>Addendum (5/17/2013)</t>
    </r>
    <r>
      <rPr>
        <sz val="10"/>
        <rFont val="Arial"/>
        <family val="2"/>
      </rPr>
      <t xml:space="preserve">:  The transition of care (TOC) team is a multidisciplinary team comprised of a nurse practitioner, a clinical nurse III, a physician and a pharmacist whose mission is to facilitate the discharge and immediate post discharge care for heart failure (HF) patients.  The duties of the TOC team include inpatient education, after discharge phone call follow up, medication reconciliation and heart failure teaching. 
The DSRIP initiative focuses on patients with a primary diagnosis of HF. The milestone goal during this reporting period was to educate &gt; 50% of this patient population.  As the TOC team was tasked with working with HF patients, DSRIP patients are educated through the work of the TOC team. 
We assess 106 patients per month on average and assess discharge needs.  Patients at minimum receive education and medication reconciliation.  Many patients also receive post-discharge phone calls and help with outpatient appointments when needed. Currently, the TOC team is only a 5-day-a-week service, which may account for the gap in patients we are able to assess and educate.  Since the DY-7 reporting period, we have made changes to increase the number of patients who receive education.  
The primary metric driving both the TOC and DSRIP missions is the readmission rate.  We receive quarterly reports from the University Health Consortium (UHC) on all cause and HF related readmissions.  For the second and third quarters of 2012, our 30-day HF readmission rate was below target (25th percentile).  In Q3, our readmission rate was 16.2% (target = 18.6%), and in Q2, our readmission rate was 15.6% (target = 17.1%).  For Q3, our national rank is sixth out of 54 academic medical centers.  The DSRIP milestone that we use is the percentage of patients educated on HF.  During this reporting period the milestone of 50% or greater was met.  Our group (TOC team and the HF Clinic staff) meets weekly in person to discuss work flow and complex patient cases to regularly adapt our intervention to the needs of the patients and the health care system.  This is an opportunity for us to ensure a high quality of services provided and to course correct as needed.
</t>
    </r>
  </si>
  <si>
    <r>
      <t xml:space="preserve">Metric 5.6:  MyChartTM Influenza notification plan implemented.
The focus of this project was to notify patients of influenza season and the importance of immunization by capitalizing on the electronic benefits of the MyChart system while accommodating patients who do not subscribe to MyChart.  Despite some concern about using MyChart to push messages and health care alerts to patients, the collaborative work group, which included key Health Information Technology analysts, was able to initiate patient notification with a pilot at one clinic site. Strong primary care provider and practice support reinforced the value of the group’s work.  As an alternative to pushing messages, the UC Davis Medical Center’s (UCDMC’s) MyChart launching page provided a blanket announcement to all MyChart subscribers about the importance of influenza vaccination during flu season.  Additionally, telephone reminder calls were made to patients outside the MyChart system to maximize the spread of the immunization message.  For DY-7, the overall influenza immunization rate during flu season (September 2011 – February 2012) among patients age 50 or older who had two primary care visits at UCDMC in the last year was 45.7% (Project 13.2).  This compares to a HEDIS 2009 benchmark of 51%.  The ability to capture and record information on patients who received a flu shot outside UCDMC continues to be a struggle.  
</t>
    </r>
    <r>
      <rPr>
        <b/>
        <sz val="10"/>
        <rFont val="Arial"/>
        <family val="2"/>
      </rPr>
      <t>Addendum (5/17/2013):</t>
    </r>
    <r>
      <rPr>
        <sz val="10"/>
        <rFont val="Arial"/>
        <family val="2"/>
      </rPr>
      <t xml:space="preserve">  In a recent report of influenza immunization rates by MyChart access status for DY-7, we found that among patients age 50 and older, 55% of MyChart users (7,495/13,573) were up to date on their influenza immunization compared to 40.2% of non-users (9,540/23,749).  Given this finding, it may be important to continue to educate patients through traditional means like mailings and mass-broadcasting by phone to ensure that everyone has an opportunity to participate in educational outreach regarding influenza immunization.
</t>
    </r>
  </si>
  <si>
    <t xml:space="preserve">The California 1115 Waiver Delivery System Reform Incentive Pool (DSRIP) projects have become the major driving strategy for performance improvement activities across the UC Davis Medical Center (UCDMC) and its affiliated outpatient clinics.  We have built infrastructure and redesigned care delivery in innovative ways as a result of the waiver program.  One example is our process for working with chronic disease management patients: in DY-7, we implemented a new patient identification system to ensure that newly diagnosed patients with chronic diseases are linked to relevant self-management programs in one-on-one and group based formats   This project was established in one Primary Care Network clinic and will be expanded to others over the next three years of the waiver program.  The patient identification component of this project has been integral to other work being done in registry development, which has allowed us to “tether” or link electronic health record (EHR) information to chronic disease patients we actively follow in our clinics.  We have also engaged our patients and their families in describing their experiences with the care delivery system.  Patients respond to satisfaction surveys related to the services they have received as well as items about disease self-management that are asked in our outpatient telephone surveys.  Incorporating the patient experience into improving and growing clinical services will require a number of years to fully implement across all sites, but for now we are establishing a culture that considers patient needs in improving referral practices, strengthening educational programs, and providing ongoing support for chronic disease self-management. 
It is important to note that this waiver has supplied the organizational imperative to push the tethered registry concept to other complex patient populations (eg, chronic obstructive pulmonary disease (COPD), chronic kidney disease, depression) and will have applicability for the management of our Comprehensive Cancer Center, Vascular Center, Children’s Hospital, and emergency services.  
The DSRIP project at UCDMC has also driven the creation of the Care Coordination/Care Management Steering Committee, which addresses access, patient experience, and hand offs across the care continuum.  Established this year, this group will allow us to care for populations and merges, for the first time, our inpatient discharge planning with case management, chronic disease management, home care, and hospice across multiple sites.  While this was not envisioned as a specific milestone when our waiver was developed and approved, this is the type of process improvement system that has emanated from DSRIP projects.  
While UCDMC has had a long commitment to equity of care delivery across all populations, the DSRIP has primed us to better understand underlying health disparities in our patient populations.  As we developed the tools to capture race, ethnicity, and language (REAL) data within our patient care delivery areas (starting with our ambulatory clinics), it became clear that accurately capturing these data would require significant training and retraining of staff and education of our patients regarding the purpose of data collection and data use.  Extensive advertising campaigns were conducted in ambulatory clinics to overcome cultural sensitivities around the collection of these data and how they would be used to improve patient care.  Through these efforts, we have captured and validated REAL data and applied them to our preventive health screening and chronic disease management metrics.  REAL dovetails with our work in the patient-centered medical home (PCMH) and its emphasis on building systems of care for populations.  Unlike many DPHs, UCDMC already has a widely distributed group of providers in the Sacramento region who are linked by employment and a common EHR.  The process of obtaining National Committee for Quality Assurance (NCQA) PCMH recognition has extended these commonalities by creating a shared culture where employees and doctors accept accountability for the health outcomes of a group of patients.  As a result, we have created not only the Care Coordination/Care Management Steering Committee but also subgroups on transitions of care, unit-based care models, and innovative workforce/team structures.  UCDMC has implemented team huddles not only in the outpatient settings but in a number of inpatient settings due to this project.  UCDMC and our Primary Care Network hope to be the first regionally distributed group of PCMH practices in California to be affiliated with an academic medical center and recognized by NCQA.
Due to the importance of patient experience in process improvement, UCDMC took a key leadership position among the DPHs working with CAPH/SNI to roll out the CG-CAHPS surveys relative to the PCMH experience.  Although only survey planning was required in DY-7, we chose to pilot the CG-CAHPS PCMH module  in a subset of primary care settings and have three quarters of data collected.  Improving patient/family experience has become foundational to how we deliver care and has changed the way we hire, train, evaluate, and even pay our employees and physicians.  Patient experience has spurred us to consider more flexible delivery models, such as same-day access for medical appointments, online scheduling, and an expedited referral process to decrease wait times.  The PCMH module will be rolled out to all primary care sites over the next three years of the project.
UCDMC has had an EHR (Epic®) for more than eight years, but we are only now starting to use the information to change clinical practice and to strengthen our participation in meaningful use.  DSRIP has facilitated the development of best practice alerts in the last year related to influenza immunization notification and compliance.  This model has been used to expand linkage of preventive health screening and other processes of care tools within the EHR to both promote evidence-based care and foster practice improvement.  More than 60,000 of our patients use the MyChart® EHR linkage in Epic® to communicate with their physicians.  This level of patient uptake did not exist before the waiver.
Because UCDMC runs one of the largest/busiest emergency department (ED) in the Sacramento region and serves as a major safety net provider for the chronically ill who have no funding for primary care or mental health services, we have chosen to focus one of our DSRIP projects on managing scarce ED resources among patients who routinely come to the ED for care.  In DY-7, we deployed four designated case management FTE into our ED, allowing us to provide case management coverage seven days a week.  These case managers address the coordination, referral, care transition, and educational requirements for the neediest members of the Sacramento community.  Although hundreds of interventions have been performed by the expanded case management team, demand continues to outstrip available resources as Sacramento County continues to cut services and dismantle the mental health safety net.  We are building an intensive case management registry that links our electronic clinical information with the health care utilization, social history, and demographic profile of these patients to ultimately reduce use of emergency services and facilitate care in more effective settings.  Registry information will also be used in the future by care coordination team members to provide access to home health services, continuity of primary care, support for managing chronic disease, and financial assistance.  This level of integration was not considered possible before the waiver was written and the projects approved.
Extensive work was accomplished in DY-7 within the DSRIP medication management programs, building on DY-6 structural changes that were made with the initiation of the heart failure management team.  This project did not exist at all before the DSRIP project and has had remarkable success in the last year.  Through the use of a multidisciplinary team lead by pharmacists, nurses, social workers, and a heart failure physician champion, the 30-day readmission rate for heart failure has dropped to 12.9% for the last quarter of 2011, with the UHC/AAMC Best Practices for Better Care Initiative national dashboard ranking UCDMC fifth out of the 58 participating hospitals.  
At the core of the heart failure project is a clinical team that provides advocacy, education, focused teaching on medication use, and follow up for identified heart failure patients or patients receiving anticoagulation therapy.  To avoid possible readmissions, these patients are linked to primary care and special clinics focusing on heart failure and anticoagulation as well as social work and discharge planning to address next level of care needs.  We were able to provide these highly tailored services to 57% of eligible heart failure patients (those identified as highest risk) during DY-7.  In the remaining years of the waiver program, this model will be expanded to other patient populations (eg, COPD, acute myocardial infarction, and pneumonia). 
Two DSRIP projects have focused on making medication management safer.  First, DSRIP funding allowed a “black box warning system” to be embedded into the EHR to identify drugs that carry a high risk for life-threatening or serious adverse events.  The alerts include flags, order instructions, dispensing issues, administration instructions, and prescribing requirements for a significant number of drugs like fentanyl patches, haloperidol, and methadone.  DSRIP funding has also allowed the final implementation of smart infusion pumps for patient-controlled analgesia and epidural anesthesia as well as syringe pumps. The smart pump program, specifically the drug library, has reduced medication errors.  Another exciting medication safety project tied to DSRIP is the implementation of bedside barcode scanning.  This has been a massive undertaking for UCDMC, requiring both staff commitment and high-level resource management. The project is undergoing a staged implementation across the entire organization and promises to be a major initiative in reducing drug errors.  These four medication management projects are building the infrastructure for sustained medication safety within our organization and absolutely would not have been implemented with such an aggressive timeline without the resources provided by the DSRIP-funded projects.
Because the DSRIP projects have required formalized technical assistance in performance improvement, UCDMC created a Lean Six Sigma unit to provide just-in-time support and training in both Lean and Six Sigma methodologies.  Two projects that benefited from the availability of the unit are the Sepsis Improvement Collaborative and the Environmental Services Inpatient Discharge Process Team.  The first project focused on the early identification and management of sepsis using physiologic and lab-based triggers from the EHR; these triggers initiate a series of electronic order sets reflecting evidence-based best practice.  The introduction of early goal directed therapy within UCDMC, along with the education of our nursing staff and medical staff, has resulted in both a marked increase in resuscitation bundle compliance and a 24% reduction in severe sepsis/septic shock mortality.  UCDMC has been a leader in the advancement of best practice in this area among DPHs and has worked with CAPH/SNI closely in the sepsis collaborative.
All five of the University of California (UC) DPHs (UC Davis, UC Irvine, UC San Diego, UC San Francisco, and UC Los Angeles) have engaged in joint collaboration in quality and safety projects for a number of years.  In fact, reducing central line-acquired blood stream infections (CLABSIs) has been guided by a four-year UC-wide performance improvement initiative.  As such, the waiver’s CLABSI reduction focus has aligned extremely well with our prior analysis, project planning, and UC implementation of best practice.  UCDMC has been involved actively in the CAPH/SNI learning collaborative in both CLABSI and sepsis and has both contributed leadership to and learned from these partnerships.  Our CLIP compliance remains greater than 90% (currently stands between 97% and 98%) owing to ongoing education, team practice, systems intervention, and provider commitment.  During this past year we implemented an EHR-embedded tracking and reporting tool to send daily reminders that require provider teams to document the ongoing necessity of the central line.  Unlike our existing ICU team check lists, this electronic tool reaches providers in all areas of the hospital and serves as a constant reminder to “remove the line.”  Similar tools with embedded orders to discontinue if no longer needed are in use for urinary catheters to continue to reduce our catheter-associated urinary tract infection (CAUTI) cases.  Removing catheters is the first step in decreasing preventable infections and has allowed us to reduce our CLABSI rate from 1.76 infections per 1,000 device days in the first half of DY-7 to 1.36 infections per 1,000 device days in the second half of DY-7.
The waiver has probably had the greatest impact on our inpatient practices to reduce surgical site infections.  We created new teams, hired new infection prevention specialists, and expanded our infection prevention physician officers from one to three (including pediatrics).  Every patient at risk of developing a post-operative infection at UCDMC is now reviewed by our teams; at a medical center with more than 1,000 surgical cases every month, this is a massive effort that requires ongoing commitment across all surgical services.  In DY-7, we purchased and installed an EHR clinical data mining tool, TheraDoc®, to pull the large number of data points (ie, greater than 100) needed for case ascertainment.  We selected 11 surgical procedures for performance improvement, including colon surgery, rectal surgery, c-section, gastric surgery, hernia repair, hysterectomy, prostate surgery, knee replacement, neck surgery, small bowel surgery, and hip replacement.  This selection was meant to focus on areas with higher baseline rates that had surgical champions.  Interventions have included glucose control, temperature control, environment cleaning, hand hygiene, instrument preparation, and dress and access control; additionally, targeted interventions have focused on deep tissue infection in colon surgery by addressing patient selection, preparation, intraoperative best practices, and resident supervision.  We have many interested stakeholders in the area of SSI, including frontline clinical staff and members of our surgical safety oversight committees.  Reports of our National Surgical Quality Improvement Performance (NSQIP) data are prepared and compared to DSRIP metrics, which has facilitated a broader understanding in defining the scope of the problem.  
Hospital-associated pressure ulcer (HAPU) prevention, screening, identification, and management have been important components of patient safety at UCDMC for a number of years.  Our multidisciplinary team of wound-certified nurses, physical therapists, dieticians, and physicians has led to a hospital-wide educational program to identify, prevent, and document HAPUs appropriately.  We have used pressure mapping in every type of patient within UCDMC to understand what we must do to truly implement primary preventive therapies.  Because of the resources we have dedicated to this effort we have reduced our HAPU prevalence to less than 1% in DY-7.  Sustaining this level of achievement will be challenging.  We have come to understand that the real measure of success, as with any Category 4 project, will be sustaining these low rates of hospital-acquired conditions.
As UCDMC looks at the projects that will have the most lasting effect on the way we deliver care, the Category 3 population health measures stand out.  UCDMC has focused on primary health care since UC Davis School of Medicine was formed with a commitment to training a primary care workforce.  We have built and likely have the largest integrated group of primary care providers directly linked to any DPH.  While we have had an EHR for the last eight years, assumed professional contracted financial risk for a significant population for almost a decade, and set up systems to support the care continuum, we have not yet used our clinical performance information for optimum efficiency.  The DSRIP Category 3 metric measurements, along with our meaningful use implementation, have increased our capacity to track outcomes and redirect resources based on the changing composition of our PCMH population.  Starting with a few preventive health and chronic disease management metrics as outlined in DSRIP plan (ie, compliance with mammography, immunization, and diabetes guidelines), we are using the data generated by the Category 3 projects to develop performance reports for all our practitioners.  The ten-person Knowledge Management Team works closely with the Medical Center by organizing registry development and reporting teams to create tools to monitor population health.  To succeed, we must improve process measure compliance as well as reduce ED visits, readmissions, and complications of chronic diseases, which we are learning to measure and report to illustrate performance improvement.   
Addendum (5/17/2013):  Advancement of Broad Delivery System Reform
The demonstration projects included in the UC Davis Medical Center DSRIP plan address health care reform by improving the patient experience, monitoring the health of populations, and reducing costs.  To improve the health of populations, we are developing registries for chronic disease management, intensive case management, and sepsis.  Ideally, the chronic disease management registry will allow us to aggregate data at the health system level as well as stratify it by practice and individual provider so that clinical parameters, such as HA1c, can be tracked in a physician panel.   Additionally, our efforts to obtain accurate race, ethnicity, and language data will allow us to identify possible areas of health disparity and design meaningful interventions to improve health care access and quality.  Clinical staff continue to evaluate patient’s comfort with our data collection practices so that patient education on the importance of REAL data can be improved.
Within our sepsis and intensive case management registries, best practice alerts will be applied to a defined patient population, which presents providers with actionable information at the point of care – whether it’s alerting case managers to ED users who may need support services in the community or warning providers of possible systemic inflammatory response syndrome so that a resuscitation bundle can be ordered to prevent escalation to severe sepsis or septic shock.
Our medication management projects address quality and patient safety.  Heart failure patients are now being targeted for medication reconciliation, patient education, and post-discharge follow up to improve the transition to outpatient care and reduce avoidable readmissions.  This project highlights the role of the pharmacist as an essential component of the care team and complements other initiatives focused on safe transitions.  Our use of smart pumps has helped us leverage health information technology to provide greater safety in utilizing approved drug libraries for medication administration.  TheraDoc, a gold standard data mining software program, will facilitate timely dissemination of surgical site infection data to all stakeholders, including surgeons.  Our HAPU and CLABSI projects also focus on patient safety and have tested various interventions, such as CHG baths and pressure mattresses, to improve patient outcomes and reduce the cost of iatrogenic complications.
UC Davis contributes to the advancement of broad delivery system reform through primary care practice redesign with NCQA multi-site recognition for the patient-centered medical home.  UC Davis Health System understands that the antidote to high cost, poor quality, and fragmented care is a medical home with a flexible, adaptable, and reportable electronic health record that can be accessed by all members of the care coordination team.   We have used the category 3 population definition – two visits in the prior demonstration year – to guide population-based reporting coming out of the EHR to evaluate the health of our patient populations and benchmark our performance to national standards such as HEDIS.
Lastly, we use Lean Six Sigma methods as the foundation to all performance improvement work.  As per our mission, we have a green belt training program that develops staff to identify systems issues and design or re-design processes to eliminate waste and/or variation within the health care delivery value system.  Through the use of LSS tools, such as a project charter, we can help bring stakeholders together before a quality initiative begins with everyone working towards a shared goal. 
Addendum (5/17/2013):  Challenges/Lessons Learned
Universally, our biggest challenges in our DSRIP plan have come from managing the time required to implement change, monitoring performance to support change, and communicating change across all members of the care team.  Regarding time management in the intensive case management project, data have been collected retrospectively through chart review to assess patient risk factors and psychological needs among patients who commonly use the ED for health care.  Due to the time required to review patient charts, an Allscripts functionality has been implemented to track completed patient assessments.  
For projects with an IT component, such as smart pumps, performance monitoring has been critical to supporting our interventions.  Drug libraries serve as the foundation of the smart pump project; to ensure that the software is being used as prescribed, audits have been conducted to assess the use of the software in “basic mode” versus the drug library to reinforce the importance of using the drug library.  IT interventions also require frequent updating of their information infrastructure. As an example, the barcode scanning workflow guides have required ongoing maintenance of the national drug code (NDC) standard nomenclature and our ability to match the medication products, which is hampered by frequent product outages and substitutions.   Additionally, routine maintenance of the sepsis registry (ie, updating data files, troubleshooting corrupt files) has occasionally impacted timely data delivery to end users.  
Improving communication has been a significant challenge for many of the DSRIP demonstration projects.  As an example, the heart failure project noticed that some patients were being given an anticoagulant medication in house but discharged on bridge therapy with warfarin with no inpatient order for warfarin appearing in the electronic health record (EHR).  This communication gap in the care plan resulted in patients being discharged without education.  To overcome this problem, some patients are now being educated within 24 to 48 hours of hospital discharge.
Communication strategies have been developed to cut across departments/services.  This is particularly true for our work in surgical safety and has resulted in the creation of a Surgical Oversight Committee, which was established to address standardization of evidence-based practice and to hold surgeons accountable for surgical outcomes.  For HAPU, staff continue to work on a communication plan with the surgical services to more effectively describe how to identify patients, how to document in the EHR, and how to better follow at-risk patients.
A final challenge spanning multiple projects is the collection of data.  For some projects, such as race, ethnicity, and language (REAL), a great deal of staff support is required to validate the data and ensure that patients have their concerns about the purpose of REAL data collection appropriately addressed.  Similarly, tracking patient experience in the chronic disease management project involves manual data collection and entry; the number of patient satisfaction surveys collected is relatively small and doesn’t have the statistical power to conclusively identify strengths and limitations in the educational programs.   For other projects, data are culled from the electronic health record (EHR).  Although EHR reporting has the benefit of standardization and the capability of processing large amounts of data, “events” are missed if they are not captured in structured data fields.  This phenomenon is commonly seen in influenza immunization where the immunization may be documented in free text because the patient reported receiving the immunization outside of the UC Davis primary care clinics.  Additionally, data exclusions, as apply to category 3 reporting (eg, dropping transgender patients from mammography screening reports), cannot be captured in current reporting systems.
</t>
  </si>
  <si>
    <r>
      <t xml:space="preserve">Metric 1.4:  System to accommodate patients implemented.
The goal of the UC Davis Medical Center’s (UCDMC’s) Chronic Disease Management (CDM) Program is to ensure all new and existing patients have exceptional access to disease management support from the point of diagnosis through ongoing care.  As of March 2012, the Chronic Disease Management and Education Programs were expanded to the Elk Grove Primary Care Network site and include support for diabetes, congestive heart failure, and depression.  Patients may be referred to CDM through a primary care provider (PCP), a specialty provider, or self-referral.  Upon referral, an order is generated for the CDM program in Epic or by phone.  The patient referral is then screened and assessed by a coordinator and program nurse.  Services, such as one-on-one counseling, a group session, or a consultation with the PCP, are offered and scheduled.  Once the patient enrolls in the service, he/she is assessed for readiness, an action plan, and a self-management goal.  The outcomes of the session (ie, care plan and intervention) are documented for the PCP.  From this point, the CDM team co-manages the patient with the PCP to follow up on the care plan and desired outcomes.  Care management/care plan communication and documentation structure were evaluated in March 2012 for integration into the Epic electronic health record.  To supplement on-site clinic support, CDM has created a website to offer providers resources for treating patients with chronic disease (http://www.ucdmc.ucdavis.edu/chronicdisease/welcome_providers.html). The site has been developed in response to physician requests and will keep growing to provide more guideline-based chronic disease care that supports patient self-management.  Providers can learn how to refer their patients for self-management education classes as well as obtain self-management educational materials.  Providers may access services by making a referral in the Epic order entry system or calling the CDM program for direct intake.  Additionally, a website has been developed for patients (http://www.ucdmc.ucdavis.edu/chronicdisease/ welcome_patients.html).  The transition from DY-6 to DY-7 goals of this specific project was a challenge.  Program expansion required building infrastructure, which taxed financial and human resources.  Some members of the Elk Grove clinic needed time for trust building and were initially skeptical that the interventions would work.  Engaging and educating primary care providers on concepts of the patient-centered medical home, the redesign of current models of care, and emphasizing the role of the CDM Education and Care Programs took time but eventually received support from providers and leadership through education and reports highlighting positive outcome data.  
</t>
    </r>
    <r>
      <rPr>
        <b/>
        <sz val="10"/>
        <rFont val="Arial"/>
        <family val="2"/>
      </rPr>
      <t>Correction:</t>
    </r>
    <r>
      <rPr>
        <sz val="10"/>
        <rFont val="Arial"/>
        <family val="2"/>
      </rPr>
      <t xml:space="preserve">  Please note that the Elk Grove Primary Care clinic started providing Chronic Disease Management and Education Programs in March 2012.  We reported early completion of this milestone and received payment following the receipt of the first semi-annual DY-7 report when in fact the milestone was completed in the second half of DY-7.
</t>
    </r>
    <r>
      <rPr>
        <b/>
        <sz val="10"/>
        <rFont val="Arial"/>
        <family val="2"/>
      </rPr>
      <t xml:space="preserve">
Addendum:</t>
    </r>
    <r>
      <rPr>
        <sz val="10"/>
        <rFont val="Arial"/>
        <family val="2"/>
      </rPr>
      <t xml:space="preserve">  As of the DY-7 annual report for DSRIP, we had not assessed how frequently provider referred potentially eligible chronic disease management patients to educational programs.  We do know that CDM education classes offered at the Elk Grove Primary Care Network clinic were operating below capacity.  Of the 150 educational slots offered to patients between March and June 2012, only 50 were accessed.  In planning the care coordination roll out to all of the Primary Care Network clinics in DY-8, multiple strategies have been implemented to engage and empower patients to participate in self-management training opportunities: 
1. CDM staff meet semi-annually to inform providers and practice managers about current class opportunities as well as new programs available.  Marketing materials including tear off pads and laminated colorful flyers for each and every exam room are delivered;  a follow up contact is made to assure that these are in place.  Clinic champions are asked to be an ongoing resource for each clinic and provider.
2. Leadership is supporting incentivizing practice managers to increase patient participation in classes as well as requiring ancillary staff (medical assistants and LVNs) to sit in on a self-management training class.  Staff members who have observed a class are more likely to actively engage a patient about learning opportunities, which results in a more dynamic interaction between the support staff and the patient and increased likelihood of registering the patient for a class  when rooming or discharging them.
3. The Chronic Disease Care Management and Education website has been enhanced, and patients are free to explore learning opportunities by location or topic.  Classes are offered regionally in order to make them accessible to all patients regardless of the location of their PCP.  
4. Quarterly newsletters that list learning opportunities as well as self-care tips and recipes are being disseminated to all diabetes patients who use MyChart, a secure messaging program within Epic.  
</t>
    </r>
  </si>
  <si>
    <r>
      <t xml:space="preserve">Metric 3.3:  Plan completed with IS and EHR.
The Intensive Case Management Registry Team was convened to address goals of the registry.  Membership includes representatives from Clinical Case Management, Knowledge Management (IT), and Lean Six Sigma.  The group has established a project charter and a process map for identifying patients eligible for intensive case management. Additionally, the departments of Clinical Case Management and Information Services have developed a layered plan to identify and track patients who are chronic health care consumers of the ED at the UC Davis Medical Center (UCDMC). Ultimately, the tethered registry will provide the collection of significant patient data from the electronic health record (EHR) including clinical information, demographics, and social history. It will also facilitate the identification of chronic disease conditions that can potentially be managed by providers in other parts of the Medical Center (Project 1.3). Once a patient is screened and placed into the intensive case management (ICM) registry, patients will be followed for ICM services whenever they present to the ED and/or are admitted to the inpatient setting. However, the implementation of the tethered registry is not expected until late in 2012.  Pending the development of the tethered registry, the Department of Clinical Case Management has access to two EHR reports to identify patients who may be eligible for ICM services: 1) patients who have had four or more ED visits during the last six months and 2) patients who have had an ED visit resulting in admission three or more times during the last 12 months.  As these reports have identified a very large number of patients, screening criteria need to be established to identify who can benefit most from ICM services.  Our goal for DY-8 is to register more than 50% of all ED case managed patients and high-risk patients admitted from the ED to the Medical Center.  The success of this project depends on three key factors:  1) the development of screening criteria to identify those patients who can benefit most from ICM services; 2) the implementation of a plan to enable UCDMC staff to identify patients in the EHR who are registered in the ICM Program; and 3) the deployment of a tethered registry in the EHR.
</t>
    </r>
    <r>
      <rPr>
        <b/>
        <sz val="10"/>
        <rFont val="Arial"/>
        <family val="2"/>
      </rPr>
      <t>Addendum:</t>
    </r>
    <r>
      <rPr>
        <sz val="10"/>
        <rFont val="Arial"/>
        <family val="2"/>
      </rPr>
      <t xml:space="preserve">  We are not currently assessing additional outcome measures for our intervention on expanding ED case management.  In 2011, an article was published in Academic Emergency Medicine suggesting that 72-hour returns to the ED may not be a good indicator of safety in emergency departments.  They conclude that patients who return to the ED within 72 hours do not use more resources, are not sicker, and are not more likely to be admitted than those not previously seen.  (Pham JC, Kirsch TD, Hill PM, DeRuggerio K, Hoffman B.  Seventy-two-hour returns may not be a good indicator of safety in the emergency department:  a national study.  Acad Emergency Med 2011; 18:390-7.)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</si>
</sst>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 #,##0.000000_);_(* \(#,##0.000000\);_(* &quot;-&quot;??_);_(@_)"/>
    <numFmt numFmtId="167" formatCode="0.0"/>
    <numFmt numFmtId="168" formatCode="_(* #,##0.0_);_(* \(#,##0.0\);_(* &quot;-&quot;??_);_(@_)"/>
  </numFmts>
  <fonts count="37" x14ac:knownFonts="1">
    <font>
      <sz val="11"/>
      <color theme="1"/>
      <name val="Calibri"/>
      <family val="2"/>
      <scheme val="minor"/>
    </font>
    <font>
      <sz val="10"/>
      <name val="Arial"/>
      <family val="2"/>
    </font>
    <font>
      <b/>
      <sz val="11"/>
      <color indexed="12"/>
      <name val="Arial"/>
      <family val="2"/>
    </font>
    <font>
      <b/>
      <i/>
      <sz val="11"/>
      <color indexed="12"/>
      <name val="Arial"/>
      <family val="2"/>
    </font>
    <font>
      <sz val="11"/>
      <name val="Arial"/>
      <family val="2"/>
    </font>
    <font>
      <i/>
      <sz val="11"/>
      <name val="Arial"/>
      <family val="2"/>
    </font>
    <font>
      <b/>
      <i/>
      <sz val="12"/>
      <name val="Arial"/>
      <family val="2"/>
    </font>
    <font>
      <i/>
      <sz val="10"/>
      <name val="Arial"/>
      <family val="2"/>
    </font>
    <font>
      <b/>
      <sz val="11"/>
      <name val="Arial"/>
      <family val="2"/>
    </font>
    <font>
      <sz val="9"/>
      <name val="Arial"/>
      <family val="2"/>
    </font>
    <font>
      <b/>
      <i/>
      <sz val="11"/>
      <name val="Arial"/>
      <family val="2"/>
    </font>
    <font>
      <b/>
      <sz val="9"/>
      <name val="Arial"/>
      <family val="2"/>
    </font>
    <font>
      <i/>
      <sz val="9"/>
      <name val="Arial"/>
      <family val="2"/>
    </font>
    <font>
      <b/>
      <u/>
      <sz val="10"/>
      <name val="Arial"/>
      <family val="2"/>
    </font>
    <font>
      <sz val="10"/>
      <name val="Verdana"/>
      <family val="2"/>
    </font>
    <font>
      <i/>
      <sz val="12"/>
      <name val="Arial"/>
      <family val="2"/>
    </font>
    <font>
      <sz val="12"/>
      <name val="Arial"/>
      <family val="2"/>
    </font>
    <font>
      <b/>
      <sz val="12"/>
      <color indexed="12"/>
      <name val="Arial"/>
      <family val="2"/>
    </font>
    <font>
      <b/>
      <sz val="12"/>
      <name val="Arial"/>
      <family val="2"/>
    </font>
    <font>
      <b/>
      <i/>
      <u/>
      <sz val="12"/>
      <name val="Arial"/>
      <family val="2"/>
    </font>
    <font>
      <b/>
      <sz val="9"/>
      <color indexed="81"/>
      <name val="Tahoma"/>
      <family val="2"/>
    </font>
    <font>
      <b/>
      <u/>
      <sz val="12"/>
      <name val="Arial"/>
      <family val="2"/>
    </font>
    <font>
      <vertAlign val="superscript"/>
      <sz val="11"/>
      <name val="Arial"/>
      <family val="2"/>
    </font>
    <font>
      <u/>
      <sz val="10"/>
      <name val="Arial"/>
      <family val="2"/>
    </font>
    <font>
      <b/>
      <sz val="10"/>
      <name val="Arial"/>
      <family val="2"/>
    </font>
    <font>
      <sz val="11"/>
      <color theme="1"/>
      <name val="Calibri"/>
      <family val="2"/>
      <scheme val="minor"/>
    </font>
    <font>
      <u/>
      <sz val="9.35"/>
      <color theme="10"/>
      <name val="Calibri"/>
      <family val="2"/>
    </font>
    <font>
      <sz val="10"/>
      <color theme="1"/>
      <name val="Times New Roman"/>
      <family val="1"/>
    </font>
    <font>
      <b/>
      <sz val="10"/>
      <color rgb="FFFF0000"/>
      <name val="Arial"/>
      <family val="2"/>
    </font>
    <font>
      <b/>
      <sz val="10"/>
      <color theme="1"/>
      <name val="Times New Roman"/>
      <family val="1"/>
    </font>
    <font>
      <sz val="11"/>
      <color rgb="FF000000"/>
      <name val="Calibri"/>
      <family val="2"/>
    </font>
    <font>
      <sz val="11"/>
      <color theme="1"/>
      <name val="Calibri"/>
      <family val="2"/>
    </font>
    <font>
      <sz val="12"/>
      <color theme="1"/>
      <name val="Times New Roman"/>
      <family val="1"/>
    </font>
    <font>
      <sz val="10"/>
      <color theme="0"/>
      <name val="Arial"/>
      <family val="2"/>
    </font>
    <font>
      <b/>
      <u/>
      <sz val="11"/>
      <color rgb="FFFF0000"/>
      <name val="Arial"/>
      <family val="2"/>
    </font>
    <font>
      <sz val="11"/>
      <name val="Calibri"/>
      <family val="2"/>
      <scheme val="minor"/>
    </font>
    <font>
      <u/>
      <sz val="9.35"/>
      <color theme="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249977111117893"/>
        <bgColor indexed="64"/>
      </patternFill>
    </fill>
    <fill>
      <patternFill patternType="solid">
        <fgColor rgb="FFFFFFCC"/>
        <bgColor indexed="64"/>
      </patternFill>
    </fill>
    <fill>
      <patternFill patternType="solid">
        <fgColor rgb="FFFFFF0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CC9900"/>
      </left>
      <right style="medium">
        <color rgb="FFCC9900"/>
      </right>
      <top style="medium">
        <color rgb="FFCC9900"/>
      </top>
      <bottom style="medium">
        <color rgb="FFCC9900"/>
      </bottom>
      <diagonal/>
    </border>
    <border>
      <left style="medium">
        <color rgb="FF0066FF"/>
      </left>
      <right style="medium">
        <color rgb="FF0066FF"/>
      </right>
      <top style="medium">
        <color rgb="FF0066FF"/>
      </top>
      <bottom style="medium">
        <color rgb="FF0066FF"/>
      </bottom>
      <diagonal/>
    </border>
    <border>
      <left style="medium">
        <color rgb="FFFF0000"/>
      </left>
      <right style="medium">
        <color rgb="FFFF0000"/>
      </right>
      <top style="medium">
        <color rgb="FFFF0000"/>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style="medium">
        <color rgb="FFFF0000"/>
      </left>
      <right style="medium">
        <color rgb="FFFF0000"/>
      </right>
      <top style="medium">
        <color rgb="FFFF0000"/>
      </top>
      <bottom style="thin">
        <color indexed="64"/>
      </bottom>
      <diagonal/>
    </border>
    <border>
      <left/>
      <right style="thin">
        <color indexed="64"/>
      </right>
      <top style="medium">
        <color rgb="FFFF0000"/>
      </top>
      <bottom style="thin">
        <color indexed="64"/>
      </bottom>
      <diagonal/>
    </border>
  </borders>
  <cellStyleXfs count="8">
    <xf numFmtId="0" fontId="0" fillId="0" borderId="0"/>
    <xf numFmtId="43" fontId="25" fillId="0" borderId="0" applyFont="0" applyFill="0" applyBorder="0" applyAlignment="0" applyProtection="0"/>
    <xf numFmtId="44" fontId="25"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xf numFmtId="0" fontId="14" fillId="0" borderId="0"/>
    <xf numFmtId="9" fontId="25" fillId="0" borderId="0" applyFont="0" applyFill="0" applyBorder="0" applyAlignment="0" applyProtection="0"/>
    <xf numFmtId="9" fontId="1" fillId="0" borderId="0" applyFont="0" applyFill="0" applyBorder="0" applyAlignment="0" applyProtection="0"/>
  </cellStyleXfs>
  <cellXfs count="324">
    <xf numFmtId="0" fontId="0" fillId="0" borderId="0" xfId="0"/>
    <xf numFmtId="0" fontId="27" fillId="0" borderId="0" xfId="0" applyFont="1"/>
    <xf numFmtId="0" fontId="1" fillId="0" borderId="0" xfId="4" applyFont="1" applyBorder="1" applyAlignment="1" applyProtection="1">
      <alignment vertical="center"/>
      <protection locked="0"/>
    </xf>
    <xf numFmtId="0" fontId="1" fillId="0" borderId="0" xfId="4" applyFont="1" applyBorder="1" applyAlignment="1" applyProtection="1">
      <alignment horizontal="left" vertical="center"/>
      <protection locked="0"/>
    </xf>
    <xf numFmtId="10" fontId="1" fillId="0" borderId="0" xfId="4" applyNumberFormat="1" applyFont="1" applyBorder="1" applyAlignment="1" applyProtection="1">
      <alignment vertical="center"/>
      <protection locked="0"/>
    </xf>
    <xf numFmtId="0" fontId="1" fillId="0" borderId="0" xfId="4" applyFont="1" applyBorder="1" applyAlignment="1">
      <alignment vertical="center"/>
    </xf>
    <xf numFmtId="0" fontId="27" fillId="0" borderId="0" xfId="0" applyNumberFormat="1" applyFont="1"/>
    <xf numFmtId="10" fontId="1" fillId="0" borderId="0" xfId="4" applyNumberFormat="1" applyFont="1" applyBorder="1" applyAlignment="1">
      <alignment vertical="center"/>
    </xf>
    <xf numFmtId="14" fontId="27" fillId="0" borderId="0" xfId="0" applyNumberFormat="1" applyFont="1" applyAlignment="1">
      <alignment horizontal="left"/>
    </xf>
    <xf numFmtId="0" fontId="2" fillId="0" borderId="0" xfId="4" applyFont="1" applyBorder="1" applyAlignment="1" applyProtection="1">
      <alignment horizontal="left" vertical="center"/>
      <protection locked="0"/>
    </xf>
    <xf numFmtId="0" fontId="4" fillId="0" borderId="0" xfId="4" applyFont="1" applyBorder="1" applyAlignment="1">
      <alignment horizontal="left" vertical="center"/>
    </xf>
    <xf numFmtId="0" fontId="1" fillId="0" borderId="0" xfId="4" applyFont="1" applyBorder="1" applyAlignment="1">
      <alignment horizontal="left" vertical="center"/>
    </xf>
    <xf numFmtId="0" fontId="28" fillId="0" borderId="0" xfId="4" applyFont="1" applyBorder="1" applyAlignment="1" applyProtection="1">
      <alignment horizontal="right" vertical="center"/>
    </xf>
    <xf numFmtId="0" fontId="5" fillId="0" borderId="0" xfId="4" applyFont="1" applyBorder="1" applyAlignment="1">
      <alignment horizontal="left" vertical="center"/>
    </xf>
    <xf numFmtId="0" fontId="28" fillId="0" borderId="0" xfId="4" applyFont="1" applyBorder="1" applyAlignment="1" applyProtection="1">
      <alignment horizontal="right" vertical="center"/>
      <protection locked="0"/>
    </xf>
    <xf numFmtId="44" fontId="1" fillId="0" borderId="14"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0" fontId="4" fillId="0" borderId="0" xfId="4" applyFont="1" applyBorder="1" applyAlignment="1" applyProtection="1">
      <alignment horizontal="left" vertical="center"/>
      <protection locked="0"/>
    </xf>
    <xf numFmtId="43" fontId="1" fillId="2" borderId="15" xfId="1" applyFont="1" applyFill="1" applyBorder="1" applyAlignment="1" applyProtection="1">
      <alignment vertical="center"/>
      <protection locked="0"/>
    </xf>
    <xf numFmtId="10" fontId="4" fillId="0" borderId="0" xfId="4" applyNumberFormat="1" applyFont="1" applyBorder="1" applyAlignment="1" applyProtection="1">
      <alignment vertical="center"/>
      <protection locked="0"/>
    </xf>
    <xf numFmtId="14" fontId="6" fillId="2" borderId="2" xfId="4" applyNumberFormat="1" applyFont="1" applyFill="1" applyBorder="1" applyAlignment="1" applyProtection="1">
      <alignment horizontal="left" vertical="center"/>
      <protection locked="0"/>
    </xf>
    <xf numFmtId="14" fontId="6" fillId="2" borderId="3" xfId="4" applyNumberFormat="1" applyFont="1" applyFill="1" applyBorder="1" applyAlignment="1" applyProtection="1">
      <alignment horizontal="center" vertical="center"/>
      <protection locked="0"/>
    </xf>
    <xf numFmtId="14" fontId="6" fillId="2" borderId="3" xfId="4" applyNumberFormat="1" applyFont="1" applyFill="1" applyBorder="1" applyAlignment="1" applyProtection="1">
      <alignment horizontal="center" vertical="center" wrapText="1"/>
      <protection locked="0"/>
    </xf>
    <xf numFmtId="0" fontId="6" fillId="2" borderId="3" xfId="4" applyFont="1" applyFill="1" applyBorder="1" applyAlignment="1" applyProtection="1">
      <alignment horizontal="center" vertical="center"/>
      <protection locked="0"/>
    </xf>
    <xf numFmtId="10" fontId="6" fillId="2" borderId="3" xfId="4" applyNumberFormat="1" applyFont="1" applyFill="1" applyBorder="1" applyAlignment="1" applyProtection="1">
      <alignment horizontal="center" vertical="center"/>
      <protection locked="0"/>
    </xf>
    <xf numFmtId="0" fontId="6" fillId="2" borderId="4" xfId="4" applyFont="1" applyFill="1" applyBorder="1" applyAlignment="1" applyProtection="1">
      <alignment horizontal="center" vertical="center"/>
      <protection locked="0"/>
    </xf>
    <xf numFmtId="0" fontId="6" fillId="0" borderId="0" xfId="4" applyFont="1" applyFill="1" applyBorder="1" applyAlignment="1" applyProtection="1">
      <alignment horizontal="center" vertical="center"/>
      <protection locked="0"/>
    </xf>
    <xf numFmtId="0" fontId="2" fillId="0" borderId="2" xfId="4" applyFont="1" applyBorder="1" applyAlignment="1" applyProtection="1">
      <alignment horizontal="left" vertical="center"/>
      <protection locked="0"/>
    </xf>
    <xf numFmtId="0" fontId="2" fillId="0" borderId="3" xfId="4" applyFont="1" applyBorder="1" applyAlignment="1" applyProtection="1">
      <alignment horizontal="left" vertical="center"/>
      <protection locked="0"/>
    </xf>
    <xf numFmtId="0" fontId="4" fillId="0" borderId="3" xfId="4" applyFont="1" applyBorder="1" applyAlignment="1" applyProtection="1">
      <alignment horizontal="left" vertical="center" wrapText="1"/>
      <protection locked="0"/>
    </xf>
    <xf numFmtId="0" fontId="4" fillId="0" borderId="3" xfId="4" applyFont="1" applyBorder="1" applyAlignment="1" applyProtection="1">
      <alignment vertical="center"/>
      <protection locked="0"/>
    </xf>
    <xf numFmtId="10" fontId="4" fillId="0" borderId="3" xfId="4" applyNumberFormat="1" applyFont="1" applyBorder="1" applyAlignment="1" applyProtection="1">
      <alignment vertical="center"/>
      <protection locked="0"/>
    </xf>
    <xf numFmtId="0" fontId="4" fillId="0" borderId="4" xfId="4" applyFont="1" applyBorder="1" applyAlignment="1" applyProtection="1">
      <alignment vertical="center"/>
      <protection locked="0"/>
    </xf>
    <xf numFmtId="0" fontId="4" fillId="0" borderId="0" xfId="4" applyFont="1" applyBorder="1" applyAlignment="1" applyProtection="1">
      <alignment vertical="center"/>
      <protection locked="0"/>
    </xf>
    <xf numFmtId="0" fontId="1" fillId="0" borderId="5" xfId="4" applyFont="1" applyBorder="1" applyAlignment="1" applyProtection="1">
      <alignment vertical="center"/>
      <protection locked="0"/>
    </xf>
    <xf numFmtId="0" fontId="7" fillId="0" borderId="0" xfId="4" applyFont="1" applyBorder="1" applyAlignment="1" applyProtection="1">
      <alignment vertical="center"/>
      <protection locked="0"/>
    </xf>
    <xf numFmtId="0" fontId="1" fillId="0" borderId="6" xfId="4" applyFont="1" applyBorder="1" applyAlignment="1" applyProtection="1">
      <alignment vertical="center"/>
      <protection locked="0"/>
    </xf>
    <xf numFmtId="0" fontId="2" fillId="0" borderId="5" xfId="4" applyFont="1" applyBorder="1" applyAlignment="1" applyProtection="1">
      <alignment horizontal="left" vertical="center"/>
      <protection locked="0"/>
    </xf>
    <xf numFmtId="0" fontId="4" fillId="0" borderId="0" xfId="4" applyFont="1" applyBorder="1" applyAlignment="1" applyProtection="1">
      <alignment horizontal="left" vertical="center" wrapText="1"/>
      <protection locked="0"/>
    </xf>
    <xf numFmtId="0" fontId="4" fillId="0" borderId="6" xfId="4" applyFont="1" applyBorder="1" applyAlignment="1" applyProtection="1">
      <alignment vertical="center"/>
      <protection locked="0"/>
    </xf>
    <xf numFmtId="0" fontId="4" fillId="0" borderId="5" xfId="4" applyFont="1" applyBorder="1" applyAlignment="1" applyProtection="1">
      <alignment horizontal="left" vertical="center"/>
      <protection locked="0"/>
    </xf>
    <xf numFmtId="0" fontId="8" fillId="0" borderId="0" xfId="4" applyFont="1" applyBorder="1" applyAlignment="1" applyProtection="1">
      <alignment horizontal="left" vertical="center"/>
      <protection locked="0"/>
    </xf>
    <xf numFmtId="0" fontId="9" fillId="0" borderId="5" xfId="4" applyFont="1" applyBorder="1" applyAlignment="1" applyProtection="1">
      <alignment horizontal="left" vertical="center"/>
      <protection locked="0"/>
    </xf>
    <xf numFmtId="0" fontId="11" fillId="0" borderId="0" xfId="4" applyFont="1" applyBorder="1" applyAlignment="1" applyProtection="1">
      <alignment horizontal="left" vertical="center"/>
      <protection locked="0"/>
    </xf>
    <xf numFmtId="0" fontId="12" fillId="0" borderId="0" xfId="4" applyFont="1" applyBorder="1" applyAlignment="1" applyProtection="1">
      <alignment horizontal="left" vertical="center" wrapText="1"/>
      <protection locked="0"/>
    </xf>
    <xf numFmtId="0" fontId="9" fillId="0" borderId="0" xfId="4" applyFont="1" applyBorder="1" applyAlignment="1" applyProtection="1">
      <alignment vertical="center"/>
      <protection locked="0"/>
    </xf>
    <xf numFmtId="10" fontId="9" fillId="0" borderId="0" xfId="4" applyNumberFormat="1" applyFont="1" applyBorder="1" applyAlignment="1" applyProtection="1">
      <alignment vertical="center"/>
      <protection locked="0"/>
    </xf>
    <xf numFmtId="0" fontId="9" fillId="0" borderId="6" xfId="4" applyFont="1" applyBorder="1" applyAlignment="1" applyProtection="1">
      <alignment vertical="center"/>
      <protection locked="0"/>
    </xf>
    <xf numFmtId="0" fontId="1" fillId="0" borderId="7" xfId="4" applyFont="1" applyBorder="1" applyAlignment="1" applyProtection="1">
      <alignment vertical="center"/>
      <protection locked="0"/>
    </xf>
    <xf numFmtId="0" fontId="1" fillId="0" borderId="8" xfId="4" applyFont="1" applyBorder="1" applyAlignment="1" applyProtection="1">
      <alignment vertical="center"/>
      <protection locked="0"/>
    </xf>
    <xf numFmtId="0" fontId="1" fillId="0" borderId="8" xfId="4" applyFont="1" applyBorder="1" applyAlignment="1" applyProtection="1">
      <alignment horizontal="left" vertical="center"/>
      <protection locked="0"/>
    </xf>
    <xf numFmtId="10" fontId="1" fillId="0" borderId="8" xfId="4" applyNumberFormat="1" applyFont="1" applyBorder="1" applyAlignment="1" applyProtection="1">
      <alignment vertical="center"/>
      <protection locked="0"/>
    </xf>
    <xf numFmtId="0" fontId="1" fillId="0" borderId="9" xfId="4" applyFont="1" applyBorder="1" applyAlignment="1" applyProtection="1">
      <alignment vertical="center"/>
      <protection locked="0"/>
    </xf>
    <xf numFmtId="0" fontId="5" fillId="0" borderId="0" xfId="4" applyFont="1" applyBorder="1" applyAlignment="1" applyProtection="1">
      <alignment horizontal="left" vertical="center" wrapText="1"/>
      <protection locked="0"/>
    </xf>
    <xf numFmtId="43" fontId="1" fillId="0" borderId="14" xfId="1" applyFont="1" applyFill="1" applyBorder="1" applyAlignment="1" applyProtection="1">
      <alignment vertical="center"/>
      <protection locked="0"/>
    </xf>
    <xf numFmtId="0" fontId="8" fillId="0" borderId="0" xfId="4" applyFont="1" applyBorder="1" applyAlignment="1" applyProtection="1">
      <alignment vertical="center"/>
      <protection locked="0"/>
    </xf>
    <xf numFmtId="0" fontId="10" fillId="0" borderId="0" xfId="4" applyFont="1" applyBorder="1" applyAlignment="1" applyProtection="1">
      <alignment horizontal="left" vertical="center"/>
      <protection locked="0"/>
    </xf>
    <xf numFmtId="0" fontId="1" fillId="0" borderId="5" xfId="4" applyFont="1" applyFill="1" applyBorder="1" applyAlignment="1" applyProtection="1">
      <alignment vertical="center"/>
      <protection locked="0"/>
    </xf>
    <xf numFmtId="0" fontId="1" fillId="0" borderId="0" xfId="4" applyFont="1" applyFill="1" applyBorder="1" applyAlignment="1" applyProtection="1">
      <alignment vertical="center"/>
      <protection locked="0"/>
    </xf>
    <xf numFmtId="0" fontId="1" fillId="0" borderId="0" xfId="4" applyFont="1" applyFill="1" applyBorder="1" applyAlignment="1" applyProtection="1">
      <alignment horizontal="left" vertical="center"/>
      <protection locked="0"/>
    </xf>
    <xf numFmtId="0" fontId="28" fillId="0" borderId="0" xfId="4" applyFont="1" applyFill="1" applyBorder="1" applyAlignment="1" applyProtection="1">
      <alignment horizontal="right" vertical="center"/>
      <protection locked="0"/>
    </xf>
    <xf numFmtId="0" fontId="1" fillId="0" borderId="6" xfId="4" applyFont="1" applyFill="1" applyBorder="1" applyAlignment="1" applyProtection="1">
      <alignment vertical="center"/>
      <protection locked="0"/>
    </xf>
    <xf numFmtId="43" fontId="1" fillId="0" borderId="0" xfId="1" applyFont="1" applyFill="1" applyBorder="1" applyAlignment="1" applyProtection="1">
      <alignment vertical="center"/>
      <protection locked="0"/>
    </xf>
    <xf numFmtId="10" fontId="1" fillId="0" borderId="0" xfId="4" applyNumberFormat="1" applyFont="1" applyFill="1" applyBorder="1" applyAlignment="1" applyProtection="1">
      <alignment vertical="center"/>
      <protection locked="0"/>
    </xf>
    <xf numFmtId="0" fontId="2" fillId="0" borderId="0" xfId="4" applyFont="1" applyBorder="1" applyAlignment="1">
      <alignment horizontal="left" vertical="center"/>
    </xf>
    <xf numFmtId="14" fontId="6" fillId="2" borderId="2" xfId="4" applyNumberFormat="1" applyFont="1" applyFill="1" applyBorder="1" applyAlignment="1">
      <alignment horizontal="left" vertical="center"/>
    </xf>
    <xf numFmtId="14" fontId="6" fillId="2" borderId="3" xfId="4" applyNumberFormat="1" applyFont="1" applyFill="1" applyBorder="1" applyAlignment="1">
      <alignment horizontal="center" vertical="center"/>
    </xf>
    <xf numFmtId="14" fontId="6" fillId="2" borderId="3" xfId="4" applyNumberFormat="1" applyFont="1" applyFill="1" applyBorder="1" applyAlignment="1">
      <alignment horizontal="center" vertical="center" wrapText="1"/>
    </xf>
    <xf numFmtId="0" fontId="6" fillId="2" borderId="3" xfId="4" applyFont="1" applyFill="1" applyBorder="1" applyAlignment="1">
      <alignment horizontal="center" vertical="center"/>
    </xf>
    <xf numFmtId="10" fontId="6" fillId="2" borderId="3" xfId="4" applyNumberFormat="1" applyFont="1" applyFill="1" applyBorder="1" applyAlignment="1">
      <alignment horizontal="center" vertical="center"/>
    </xf>
    <xf numFmtId="0" fontId="6" fillId="2" borderId="4" xfId="4" applyFont="1" applyFill="1" applyBorder="1" applyAlignment="1">
      <alignment horizontal="center" vertical="center"/>
    </xf>
    <xf numFmtId="0" fontId="6" fillId="0" borderId="0" xfId="4" applyFont="1" applyFill="1" applyBorder="1" applyAlignment="1">
      <alignment horizontal="center" vertical="center"/>
    </xf>
    <xf numFmtId="0" fontId="4" fillId="0" borderId="0" xfId="4" applyFont="1" applyBorder="1" applyAlignment="1">
      <alignment horizontal="left" vertical="center" wrapText="1"/>
    </xf>
    <xf numFmtId="0" fontId="4" fillId="0" borderId="0" xfId="4" applyFont="1" applyBorder="1" applyAlignment="1">
      <alignment vertical="center"/>
    </xf>
    <xf numFmtId="10" fontId="4" fillId="0" borderId="0" xfId="4" applyNumberFormat="1" applyFont="1" applyBorder="1" applyAlignment="1">
      <alignment vertical="center"/>
    </xf>
    <xf numFmtId="0" fontId="4" fillId="0" borderId="6" xfId="4" applyFont="1" applyBorder="1" applyAlignment="1">
      <alignment vertical="center"/>
    </xf>
    <xf numFmtId="0" fontId="4" fillId="0" borderId="5" xfId="4" applyFont="1" applyBorder="1" applyAlignment="1">
      <alignment horizontal="left" vertical="center"/>
    </xf>
    <xf numFmtId="0" fontId="8" fillId="0" borderId="0" xfId="4" applyFont="1" applyBorder="1" applyAlignment="1">
      <alignment horizontal="left" vertical="center"/>
    </xf>
    <xf numFmtId="0" fontId="7" fillId="0" borderId="0" xfId="4" applyFont="1" applyBorder="1" applyAlignment="1">
      <alignment vertical="center"/>
    </xf>
    <xf numFmtId="0" fontId="1" fillId="0" borderId="5" xfId="4" applyFont="1" applyBorder="1" applyAlignment="1">
      <alignment vertical="center"/>
    </xf>
    <xf numFmtId="0" fontId="1" fillId="0" borderId="6" xfId="4" applyFont="1" applyBorder="1" applyAlignment="1">
      <alignment vertical="center"/>
    </xf>
    <xf numFmtId="0" fontId="2" fillId="0" borderId="5" xfId="4" applyFont="1" applyBorder="1" applyAlignment="1">
      <alignment horizontal="left" vertical="center"/>
    </xf>
    <xf numFmtId="0" fontId="1" fillId="0" borderId="7" xfId="4" applyFont="1" applyBorder="1" applyAlignment="1">
      <alignment vertical="center"/>
    </xf>
    <xf numFmtId="0" fontId="1" fillId="0" borderId="8" xfId="4" applyFont="1" applyBorder="1" applyAlignment="1">
      <alignment vertical="center"/>
    </xf>
    <xf numFmtId="0" fontId="1" fillId="0" borderId="8" xfId="4" applyFont="1" applyBorder="1" applyAlignment="1">
      <alignment horizontal="left" vertical="center"/>
    </xf>
    <xf numFmtId="10" fontId="1" fillId="0" borderId="8" xfId="4" applyNumberFormat="1" applyFont="1" applyBorder="1" applyAlignment="1">
      <alignment vertical="center"/>
    </xf>
    <xf numFmtId="0" fontId="1" fillId="0" borderId="9" xfId="4" applyFont="1" applyBorder="1" applyAlignment="1">
      <alignment vertical="center"/>
    </xf>
    <xf numFmtId="0" fontId="29" fillId="0" borderId="0" xfId="0" applyFont="1" applyProtection="1">
      <protection locked="0"/>
    </xf>
    <xf numFmtId="14" fontId="1" fillId="0" borderId="14" xfId="2" applyNumberFormat="1" applyFont="1" applyFill="1" applyBorder="1" applyAlignment="1" applyProtection="1">
      <alignment horizontal="left" vertical="center"/>
      <protection locked="0"/>
    </xf>
    <xf numFmtId="0" fontId="27" fillId="0" borderId="0" xfId="0" applyFont="1" applyProtection="1"/>
    <xf numFmtId="0" fontId="1" fillId="0" borderId="0" xfId="4" applyFont="1" applyBorder="1" applyAlignment="1" applyProtection="1">
      <alignment vertical="center"/>
    </xf>
    <xf numFmtId="0" fontId="1" fillId="0" borderId="0" xfId="4" applyFont="1" applyBorder="1" applyAlignment="1" applyProtection="1">
      <alignment horizontal="left" vertical="center"/>
    </xf>
    <xf numFmtId="10" fontId="1" fillId="0" borderId="0" xfId="4" applyNumberFormat="1" applyFont="1" applyBorder="1" applyAlignment="1" applyProtection="1">
      <alignment vertical="center"/>
    </xf>
    <xf numFmtId="0" fontId="1" fillId="0" borderId="0" xfId="4" applyFont="1" applyBorder="1" applyAlignment="1" applyProtection="1">
      <alignment horizontal="right" vertical="center"/>
    </xf>
    <xf numFmtId="0" fontId="2" fillId="0" borderId="0" xfId="4" applyFont="1" applyBorder="1" applyAlignment="1" applyProtection="1">
      <alignment horizontal="left" vertical="center"/>
    </xf>
    <xf numFmtId="44" fontId="1" fillId="0" borderId="14" xfId="2" applyFont="1" applyFill="1" applyBorder="1" applyAlignment="1" applyProtection="1">
      <alignment vertical="center"/>
    </xf>
    <xf numFmtId="43" fontId="1" fillId="2" borderId="1" xfId="1" applyFont="1" applyFill="1" applyBorder="1" applyAlignment="1" applyProtection="1">
      <alignment vertical="center"/>
    </xf>
    <xf numFmtId="0" fontId="4" fillId="0" borderId="0" xfId="4" applyFont="1" applyBorder="1" applyAlignment="1" applyProtection="1">
      <alignment horizontal="left" vertical="center"/>
    </xf>
    <xf numFmtId="43" fontId="1" fillId="2" borderId="15" xfId="1" applyFont="1" applyFill="1" applyBorder="1" applyAlignment="1" applyProtection="1">
      <alignment vertical="center"/>
    </xf>
    <xf numFmtId="10" fontId="4" fillId="0" borderId="0" xfId="4" applyNumberFormat="1" applyFont="1" applyBorder="1" applyAlignment="1" applyProtection="1">
      <alignment vertical="center"/>
    </xf>
    <xf numFmtId="14" fontId="6" fillId="2" borderId="2" xfId="4" applyNumberFormat="1" applyFont="1" applyFill="1" applyBorder="1" applyAlignment="1" applyProtection="1">
      <alignment horizontal="left" vertical="center"/>
    </xf>
    <xf numFmtId="14" fontId="6" fillId="2" borderId="3" xfId="4" applyNumberFormat="1" applyFont="1" applyFill="1" applyBorder="1" applyAlignment="1" applyProtection="1">
      <alignment horizontal="center" vertical="center"/>
    </xf>
    <xf numFmtId="14" fontId="6" fillId="2" borderId="3" xfId="4" applyNumberFormat="1" applyFont="1" applyFill="1" applyBorder="1" applyAlignment="1" applyProtection="1">
      <alignment horizontal="center" vertical="center" wrapText="1"/>
    </xf>
    <xf numFmtId="0" fontId="6" fillId="2" borderId="3" xfId="4" applyFont="1" applyFill="1" applyBorder="1" applyAlignment="1" applyProtection="1">
      <alignment horizontal="center" vertical="center"/>
    </xf>
    <xf numFmtId="10" fontId="6" fillId="2" borderId="3" xfId="4" applyNumberFormat="1" applyFont="1" applyFill="1" applyBorder="1" applyAlignment="1" applyProtection="1">
      <alignment horizontal="center" vertical="center"/>
    </xf>
    <xf numFmtId="0" fontId="6" fillId="2" borderId="4" xfId="4" applyFont="1" applyFill="1" applyBorder="1" applyAlignment="1" applyProtection="1">
      <alignment horizontal="center" vertical="center"/>
    </xf>
    <xf numFmtId="0" fontId="6" fillId="0" borderId="0" xfId="4" applyFont="1" applyFill="1" applyBorder="1" applyAlignment="1" applyProtection="1">
      <alignment horizontal="center" vertical="center"/>
    </xf>
    <xf numFmtId="0" fontId="2" fillId="0" borderId="2" xfId="4" applyFont="1" applyBorder="1" applyAlignment="1" applyProtection="1">
      <alignment horizontal="left" vertical="center"/>
    </xf>
    <xf numFmtId="0" fontId="2" fillId="0" borderId="3" xfId="4" applyFont="1" applyBorder="1" applyAlignment="1" applyProtection="1">
      <alignment horizontal="left" vertical="center"/>
    </xf>
    <xf numFmtId="0" fontId="4" fillId="0" borderId="3" xfId="4" applyFont="1" applyBorder="1" applyAlignment="1" applyProtection="1">
      <alignment horizontal="left" vertical="center" wrapText="1"/>
    </xf>
    <xf numFmtId="0" fontId="4" fillId="0" borderId="3" xfId="4" applyFont="1" applyBorder="1" applyAlignment="1" applyProtection="1">
      <alignment vertical="center"/>
    </xf>
    <xf numFmtId="10" fontId="4" fillId="0" borderId="3" xfId="4" applyNumberFormat="1" applyFont="1" applyBorder="1" applyAlignment="1" applyProtection="1">
      <alignment vertical="center"/>
    </xf>
    <xf numFmtId="0" fontId="4" fillId="0" borderId="4" xfId="4" applyFont="1" applyBorder="1" applyAlignment="1" applyProtection="1">
      <alignment vertical="center"/>
    </xf>
    <xf numFmtId="0" fontId="4" fillId="0" borderId="0" xfId="4" applyFont="1" applyBorder="1" applyAlignment="1" applyProtection="1">
      <alignment vertical="center"/>
    </xf>
    <xf numFmtId="0" fontId="1" fillId="0" borderId="5" xfId="4" applyFont="1" applyBorder="1" applyAlignment="1" applyProtection="1">
      <alignment vertical="center"/>
    </xf>
    <xf numFmtId="0" fontId="7" fillId="0" borderId="0" xfId="4" applyFont="1" applyBorder="1" applyAlignment="1" applyProtection="1">
      <alignment vertical="center"/>
    </xf>
    <xf numFmtId="0" fontId="1" fillId="0" borderId="6" xfId="4" applyFont="1" applyBorder="1" applyAlignment="1" applyProtection="1">
      <alignment vertical="center"/>
    </xf>
    <xf numFmtId="0" fontId="2" fillId="0" borderId="5" xfId="4" applyFont="1" applyBorder="1" applyAlignment="1" applyProtection="1">
      <alignment horizontal="left" vertical="center"/>
    </xf>
    <xf numFmtId="0" fontId="4" fillId="0" borderId="0" xfId="4" applyFont="1" applyBorder="1" applyAlignment="1" applyProtection="1">
      <alignment horizontal="left" vertical="center" wrapText="1"/>
    </xf>
    <xf numFmtId="0" fontId="4" fillId="0" borderId="6" xfId="4" applyFont="1" applyBorder="1" applyAlignment="1" applyProtection="1">
      <alignment vertical="center"/>
    </xf>
    <xf numFmtId="0" fontId="4" fillId="0" borderId="5" xfId="4" applyFont="1" applyBorder="1" applyAlignment="1" applyProtection="1">
      <alignment horizontal="left" vertical="center"/>
    </xf>
    <xf numFmtId="0" fontId="8" fillId="0" borderId="0" xfId="4" applyFont="1" applyBorder="1" applyAlignment="1" applyProtection="1">
      <alignment horizontal="left" vertical="center"/>
    </xf>
    <xf numFmtId="0" fontId="9" fillId="0" borderId="5" xfId="4" applyFont="1" applyBorder="1" applyAlignment="1" applyProtection="1">
      <alignment horizontal="left" vertical="center"/>
    </xf>
    <xf numFmtId="0" fontId="9" fillId="0" borderId="0" xfId="4" applyFont="1" applyBorder="1" applyAlignment="1" applyProtection="1">
      <alignment horizontal="left" vertical="center"/>
    </xf>
    <xf numFmtId="0" fontId="11" fillId="0" borderId="0" xfId="4" applyFont="1" applyBorder="1" applyAlignment="1" applyProtection="1">
      <alignment horizontal="left" vertical="center"/>
    </xf>
    <xf numFmtId="0" fontId="9" fillId="0" borderId="0" xfId="4" applyFont="1" applyBorder="1" applyAlignment="1" applyProtection="1">
      <alignment vertical="center"/>
    </xf>
    <xf numFmtId="10" fontId="9" fillId="0" borderId="0" xfId="4" applyNumberFormat="1" applyFont="1" applyBorder="1" applyAlignment="1" applyProtection="1">
      <alignment vertical="center"/>
    </xf>
    <xf numFmtId="0" fontId="9" fillId="0" borderId="6" xfId="4" applyFont="1" applyBorder="1" applyAlignment="1" applyProtection="1">
      <alignment vertical="center"/>
    </xf>
    <xf numFmtId="0" fontId="5" fillId="0" borderId="0" xfId="4" applyFont="1" applyBorder="1" applyAlignment="1" applyProtection="1">
      <alignment horizontal="left" vertical="center" wrapText="1"/>
    </xf>
    <xf numFmtId="43" fontId="1" fillId="0" borderId="0" xfId="1" applyFont="1" applyBorder="1" applyAlignment="1" applyProtection="1">
      <alignment vertical="center"/>
    </xf>
    <xf numFmtId="0" fontId="1" fillId="0" borderId="7" xfId="4" applyFont="1" applyBorder="1" applyAlignment="1" applyProtection="1">
      <alignment vertical="center"/>
    </xf>
    <xf numFmtId="0" fontId="1" fillId="0" borderId="8" xfId="4" applyFont="1" applyBorder="1" applyAlignment="1" applyProtection="1">
      <alignment vertical="center"/>
    </xf>
    <xf numFmtId="0" fontId="1" fillId="0" borderId="8" xfId="4" applyFont="1" applyBorder="1" applyAlignment="1" applyProtection="1">
      <alignment horizontal="left" vertical="center"/>
    </xf>
    <xf numFmtId="10" fontId="1" fillId="0" borderId="8" xfId="4" applyNumberFormat="1" applyFont="1" applyBorder="1" applyAlignment="1" applyProtection="1">
      <alignment vertical="center"/>
    </xf>
    <xf numFmtId="0" fontId="1" fillId="0" borderId="9" xfId="4" applyFont="1" applyBorder="1" applyAlignment="1" applyProtection="1">
      <alignment vertical="center"/>
    </xf>
    <xf numFmtId="0" fontId="9" fillId="0" borderId="0" xfId="4" applyFont="1" applyBorder="1" applyAlignment="1" applyProtection="1">
      <alignment horizontal="left" vertical="center"/>
      <protection locked="0"/>
    </xf>
    <xf numFmtId="9" fontId="1" fillId="0" borderId="14" xfId="6" applyFont="1" applyFill="1" applyBorder="1" applyAlignment="1" applyProtection="1">
      <alignment vertical="center"/>
      <protection locked="0"/>
    </xf>
    <xf numFmtId="37" fontId="1" fillId="0" borderId="14" xfId="2" applyNumberFormat="1" applyFont="1" applyFill="1" applyBorder="1" applyAlignment="1" applyProtection="1">
      <alignment vertical="center"/>
      <protection locked="0"/>
    </xf>
    <xf numFmtId="10" fontId="1" fillId="0" borderId="14" xfId="2" applyNumberFormat="1" applyFont="1" applyFill="1" applyBorder="1" applyAlignment="1" applyProtection="1">
      <alignment vertical="center"/>
      <protection locked="0"/>
    </xf>
    <xf numFmtId="39" fontId="1" fillId="0" borderId="14" xfId="2" applyNumberFormat="1" applyFont="1" applyFill="1" applyBorder="1" applyAlignment="1" applyProtection="1">
      <alignment vertical="center"/>
      <protection locked="0"/>
    </xf>
    <xf numFmtId="0" fontId="30" fillId="0" borderId="0" xfId="0" applyFont="1"/>
    <xf numFmtId="0" fontId="31" fillId="0" borderId="0" xfId="0" applyFont="1"/>
    <xf numFmtId="165" fontId="1" fillId="0" borderId="14" xfId="1" applyNumberFormat="1" applyFont="1" applyFill="1" applyBorder="1" applyAlignment="1" applyProtection="1">
      <alignment vertical="center"/>
      <protection locked="0"/>
    </xf>
    <xf numFmtId="166" fontId="1" fillId="0" borderId="1" xfId="1" applyNumberFormat="1" applyFont="1" applyFill="1" applyBorder="1" applyAlignment="1" applyProtection="1">
      <alignment vertical="center"/>
      <protection locked="0"/>
    </xf>
    <xf numFmtId="0" fontId="9" fillId="0" borderId="0" xfId="4" applyFont="1" applyFill="1" applyBorder="1" applyAlignment="1" applyProtection="1">
      <alignment vertical="center"/>
      <protection locked="0"/>
    </xf>
    <xf numFmtId="10" fontId="9" fillId="0" borderId="0" xfId="4" applyNumberFormat="1" applyFont="1" applyFill="1" applyBorder="1" applyAlignment="1" applyProtection="1">
      <alignment vertical="center"/>
      <protection locked="0"/>
    </xf>
    <xf numFmtId="166" fontId="1" fillId="0" borderId="14" xfId="1" applyNumberFormat="1" applyFont="1" applyFill="1" applyBorder="1" applyAlignment="1" applyProtection="1">
      <alignment vertical="center"/>
      <protection locked="0"/>
    </xf>
    <xf numFmtId="167" fontId="1" fillId="0" borderId="0" xfId="4" applyNumberFormat="1" applyFont="1" applyBorder="1" applyAlignment="1" applyProtection="1">
      <alignment vertical="center"/>
      <protection locked="0"/>
    </xf>
    <xf numFmtId="43" fontId="1" fillId="3" borderId="0" xfId="1" applyFont="1" applyFill="1" applyBorder="1" applyAlignment="1" applyProtection="1">
      <alignment vertical="center"/>
      <protection locked="0"/>
    </xf>
    <xf numFmtId="44" fontId="1" fillId="0" borderId="0" xfId="2" applyFont="1" applyFill="1" applyBorder="1" applyAlignment="1" applyProtection="1">
      <alignment vertical="center"/>
      <protection locked="0"/>
    </xf>
    <xf numFmtId="43" fontId="1" fillId="0" borderId="14" xfId="2" applyNumberFormat="1" applyFont="1" applyFill="1" applyBorder="1" applyAlignment="1" applyProtection="1">
      <alignment vertical="center"/>
      <protection locked="0"/>
    </xf>
    <xf numFmtId="0" fontId="15" fillId="0" borderId="0" xfId="4" applyFont="1" applyFill="1" applyBorder="1" applyAlignment="1" applyProtection="1">
      <alignment horizontal="left" vertical="top"/>
    </xf>
    <xf numFmtId="0" fontId="4" fillId="0" borderId="8" xfId="4" applyFont="1" applyBorder="1" applyAlignment="1" applyProtection="1">
      <alignment horizontal="left" vertical="center" wrapText="1"/>
    </xf>
    <xf numFmtId="0" fontId="12" fillId="0" borderId="0" xfId="4" applyFont="1" applyBorder="1" applyAlignment="1" applyProtection="1">
      <alignment horizontal="center" vertical="center" wrapText="1"/>
    </xf>
    <xf numFmtId="0" fontId="4" fillId="0" borderId="8" xfId="4" applyFont="1" applyBorder="1" applyAlignment="1" applyProtection="1">
      <alignment horizontal="left" vertical="center" wrapText="1"/>
      <protection locked="0"/>
    </xf>
    <xf numFmtId="0" fontId="12" fillId="0" borderId="0" xfId="4" applyFont="1" applyBorder="1" applyAlignment="1" applyProtection="1">
      <alignment horizontal="center" vertical="center" wrapText="1"/>
      <protection locked="0"/>
    </xf>
    <xf numFmtId="168" fontId="1" fillId="0" borderId="14" xfId="1" applyNumberFormat="1" applyFont="1" applyFill="1" applyBorder="1" applyAlignment="1" applyProtection="1">
      <alignment vertical="center"/>
      <protection locked="0"/>
    </xf>
    <xf numFmtId="9" fontId="1" fillId="0" borderId="0" xfId="6" applyFont="1" applyFill="1" applyBorder="1" applyAlignment="1" applyProtection="1">
      <alignment vertical="center"/>
      <protection locked="0"/>
    </xf>
    <xf numFmtId="166" fontId="1" fillId="0" borderId="0" xfId="1" applyNumberFormat="1" applyFont="1" applyFill="1" applyBorder="1" applyAlignment="1" applyProtection="1">
      <alignment vertical="center"/>
      <protection locked="0"/>
    </xf>
    <xf numFmtId="168" fontId="1" fillId="0" borderId="0" xfId="1" applyNumberFormat="1" applyFont="1" applyFill="1" applyBorder="1" applyAlignment="1" applyProtection="1">
      <alignment vertical="center"/>
      <protection locked="0"/>
    </xf>
    <xf numFmtId="168" fontId="1" fillId="0" borderId="0" xfId="4" applyNumberFormat="1" applyFont="1" applyFill="1" applyBorder="1" applyAlignment="1" applyProtection="1">
      <alignment vertical="center"/>
      <protection locked="0"/>
    </xf>
    <xf numFmtId="0" fontId="1" fillId="0" borderId="2" xfId="4" applyFont="1" applyBorder="1" applyAlignment="1" applyProtection="1">
      <alignment vertical="center"/>
      <protection locked="0"/>
    </xf>
    <xf numFmtId="0" fontId="1" fillId="0" borderId="3" xfId="4" applyFont="1" applyBorder="1" applyAlignment="1" applyProtection="1">
      <alignment vertical="center"/>
      <protection locked="0"/>
    </xf>
    <xf numFmtId="0" fontId="1" fillId="0" borderId="3" xfId="4" applyFont="1" applyBorder="1" applyAlignment="1" applyProtection="1">
      <alignment horizontal="left" vertical="center"/>
      <protection locked="0"/>
    </xf>
    <xf numFmtId="10" fontId="1" fillId="0" borderId="3" xfId="4" applyNumberFormat="1" applyFont="1" applyBorder="1" applyAlignment="1" applyProtection="1">
      <alignment vertical="center"/>
      <protection locked="0"/>
    </xf>
    <xf numFmtId="0" fontId="1" fillId="0" borderId="4" xfId="4" applyFont="1" applyBorder="1" applyAlignment="1" applyProtection="1">
      <alignment vertical="center"/>
      <protection locked="0"/>
    </xf>
    <xf numFmtId="14" fontId="6" fillId="2" borderId="10" xfId="4" applyNumberFormat="1" applyFont="1" applyFill="1" applyBorder="1" applyAlignment="1">
      <alignment horizontal="left" vertical="center"/>
    </xf>
    <xf numFmtId="14" fontId="6" fillId="2" borderId="11" xfId="4" applyNumberFormat="1" applyFont="1" applyFill="1" applyBorder="1" applyAlignment="1">
      <alignment horizontal="center" vertical="center"/>
    </xf>
    <xf numFmtId="14" fontId="6" fillId="2" borderId="11" xfId="4" applyNumberFormat="1" applyFont="1" applyFill="1" applyBorder="1" applyAlignment="1">
      <alignment horizontal="center" vertical="center" wrapText="1"/>
    </xf>
    <xf numFmtId="0" fontId="6" fillId="2" borderId="11" xfId="4" applyFont="1" applyFill="1" applyBorder="1" applyAlignment="1">
      <alignment horizontal="center" vertical="center"/>
    </xf>
    <xf numFmtId="10" fontId="6" fillId="2" borderId="11" xfId="4" applyNumberFormat="1" applyFont="1" applyFill="1" applyBorder="1" applyAlignment="1">
      <alignment horizontal="center" vertical="center"/>
    </xf>
    <xf numFmtId="0" fontId="6" fillId="2" borderId="12" xfId="4" applyFont="1" applyFill="1" applyBorder="1" applyAlignment="1">
      <alignment horizontal="center" vertical="center"/>
    </xf>
    <xf numFmtId="14" fontId="6" fillId="0" borderId="2" xfId="4" applyNumberFormat="1" applyFont="1" applyFill="1" applyBorder="1" applyAlignment="1">
      <alignment horizontal="left" vertical="center"/>
    </xf>
    <xf numFmtId="14" fontId="6" fillId="0" borderId="3" xfId="4" applyNumberFormat="1" applyFont="1" applyFill="1" applyBorder="1" applyAlignment="1">
      <alignment horizontal="center" vertical="center"/>
    </xf>
    <xf numFmtId="14" fontId="6" fillId="0" borderId="3" xfId="4" applyNumberFormat="1" applyFont="1" applyFill="1" applyBorder="1" applyAlignment="1">
      <alignment horizontal="center" vertical="center" wrapText="1"/>
    </xf>
    <xf numFmtId="0" fontId="6" fillId="0" borderId="3" xfId="4" applyFont="1" applyFill="1" applyBorder="1" applyAlignment="1">
      <alignment horizontal="center" vertical="center"/>
    </xf>
    <xf numFmtId="10" fontId="6" fillId="0" borderId="3" xfId="4" applyNumberFormat="1" applyFont="1" applyFill="1" applyBorder="1" applyAlignment="1">
      <alignment horizontal="center" vertical="center"/>
    </xf>
    <xf numFmtId="0" fontId="6" fillId="0" borderId="4" xfId="4" applyFont="1" applyFill="1" applyBorder="1" applyAlignment="1">
      <alignment horizontal="center" vertical="center"/>
    </xf>
    <xf numFmtId="0" fontId="32" fillId="0" borderId="0" xfId="0" applyFont="1"/>
    <xf numFmtId="0" fontId="16" fillId="0" borderId="0" xfId="4" applyFont="1" applyBorder="1" applyAlignment="1">
      <alignment vertical="center"/>
    </xf>
    <xf numFmtId="0" fontId="16" fillId="0" borderId="0" xfId="4" applyFont="1" applyBorder="1" applyAlignment="1">
      <alignment horizontal="left" vertical="center"/>
    </xf>
    <xf numFmtId="10" fontId="16" fillId="0" borderId="0" xfId="4" applyNumberFormat="1" applyFont="1" applyBorder="1" applyAlignment="1">
      <alignment vertical="center"/>
    </xf>
    <xf numFmtId="0" fontId="17" fillId="0" borderId="0" xfId="4" applyFont="1" applyBorder="1" applyAlignment="1">
      <alignment horizontal="left" vertical="center"/>
    </xf>
    <xf numFmtId="0" fontId="17" fillId="0" borderId="5" xfId="4" applyFont="1" applyBorder="1" applyAlignment="1">
      <alignment horizontal="left" vertical="center"/>
    </xf>
    <xf numFmtId="0" fontId="16" fillId="0" borderId="0" xfId="4" applyFont="1" applyBorder="1" applyAlignment="1">
      <alignment horizontal="left" vertical="center" wrapText="1"/>
    </xf>
    <xf numFmtId="0" fontId="16" fillId="0" borderId="6" xfId="4" applyFont="1" applyBorder="1" applyAlignment="1">
      <alignment vertical="center"/>
    </xf>
    <xf numFmtId="0" fontId="16" fillId="0" borderId="5" xfId="4" applyFont="1" applyBorder="1" applyAlignment="1">
      <alignment horizontal="left" vertical="center"/>
    </xf>
    <xf numFmtId="0" fontId="18" fillId="0" borderId="0" xfId="4" applyFont="1" applyBorder="1" applyAlignment="1">
      <alignment horizontal="left" vertical="center"/>
    </xf>
    <xf numFmtId="0" fontId="16" fillId="0" borderId="13" xfId="4" applyFont="1" applyBorder="1" applyAlignment="1">
      <alignment horizontal="center" vertical="center"/>
    </xf>
    <xf numFmtId="164" fontId="16" fillId="0" borderId="13" xfId="4" applyNumberFormat="1" applyFont="1" applyBorder="1" applyAlignment="1">
      <alignment horizontal="center" vertical="center" wrapText="1"/>
    </xf>
    <xf numFmtId="0" fontId="16" fillId="0" borderId="0" xfId="4" applyFont="1" applyBorder="1" applyAlignment="1" applyProtection="1">
      <alignment vertical="center"/>
      <protection locked="0"/>
    </xf>
    <xf numFmtId="0" fontId="16" fillId="0" borderId="7" xfId="4" applyFont="1" applyBorder="1" applyAlignment="1">
      <alignment vertical="center"/>
    </xf>
    <xf numFmtId="0" fontId="16" fillId="0" borderId="8" xfId="4" applyFont="1" applyBorder="1" applyAlignment="1">
      <alignment vertical="center"/>
    </xf>
    <xf numFmtId="0" fontId="16" fillId="0" borderId="8" xfId="4" applyFont="1" applyBorder="1" applyAlignment="1">
      <alignment horizontal="left" vertical="center"/>
    </xf>
    <xf numFmtId="10" fontId="16" fillId="0" borderId="8" xfId="4" applyNumberFormat="1" applyFont="1" applyBorder="1" applyAlignment="1">
      <alignment vertical="center"/>
    </xf>
    <xf numFmtId="0" fontId="16" fillId="0" borderId="9" xfId="4" applyFont="1" applyBorder="1" applyAlignment="1">
      <alignment vertical="center"/>
    </xf>
    <xf numFmtId="0" fontId="16" fillId="0" borderId="0" xfId="4" applyFont="1" applyBorder="1" applyAlignment="1">
      <alignment vertical="center" wrapText="1"/>
    </xf>
    <xf numFmtId="0" fontId="0" fillId="0" borderId="0" xfId="0" applyNumberFormat="1"/>
    <xf numFmtId="14" fontId="0" fillId="0" borderId="0" xfId="0" applyNumberFormat="1"/>
    <xf numFmtId="0" fontId="0" fillId="0" borderId="0" xfId="0" applyNumberFormat="1" applyFill="1" applyBorder="1"/>
    <xf numFmtId="0" fontId="0" fillId="0" borderId="0" xfId="0" applyNumberFormat="1" applyBorder="1"/>
    <xf numFmtId="0" fontId="0" fillId="0" borderId="0" xfId="0" applyBorder="1"/>
    <xf numFmtId="0" fontId="16" fillId="0" borderId="5" xfId="4" applyFont="1" applyBorder="1" applyAlignment="1">
      <alignment horizontal="left" vertical="top" wrapText="1"/>
    </xf>
    <xf numFmtId="0" fontId="16" fillId="0" borderId="0" xfId="4" applyFont="1" applyBorder="1" applyAlignment="1">
      <alignment horizontal="left" vertical="top" wrapText="1"/>
    </xf>
    <xf numFmtId="0" fontId="29" fillId="0" borderId="0" xfId="0" applyFont="1" applyProtection="1"/>
    <xf numFmtId="14" fontId="1" fillId="0" borderId="0" xfId="2" applyNumberFormat="1" applyFont="1" applyFill="1" applyBorder="1" applyAlignment="1" applyProtection="1">
      <alignment horizontal="left" vertical="center"/>
    </xf>
    <xf numFmtId="14" fontId="6" fillId="2" borderId="10" xfId="4" applyNumberFormat="1" applyFont="1" applyFill="1" applyBorder="1" applyAlignment="1" applyProtection="1">
      <alignment horizontal="left" vertical="center"/>
    </xf>
    <xf numFmtId="14" fontId="6" fillId="2" borderId="11" xfId="4" applyNumberFormat="1" applyFont="1" applyFill="1" applyBorder="1" applyAlignment="1" applyProtection="1">
      <alignment horizontal="center" vertical="center"/>
    </xf>
    <xf numFmtId="14" fontId="6" fillId="2" borderId="11" xfId="4" applyNumberFormat="1" applyFont="1" applyFill="1" applyBorder="1" applyAlignment="1" applyProtection="1">
      <alignment horizontal="center" vertical="center" wrapText="1"/>
    </xf>
    <xf numFmtId="0" fontId="6" fillId="2" borderId="11" xfId="4" applyFont="1" applyFill="1" applyBorder="1" applyAlignment="1" applyProtection="1">
      <alignment horizontal="center" vertical="center"/>
    </xf>
    <xf numFmtId="10" fontId="6" fillId="2" borderId="11" xfId="4" applyNumberFormat="1" applyFont="1" applyFill="1" applyBorder="1" applyAlignment="1" applyProtection="1">
      <alignment horizontal="center" vertical="center"/>
    </xf>
    <xf numFmtId="0" fontId="6" fillId="2" borderId="12" xfId="4" applyFont="1" applyFill="1" applyBorder="1" applyAlignment="1" applyProtection="1">
      <alignment horizontal="center" vertical="center"/>
    </xf>
    <xf numFmtId="14" fontId="6" fillId="0" borderId="5" xfId="4" applyNumberFormat="1" applyFont="1" applyFill="1" applyBorder="1" applyAlignment="1" applyProtection="1">
      <alignment horizontal="left" vertical="center"/>
    </xf>
    <xf numFmtId="14" fontId="6" fillId="0" borderId="0" xfId="4" applyNumberFormat="1" applyFont="1" applyFill="1" applyBorder="1" applyAlignment="1" applyProtection="1">
      <alignment horizontal="center" vertical="center"/>
    </xf>
    <xf numFmtId="14" fontId="6" fillId="0" borderId="0" xfId="4" applyNumberFormat="1" applyFont="1" applyFill="1" applyBorder="1" applyAlignment="1" applyProtection="1">
      <alignment horizontal="center" vertical="center" wrapText="1"/>
    </xf>
    <xf numFmtId="10" fontId="6" fillId="0" borderId="0" xfId="4" applyNumberFormat="1" applyFont="1" applyFill="1" applyBorder="1" applyAlignment="1" applyProtection="1">
      <alignment horizontal="center" vertical="center"/>
    </xf>
    <xf numFmtId="0" fontId="6" fillId="0" borderId="6" xfId="4" applyFont="1" applyFill="1" applyBorder="1" applyAlignment="1" applyProtection="1">
      <alignment horizontal="center" vertical="center"/>
    </xf>
    <xf numFmtId="44" fontId="33" fillId="4" borderId="16" xfId="2" applyFont="1" applyFill="1" applyBorder="1" applyAlignment="1" applyProtection="1">
      <alignment vertical="center"/>
    </xf>
    <xf numFmtId="0" fontId="34" fillId="0" borderId="5" xfId="4" applyFont="1" applyBorder="1" applyAlignment="1" applyProtection="1">
      <alignment horizontal="left" vertical="center"/>
    </xf>
    <xf numFmtId="44" fontId="1" fillId="5" borderId="16" xfId="2" applyFont="1" applyFill="1" applyBorder="1" applyAlignment="1" applyProtection="1">
      <alignment vertical="center"/>
    </xf>
    <xf numFmtId="0" fontId="4" fillId="0" borderId="7" xfId="4" applyFont="1" applyBorder="1" applyAlignment="1" applyProtection="1">
      <alignment horizontal="left" vertical="center"/>
    </xf>
    <xf numFmtId="0" fontId="4" fillId="0" borderId="8" xfId="4" applyFont="1" applyBorder="1" applyAlignment="1" applyProtection="1">
      <alignment vertical="center"/>
    </xf>
    <xf numFmtId="0" fontId="5" fillId="0" borderId="8" xfId="4" applyFont="1" applyBorder="1" applyAlignment="1" applyProtection="1">
      <alignment horizontal="left" vertical="center"/>
    </xf>
    <xf numFmtId="0" fontId="4" fillId="0" borderId="9" xfId="4" applyFont="1" applyBorder="1" applyAlignment="1" applyProtection="1">
      <alignment vertical="center"/>
    </xf>
    <xf numFmtId="14" fontId="6" fillId="2" borderId="17" xfId="4" applyNumberFormat="1" applyFont="1" applyFill="1" applyBorder="1" applyAlignment="1" applyProtection="1">
      <alignment horizontal="left" vertical="center"/>
    </xf>
    <xf numFmtId="14" fontId="6" fillId="2" borderId="18" xfId="4" applyNumberFormat="1" applyFont="1" applyFill="1" applyBorder="1" applyAlignment="1" applyProtection="1">
      <alignment horizontal="center" vertical="center"/>
    </xf>
    <xf numFmtId="14" fontId="6" fillId="2" borderId="18" xfId="4" applyNumberFormat="1" applyFont="1" applyFill="1" applyBorder="1" applyAlignment="1" applyProtection="1">
      <alignment horizontal="center" vertical="center" wrapText="1"/>
    </xf>
    <xf numFmtId="0" fontId="6" fillId="2" borderId="18" xfId="4" applyFont="1" applyFill="1" applyBorder="1" applyAlignment="1" applyProtection="1">
      <alignment horizontal="center" vertical="center"/>
    </xf>
    <xf numFmtId="44" fontId="1" fillId="6" borderId="19" xfId="2" applyFont="1" applyFill="1" applyBorder="1" applyAlignment="1" applyProtection="1">
      <alignment vertical="center"/>
    </xf>
    <xf numFmtId="0" fontId="6" fillId="2" borderId="20" xfId="4" applyFont="1" applyFill="1" applyBorder="1" applyAlignment="1" applyProtection="1">
      <alignment horizontal="center" vertical="center"/>
    </xf>
    <xf numFmtId="0" fontId="29" fillId="0" borderId="0" xfId="0" applyFont="1" applyAlignment="1" applyProtection="1"/>
    <xf numFmtId="0" fontId="27" fillId="0" borderId="0" xfId="0" applyFont="1" applyProtection="1">
      <protection locked="0"/>
    </xf>
    <xf numFmtId="0" fontId="27" fillId="0" borderId="0" xfId="0" applyNumberFormat="1" applyFont="1" applyProtection="1">
      <protection locked="0"/>
    </xf>
    <xf numFmtId="14" fontId="27" fillId="0" borderId="0" xfId="0" applyNumberFormat="1" applyFont="1" applyAlignment="1" applyProtection="1">
      <alignment horizontal="left"/>
      <protection locked="0"/>
    </xf>
    <xf numFmtId="0" fontId="5" fillId="0" borderId="0" xfId="4" applyFont="1" applyBorder="1" applyAlignment="1" applyProtection="1">
      <alignment horizontal="left" vertical="center"/>
      <protection locked="0"/>
    </xf>
    <xf numFmtId="10" fontId="4" fillId="0" borderId="1" xfId="4" applyNumberFormat="1" applyFont="1" applyBorder="1" applyAlignment="1" applyProtection="1">
      <alignment vertical="center"/>
      <protection locked="0"/>
    </xf>
    <xf numFmtId="10" fontId="4" fillId="0" borderId="15" xfId="4" applyNumberFormat="1" applyFont="1" applyBorder="1" applyAlignment="1" applyProtection="1">
      <alignment vertical="center"/>
      <protection locked="0"/>
    </xf>
    <xf numFmtId="10" fontId="4" fillId="0" borderId="16" xfId="4" applyNumberFormat="1" applyFont="1" applyBorder="1" applyAlignment="1" applyProtection="1">
      <alignment vertical="center"/>
      <protection locked="0"/>
    </xf>
    <xf numFmtId="41" fontId="4" fillId="0" borderId="8" xfId="4" applyNumberFormat="1" applyFont="1" applyBorder="1" applyAlignment="1" applyProtection="1">
      <alignment horizontal="left" vertical="center" wrapText="1"/>
      <protection locked="0"/>
    </xf>
    <xf numFmtId="0" fontId="13" fillId="0" borderId="0" xfId="4" applyFont="1" applyBorder="1" applyAlignment="1" applyProtection="1">
      <alignment vertical="center"/>
      <protection locked="0"/>
    </xf>
    <xf numFmtId="0" fontId="4" fillId="0" borderId="7" xfId="4" applyFont="1" applyBorder="1" applyAlignment="1" applyProtection="1">
      <alignment horizontal="left" vertical="center"/>
      <protection locked="0"/>
    </xf>
    <xf numFmtId="0" fontId="4" fillId="0" borderId="8" xfId="4" applyFont="1" applyBorder="1" applyAlignment="1" applyProtection="1">
      <alignment horizontal="left" vertical="center"/>
      <protection locked="0"/>
    </xf>
    <xf numFmtId="0" fontId="8" fillId="0" borderId="8" xfId="4" applyFont="1" applyBorder="1" applyAlignment="1" applyProtection="1">
      <alignment horizontal="left" vertical="center"/>
      <protection locked="0"/>
    </xf>
    <xf numFmtId="0" fontId="4" fillId="0" borderId="8" xfId="4" applyFont="1" applyBorder="1" applyAlignment="1" applyProtection="1">
      <alignment vertical="center"/>
      <protection locked="0"/>
    </xf>
    <xf numFmtId="0" fontId="4" fillId="0" borderId="9" xfId="4" applyFont="1" applyBorder="1" applyAlignment="1" applyProtection="1">
      <alignment vertical="center"/>
      <protection locked="0"/>
    </xf>
    <xf numFmtId="0" fontId="4" fillId="0" borderId="0" xfId="4" applyNumberFormat="1" applyFont="1" applyBorder="1" applyAlignment="1" applyProtection="1">
      <alignment horizontal="left" vertical="center"/>
      <protection locked="0"/>
    </xf>
    <xf numFmtId="41" fontId="4" fillId="0" borderId="0" xfId="4" applyNumberFormat="1" applyFont="1" applyBorder="1" applyAlignment="1" applyProtection="1">
      <alignment horizontal="left" vertical="center" wrapText="1"/>
      <protection locked="0"/>
    </xf>
    <xf numFmtId="43" fontId="4" fillId="0" borderId="1" xfId="4" applyNumberFormat="1" applyFont="1" applyBorder="1" applyAlignment="1" applyProtection="1">
      <alignment vertical="center"/>
    </xf>
    <xf numFmtId="43" fontId="7" fillId="0" borderId="15" xfId="4" applyNumberFormat="1" applyFont="1" applyBorder="1" applyAlignment="1" applyProtection="1">
      <alignment vertical="center"/>
    </xf>
    <xf numFmtId="44" fontId="1" fillId="0" borderId="16" xfId="2" applyFont="1" applyBorder="1" applyAlignment="1" applyProtection="1">
      <alignment vertical="center"/>
    </xf>
    <xf numFmtId="43" fontId="1" fillId="0" borderId="16" xfId="1" applyFont="1" applyBorder="1" applyAlignment="1" applyProtection="1">
      <alignment vertical="center"/>
    </xf>
    <xf numFmtId="9" fontId="1" fillId="0" borderId="16" xfId="6" applyFont="1" applyBorder="1" applyAlignment="1" applyProtection="1">
      <alignment vertical="center"/>
    </xf>
    <xf numFmtId="44" fontId="1" fillId="0" borderId="16" xfId="6" applyNumberFormat="1" applyFont="1" applyBorder="1" applyAlignment="1" applyProtection="1">
      <alignment vertical="center"/>
    </xf>
    <xf numFmtId="10" fontId="4" fillId="0" borderId="8" xfId="4" applyNumberFormat="1" applyFont="1" applyBorder="1" applyAlignment="1" applyProtection="1">
      <alignment vertical="center"/>
    </xf>
    <xf numFmtId="0" fontId="13" fillId="0" borderId="8" xfId="4" applyFont="1" applyBorder="1" applyAlignment="1" applyProtection="1">
      <alignment vertical="center"/>
      <protection locked="0"/>
    </xf>
    <xf numFmtId="0" fontId="7" fillId="0" borderId="8" xfId="4" applyFont="1" applyBorder="1" applyAlignment="1" applyProtection="1">
      <alignment vertical="center"/>
      <protection locked="0"/>
    </xf>
    <xf numFmtId="14" fontId="2" fillId="0" borderId="2" xfId="4" applyNumberFormat="1" applyFont="1" applyBorder="1" applyAlignment="1" applyProtection="1">
      <alignment horizontal="left" vertical="center"/>
      <protection locked="0"/>
    </xf>
    <xf numFmtId="43" fontId="4" fillId="0" borderId="0" xfId="4" applyNumberFormat="1" applyFont="1" applyBorder="1" applyAlignment="1" applyProtection="1">
      <alignment horizontal="left" vertical="center"/>
      <protection locked="0"/>
    </xf>
    <xf numFmtId="14" fontId="2" fillId="0" borderId="5" xfId="4" applyNumberFormat="1" applyFont="1" applyBorder="1" applyAlignment="1" applyProtection="1">
      <alignment horizontal="left" vertical="center"/>
      <protection locked="0"/>
    </xf>
    <xf numFmtId="0" fontId="4" fillId="0" borderId="5" xfId="4" applyFont="1" applyBorder="1" applyAlignment="1" applyProtection="1">
      <alignment vertical="center"/>
      <protection locked="0"/>
    </xf>
    <xf numFmtId="43" fontId="4" fillId="0" borderId="15" xfId="4" applyNumberFormat="1" applyFont="1" applyBorder="1" applyAlignment="1" applyProtection="1">
      <alignment vertical="center"/>
    </xf>
    <xf numFmtId="43" fontId="1" fillId="0" borderId="16" xfId="1" applyNumberFormat="1" applyFont="1" applyBorder="1" applyAlignment="1" applyProtection="1">
      <alignment vertical="center"/>
    </xf>
    <xf numFmtId="0" fontId="4" fillId="0" borderId="3" xfId="4" applyFont="1" applyBorder="1" applyAlignment="1" applyProtection="1">
      <alignment horizontal="left" vertical="center"/>
      <protection locked="0"/>
    </xf>
    <xf numFmtId="43" fontId="5" fillId="0" borderId="15" xfId="4" applyNumberFormat="1" applyFont="1" applyBorder="1" applyAlignment="1" applyProtection="1">
      <alignment vertical="center"/>
    </xf>
    <xf numFmtId="10" fontId="4" fillId="0" borderId="1" xfId="4" applyNumberFormat="1" applyFont="1" applyBorder="1" applyAlignment="1" applyProtection="1">
      <alignment vertical="center"/>
    </xf>
    <xf numFmtId="10" fontId="7" fillId="0" borderId="15" xfId="4" applyNumberFormat="1" applyFont="1" applyBorder="1" applyAlignment="1" applyProtection="1">
      <alignment vertical="center"/>
    </xf>
    <xf numFmtId="10" fontId="1" fillId="0" borderId="3" xfId="4" applyNumberFormat="1" applyFont="1" applyBorder="1" applyAlignment="1" applyProtection="1">
      <alignment vertical="center"/>
    </xf>
    <xf numFmtId="44" fontId="1" fillId="6" borderId="14" xfId="2" applyFont="1" applyFill="1" applyBorder="1" applyAlignment="1" applyProtection="1">
      <alignment vertical="center"/>
      <protection locked="0"/>
    </xf>
    <xf numFmtId="44" fontId="1" fillId="6" borderId="16" xfId="2" applyFont="1" applyFill="1" applyBorder="1" applyAlignment="1" applyProtection="1">
      <alignment vertical="center"/>
    </xf>
    <xf numFmtId="39" fontId="1" fillId="6" borderId="14" xfId="2" applyNumberFormat="1" applyFont="1" applyFill="1" applyBorder="1" applyAlignment="1" applyProtection="1">
      <alignment vertical="center"/>
      <protection locked="0"/>
    </xf>
    <xf numFmtId="43" fontId="1" fillId="6" borderId="1" xfId="1" applyFont="1" applyFill="1" applyBorder="1" applyAlignment="1" applyProtection="1">
      <alignment vertical="center"/>
      <protection locked="0"/>
    </xf>
    <xf numFmtId="0" fontId="1" fillId="6" borderId="0" xfId="4" applyFont="1" applyFill="1" applyBorder="1" applyAlignment="1" applyProtection="1">
      <alignment vertical="center"/>
      <protection locked="0"/>
    </xf>
    <xf numFmtId="0" fontId="16" fillId="0" borderId="0" xfId="4" applyFont="1"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16" fillId="0" borderId="5" xfId="4" applyFont="1" applyBorder="1" applyAlignment="1">
      <alignment horizontal="left" vertical="top" wrapText="1"/>
    </xf>
    <xf numFmtId="0" fontId="16" fillId="0" borderId="6" xfId="4" applyFont="1" applyBorder="1" applyAlignment="1">
      <alignment horizontal="left" vertical="top" wrapText="1"/>
    </xf>
    <xf numFmtId="0" fontId="16" fillId="0" borderId="7" xfId="4" applyFont="1" applyBorder="1" applyAlignment="1">
      <alignment horizontal="left" vertical="top" wrapText="1"/>
    </xf>
    <xf numFmtId="0" fontId="16" fillId="0" borderId="8" xfId="4" applyFont="1" applyBorder="1" applyAlignment="1">
      <alignment horizontal="left" vertical="top" wrapText="1"/>
    </xf>
    <xf numFmtId="0" fontId="16" fillId="0" borderId="9" xfId="4" applyFont="1" applyBorder="1" applyAlignment="1">
      <alignment horizontal="left" vertical="top" wrapText="1"/>
    </xf>
    <xf numFmtId="0" fontId="16" fillId="0" borderId="5" xfId="4" applyNumberFormat="1" applyFont="1" applyBorder="1" applyAlignment="1">
      <alignment horizontal="left" vertical="top" wrapText="1"/>
    </xf>
    <xf numFmtId="0" fontId="4" fillId="0" borderId="2" xfId="4" applyFont="1" applyBorder="1" applyAlignment="1">
      <alignment horizontal="left" vertical="top" wrapText="1"/>
    </xf>
    <xf numFmtId="0" fontId="4" fillId="0" borderId="3" xfId="4" applyFont="1" applyBorder="1" applyAlignment="1">
      <alignment horizontal="left" vertical="top" wrapText="1"/>
    </xf>
    <xf numFmtId="0" fontId="4" fillId="0" borderId="4" xfId="4" applyFont="1" applyBorder="1" applyAlignment="1">
      <alignment horizontal="left" vertical="top" wrapText="1"/>
    </xf>
    <xf numFmtId="0" fontId="4" fillId="0" borderId="5" xfId="4" applyFont="1" applyBorder="1" applyAlignment="1">
      <alignment horizontal="left" vertical="top" wrapText="1"/>
    </xf>
    <xf numFmtId="0" fontId="4" fillId="0" borderId="0" xfId="4" applyFont="1" applyBorder="1" applyAlignment="1">
      <alignment horizontal="left" vertical="top" wrapText="1"/>
    </xf>
    <xf numFmtId="0" fontId="4" fillId="0" borderId="6" xfId="4" applyFont="1" applyBorder="1" applyAlignment="1">
      <alignment horizontal="left" vertical="top" wrapText="1"/>
    </xf>
    <xf numFmtId="0" fontId="4" fillId="0" borderId="7" xfId="4" applyFont="1" applyBorder="1" applyAlignment="1">
      <alignment horizontal="left" vertical="top" wrapText="1"/>
    </xf>
    <xf numFmtId="0" fontId="4" fillId="0" borderId="8" xfId="4" applyFont="1" applyBorder="1" applyAlignment="1">
      <alignment horizontal="left" vertical="top" wrapText="1"/>
    </xf>
    <xf numFmtId="0" fontId="4" fillId="0" borderId="9" xfId="4" applyFont="1" applyBorder="1" applyAlignment="1">
      <alignment horizontal="left" vertical="top" wrapText="1"/>
    </xf>
    <xf numFmtId="0" fontId="4" fillId="0" borderId="2" xfId="4" applyFont="1" applyBorder="1" applyAlignment="1" applyProtection="1">
      <alignment horizontal="left" vertical="top" wrapText="1"/>
      <protection locked="0"/>
    </xf>
    <xf numFmtId="0" fontId="35" fillId="0" borderId="3" xfId="0" applyFont="1" applyBorder="1" applyAlignment="1" applyProtection="1">
      <alignment vertical="top"/>
      <protection locked="0"/>
    </xf>
    <xf numFmtId="0" fontId="35" fillId="0" borderId="4" xfId="0" applyFont="1" applyBorder="1" applyAlignment="1" applyProtection="1">
      <alignment vertical="top"/>
      <protection locked="0"/>
    </xf>
    <xf numFmtId="0" fontId="35" fillId="0" borderId="5" xfId="0" applyFont="1" applyBorder="1" applyAlignment="1" applyProtection="1">
      <alignment vertical="top"/>
      <protection locked="0"/>
    </xf>
    <xf numFmtId="0" fontId="35" fillId="0" borderId="0" xfId="0" applyFont="1" applyAlignment="1" applyProtection="1">
      <alignment vertical="top"/>
      <protection locked="0"/>
    </xf>
    <xf numFmtId="0" fontId="35" fillId="0" borderId="6" xfId="0" applyFont="1" applyBorder="1" applyAlignment="1" applyProtection="1">
      <alignment vertical="top"/>
      <protection locked="0"/>
    </xf>
    <xf numFmtId="0" fontId="35" fillId="0" borderId="7" xfId="0" applyFont="1" applyBorder="1" applyAlignment="1" applyProtection="1">
      <alignment vertical="top"/>
      <protection locked="0"/>
    </xf>
    <xf numFmtId="0" fontId="35" fillId="0" borderId="8" xfId="0" applyFont="1" applyBorder="1" applyAlignment="1" applyProtection="1">
      <alignment vertical="top"/>
      <protection locked="0"/>
    </xf>
    <xf numFmtId="0" fontId="35" fillId="0" borderId="9" xfId="0" applyFont="1" applyBorder="1" applyAlignment="1" applyProtection="1">
      <alignment vertical="top"/>
      <protection locked="0"/>
    </xf>
    <xf numFmtId="0" fontId="4" fillId="0" borderId="0" xfId="4" applyFont="1" applyBorder="1" applyAlignment="1" applyProtection="1">
      <alignment horizontal="left" vertical="center" wrapText="1"/>
      <protection locked="0"/>
    </xf>
    <xf numFmtId="0" fontId="26" fillId="0" borderId="0" xfId="3" applyBorder="1" applyAlignment="1" applyProtection="1">
      <alignment horizontal="left" vertical="center" wrapText="1"/>
    </xf>
    <xf numFmtId="0" fontId="1" fillId="0" borderId="2" xfId="4" applyFont="1" applyBorder="1" applyAlignment="1" applyProtection="1">
      <alignment horizontal="left" vertical="top" wrapText="1"/>
      <protection locked="0"/>
    </xf>
    <xf numFmtId="0" fontId="1" fillId="0" borderId="3" xfId="4" applyFont="1" applyBorder="1" applyAlignment="1" applyProtection="1">
      <alignment horizontal="left" vertical="top" wrapText="1"/>
      <protection locked="0"/>
    </xf>
    <xf numFmtId="0" fontId="1" fillId="0" borderId="4" xfId="4" applyFont="1" applyBorder="1" applyAlignment="1" applyProtection="1">
      <alignment horizontal="left" vertical="top" wrapText="1"/>
      <protection locked="0"/>
    </xf>
    <xf numFmtId="0" fontId="1" fillId="0" borderId="5" xfId="4" applyFont="1" applyBorder="1" applyAlignment="1" applyProtection="1">
      <alignment horizontal="left" vertical="top" wrapText="1"/>
      <protection locked="0"/>
    </xf>
    <xf numFmtId="0" fontId="1" fillId="0" borderId="0" xfId="4" applyFont="1" applyBorder="1" applyAlignment="1" applyProtection="1">
      <alignment horizontal="left" vertical="top" wrapText="1"/>
      <protection locked="0"/>
    </xf>
    <xf numFmtId="0" fontId="1" fillId="0" borderId="6" xfId="4" applyFont="1" applyBorder="1" applyAlignment="1" applyProtection="1">
      <alignment horizontal="left" vertical="top" wrapText="1"/>
      <protection locked="0"/>
    </xf>
    <xf numFmtId="0" fontId="1" fillId="0" borderId="7" xfId="4" applyFont="1" applyBorder="1" applyAlignment="1" applyProtection="1">
      <alignment horizontal="left" vertical="top" wrapText="1"/>
      <protection locked="0"/>
    </xf>
    <xf numFmtId="0" fontId="1" fillId="0" borderId="8" xfId="4" applyFont="1" applyBorder="1" applyAlignment="1" applyProtection="1">
      <alignment horizontal="left" vertical="top" wrapText="1"/>
      <protection locked="0"/>
    </xf>
    <xf numFmtId="0" fontId="1" fillId="0" borderId="9" xfId="4" applyFont="1" applyBorder="1" applyAlignment="1" applyProtection="1">
      <alignment horizontal="left" vertical="top" wrapText="1"/>
      <protection locked="0"/>
    </xf>
    <xf numFmtId="0" fontId="1" fillId="6" borderId="2" xfId="4" applyFont="1" applyFill="1" applyBorder="1" applyAlignment="1" applyProtection="1">
      <alignment horizontal="left" vertical="top" wrapText="1"/>
      <protection locked="0"/>
    </xf>
    <xf numFmtId="0" fontId="1" fillId="6" borderId="3" xfId="4" applyFont="1" applyFill="1" applyBorder="1" applyAlignment="1" applyProtection="1">
      <alignment horizontal="left" vertical="top" wrapText="1"/>
      <protection locked="0"/>
    </xf>
    <xf numFmtId="0" fontId="1" fillId="6" borderId="4" xfId="4" applyFont="1" applyFill="1" applyBorder="1" applyAlignment="1" applyProtection="1">
      <alignment horizontal="left" vertical="top" wrapText="1"/>
      <protection locked="0"/>
    </xf>
    <xf numFmtId="0" fontId="1" fillId="6" borderId="5" xfId="4" applyFont="1" applyFill="1" applyBorder="1" applyAlignment="1" applyProtection="1">
      <alignment horizontal="left" vertical="top" wrapText="1"/>
      <protection locked="0"/>
    </xf>
    <xf numFmtId="0" fontId="1" fillId="6" borderId="0" xfId="4" applyFont="1" applyFill="1" applyBorder="1" applyAlignment="1" applyProtection="1">
      <alignment horizontal="left" vertical="top" wrapText="1"/>
      <protection locked="0"/>
    </xf>
    <xf numFmtId="0" fontId="1" fillId="6" borderId="6" xfId="4" applyFont="1" applyFill="1" applyBorder="1" applyAlignment="1" applyProtection="1">
      <alignment horizontal="left" vertical="top" wrapText="1"/>
      <protection locked="0"/>
    </xf>
    <xf numFmtId="0" fontId="1" fillId="6" borderId="7" xfId="4" applyFont="1" applyFill="1" applyBorder="1" applyAlignment="1" applyProtection="1">
      <alignment horizontal="left" vertical="top" wrapText="1"/>
      <protection locked="0"/>
    </xf>
    <xf numFmtId="0" fontId="1" fillId="6" borderId="8" xfId="4" applyFont="1" applyFill="1" applyBorder="1" applyAlignment="1" applyProtection="1">
      <alignment horizontal="left" vertical="top" wrapText="1"/>
      <protection locked="0"/>
    </xf>
    <xf numFmtId="0" fontId="1" fillId="6" borderId="9" xfId="4" applyFont="1" applyFill="1" applyBorder="1" applyAlignment="1" applyProtection="1">
      <alignment horizontal="left" vertical="top" wrapText="1"/>
      <protection locked="0"/>
    </xf>
    <xf numFmtId="0" fontId="26" fillId="0" borderId="0" xfId="3" applyBorder="1" applyAlignment="1" applyProtection="1">
      <alignment vertical="center" wrapText="1"/>
      <protection locked="0"/>
    </xf>
    <xf numFmtId="0" fontId="26" fillId="0" borderId="0" xfId="3" applyAlignment="1" applyProtection="1">
      <alignment vertical="center" wrapText="1"/>
    </xf>
    <xf numFmtId="0" fontId="36" fillId="0" borderId="0" xfId="3" applyFont="1" applyBorder="1" applyAlignment="1" applyProtection="1">
      <alignment vertical="center" wrapText="1"/>
      <protection locked="0"/>
    </xf>
    <xf numFmtId="0" fontId="36" fillId="0" borderId="0" xfId="3" applyFont="1" applyAlignment="1" applyProtection="1">
      <alignment vertical="center" wrapText="1"/>
    </xf>
    <xf numFmtId="0" fontId="23" fillId="0" borderId="2" xfId="4" applyFont="1" applyBorder="1" applyAlignment="1" applyProtection="1">
      <alignment horizontal="left" vertical="top" wrapText="1"/>
      <protection locked="0"/>
    </xf>
  </cellXfs>
  <cellStyles count="8">
    <cellStyle name="Comma" xfId="1" builtinId="3"/>
    <cellStyle name="Currency" xfId="2" builtinId="4"/>
    <cellStyle name="Hyperlink" xfId="3" builtinId="8"/>
    <cellStyle name="Normal" xfId="0" builtinId="0"/>
    <cellStyle name="Normal 2" xfId="4"/>
    <cellStyle name="Normal 3" xfId="5"/>
    <cellStyle name="Percent" xfId="6"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57"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338"/>
  <sheetViews>
    <sheetView topLeftCell="D1" workbookViewId="0">
      <pane ySplit="1" topLeftCell="A200" activePane="bottomLeft" state="frozen"/>
      <selection pane="bottomLeft" activeCell="P231" sqref="P231"/>
    </sheetView>
  </sheetViews>
  <sheetFormatPr defaultRowHeight="15" x14ac:dyDescent="0.25"/>
  <cols>
    <col min="1" max="1" width="11.5703125" customWidth="1"/>
    <col min="2" max="2" width="6.85546875" customWidth="1"/>
    <col min="3" max="3" width="18.140625" customWidth="1"/>
    <col min="4" max="4" width="26" style="201" customWidth="1"/>
    <col min="5" max="6" width="17.42578125" customWidth="1"/>
    <col min="7" max="7" width="24" style="200" customWidth="1"/>
    <col min="8" max="8" width="23.7109375" customWidth="1"/>
    <col min="9" max="12" width="17.42578125" customWidth="1"/>
    <col min="13" max="13" width="7.7109375" style="197" customWidth="1"/>
    <col min="14" max="14" width="17.42578125" style="197" customWidth="1"/>
    <col min="15" max="15" width="17.42578125" customWidth="1"/>
    <col min="16" max="16" width="13" customWidth="1"/>
    <col min="17" max="17" width="20.7109375" customWidth="1"/>
    <col min="18" max="18" width="9" customWidth="1"/>
  </cols>
  <sheetData>
    <row r="1" spans="1:18" x14ac:dyDescent="0.25">
      <c r="A1" t="s">
        <v>246</v>
      </c>
      <c r="B1" t="s">
        <v>247</v>
      </c>
      <c r="C1" t="s">
        <v>254</v>
      </c>
      <c r="D1" s="201" t="s">
        <v>245</v>
      </c>
      <c r="E1" t="s">
        <v>252</v>
      </c>
      <c r="F1" t="s">
        <v>251</v>
      </c>
      <c r="G1" s="200" t="s">
        <v>250</v>
      </c>
      <c r="H1" s="197" t="s">
        <v>249</v>
      </c>
      <c r="I1" s="199" t="s">
        <v>284</v>
      </c>
      <c r="J1" t="s">
        <v>240</v>
      </c>
      <c r="K1" t="s">
        <v>241</v>
      </c>
      <c r="L1" t="s">
        <v>248</v>
      </c>
      <c r="M1" t="s">
        <v>242</v>
      </c>
      <c r="N1" s="197" t="s">
        <v>243</v>
      </c>
      <c r="O1" s="197" t="s">
        <v>253</v>
      </c>
      <c r="P1" t="s">
        <v>244</v>
      </c>
      <c r="Q1" t="s">
        <v>283</v>
      </c>
      <c r="R1" t="s">
        <v>285</v>
      </c>
    </row>
    <row r="2" spans="1:18" x14ac:dyDescent="0.25">
      <c r="A2" s="197" t="str">
        <f>'Total Payment Amount'!$D$2</f>
        <v>The University of California, Davis Medical Center</v>
      </c>
      <c r="B2" s="197" t="str">
        <f>'Total Payment Amount'!$D$3</f>
        <v>DY 7</v>
      </c>
      <c r="C2" s="198">
        <f>'Total Payment Amount'!$D$4</f>
        <v>41211</v>
      </c>
      <c r="D2" s="200" t="str">
        <f t="shared" ref="D2:D65" ca="1" si="0">INDIRECT("'"&amp;$Q2&amp;"'!$A$6")</f>
        <v>Category 1: Expand Primary Care Capacity</v>
      </c>
      <c r="E2" s="197">
        <f t="shared" ref="E2:E65" ca="1" si="1">INDIRECT("'"&amp;$Q2&amp;"'!$F$18")</f>
        <v>0</v>
      </c>
      <c r="F2" s="197">
        <f t="shared" ref="F2:F65" ca="1" si="2">INDIRECT("'"&amp;$Q2&amp;"'!$F$20")</f>
        <v>0</v>
      </c>
      <c r="G2" s="200" t="str">
        <f ca="1">INDIRECT("'"&amp;$Q2&amp;"'!B22")</f>
        <v>Process Milestone:</v>
      </c>
      <c r="H2" s="197">
        <f ca="1">INDIRECT("'"&amp;$Q2&amp;"'!D22")</f>
        <v>0</v>
      </c>
      <c r="I2" s="197"/>
      <c r="J2" s="197">
        <f ca="1">INDIRECT("'"&amp;$Q2&amp;"'!F25")</f>
        <v>0</v>
      </c>
      <c r="K2" s="197">
        <f ca="1">INDIRECT("'"&amp;$Q2&amp;"'!F27")</f>
        <v>0</v>
      </c>
      <c r="L2" s="197" t="str">
        <f ca="1">INDIRECT("'"&amp;$Q2&amp;"'!F29")</f>
        <v>N/A</v>
      </c>
      <c r="M2" s="197">
        <f ca="1">INDIRECT("'"&amp;$Q2&amp;"'!F32")</f>
        <v>0</v>
      </c>
      <c r="N2" s="197">
        <f ca="1">INDIRECT("'"&amp;$Q2&amp;"'!B34")</f>
        <v>0</v>
      </c>
      <c r="O2" s="197">
        <f ca="1">INDIRECT("'"&amp;$Q2&amp;"'!F42")</f>
        <v>0</v>
      </c>
      <c r="P2" s="197" t="str">
        <f ca="1">INDIRECT("'"&amp;$Q2&amp;"'!F44")</f>
        <v xml:space="preserve"> </v>
      </c>
      <c r="Q2" t="s">
        <v>93</v>
      </c>
      <c r="R2">
        <v>1</v>
      </c>
    </row>
    <row r="3" spans="1:18" x14ac:dyDescent="0.25">
      <c r="A3" s="197" t="str">
        <f>'Total Payment Amount'!$D$2</f>
        <v>The University of California, Davis Medical Center</v>
      </c>
      <c r="B3" s="197" t="str">
        <f>'Total Payment Amount'!$D$3</f>
        <v>DY 7</v>
      </c>
      <c r="C3" s="198">
        <f>'Total Payment Amount'!$D$4</f>
        <v>41211</v>
      </c>
      <c r="D3" s="200" t="str">
        <f t="shared" ca="1" si="0"/>
        <v>Category 1: Expand Primary Care Capacity</v>
      </c>
      <c r="E3" s="197">
        <f t="shared" ca="1" si="1"/>
        <v>0</v>
      </c>
      <c r="F3" s="197">
        <f t="shared" ca="1" si="2"/>
        <v>0</v>
      </c>
      <c r="G3" s="200" t="str">
        <f ca="1">INDIRECT("'"&amp;$Q3&amp;"'!B47")</f>
        <v>Process Milestone:</v>
      </c>
      <c r="H3" s="197">
        <f ca="1">INDIRECT("'"&amp;$Q3&amp;"'!D47")</f>
        <v>0</v>
      </c>
      <c r="I3" s="197"/>
      <c r="J3" s="197">
        <f ca="1">INDIRECT("'"&amp;$Q3&amp;"'!F50")</f>
        <v>0</v>
      </c>
      <c r="K3" s="197">
        <f ca="1">INDIRECT("'"&amp;$Q3&amp;"'!F52")</f>
        <v>0</v>
      </c>
      <c r="L3" s="197" t="str">
        <f ca="1">INDIRECT("'"&amp;$Q3&amp;"'!F54")</f>
        <v>N/A</v>
      </c>
      <c r="M3" s="197">
        <f ca="1">INDIRECT("'"&amp;$Q3&amp;"'!F57")</f>
        <v>0</v>
      </c>
      <c r="N3" s="197">
        <f ca="1">INDIRECT("'"&amp;$Q3&amp;"'!B59")</f>
        <v>0</v>
      </c>
      <c r="O3" s="197">
        <f ca="1">INDIRECT("'"&amp;$Q3&amp;"'!F67")</f>
        <v>0</v>
      </c>
      <c r="P3" s="197" t="str">
        <f ca="1">INDIRECT("'"&amp;$Q3&amp;"'!F69")</f>
        <v xml:space="preserve"> </v>
      </c>
      <c r="Q3" t="s">
        <v>93</v>
      </c>
      <c r="R3">
        <v>1</v>
      </c>
    </row>
    <row r="4" spans="1:18" x14ac:dyDescent="0.25">
      <c r="A4" s="197" t="str">
        <f>'Total Payment Amount'!$D$2</f>
        <v>The University of California, Davis Medical Center</v>
      </c>
      <c r="B4" s="197" t="str">
        <f>'Total Payment Amount'!$D$3</f>
        <v>DY 7</v>
      </c>
      <c r="C4" s="198">
        <f>'Total Payment Amount'!$D$4</f>
        <v>41211</v>
      </c>
      <c r="D4" s="200" t="str">
        <f t="shared" ca="1" si="0"/>
        <v>Category 1: Expand Primary Care Capacity</v>
      </c>
      <c r="E4" s="197">
        <f t="shared" ca="1" si="1"/>
        <v>0</v>
      </c>
      <c r="F4" s="197">
        <f t="shared" ca="1" si="2"/>
        <v>0</v>
      </c>
      <c r="G4" s="200" t="str">
        <f ca="1">INDIRECT("'"&amp;$Q4&amp;"'!B72")</f>
        <v>Process Milestone:</v>
      </c>
      <c r="H4" s="197">
        <f ca="1">INDIRECT("'"&amp;$Q4&amp;"'!D72")</f>
        <v>0</v>
      </c>
      <c r="I4" s="197"/>
      <c r="J4" s="197">
        <f ca="1">INDIRECT("'"&amp;$Q4&amp;"'!F75")</f>
        <v>0</v>
      </c>
      <c r="K4" s="197">
        <f ca="1">INDIRECT("'"&amp;$Q4&amp;"'!F77")</f>
        <v>0</v>
      </c>
      <c r="L4" s="197" t="str">
        <f ca="1">INDIRECT("'"&amp;$Q4&amp;"'!F79")</f>
        <v>N/A</v>
      </c>
      <c r="M4" s="197">
        <f ca="1">INDIRECT("'"&amp;$Q4&amp;"'!F82")</f>
        <v>0</v>
      </c>
      <c r="N4" s="197">
        <f ca="1">INDIRECT("'"&amp;$Q4&amp;"'!B84")</f>
        <v>0</v>
      </c>
      <c r="O4" s="197">
        <f ca="1">INDIRECT("'"&amp;$Q4&amp;"'!F92")</f>
        <v>0</v>
      </c>
      <c r="P4" s="197" t="str">
        <f ca="1">INDIRECT("'"&amp;$Q4&amp;"'!F94")</f>
        <v xml:space="preserve"> </v>
      </c>
      <c r="Q4" t="s">
        <v>93</v>
      </c>
      <c r="R4">
        <v>1</v>
      </c>
    </row>
    <row r="5" spans="1:18" x14ac:dyDescent="0.25">
      <c r="A5" s="197" t="str">
        <f>'Total Payment Amount'!$D$2</f>
        <v>The University of California, Davis Medical Center</v>
      </c>
      <c r="B5" s="197" t="str">
        <f>'Total Payment Amount'!$D$3</f>
        <v>DY 7</v>
      </c>
      <c r="C5" s="198">
        <f>'Total Payment Amount'!$D$4</f>
        <v>41211</v>
      </c>
      <c r="D5" s="200" t="str">
        <f t="shared" ca="1" si="0"/>
        <v>Category 1: Expand Primary Care Capacity</v>
      </c>
      <c r="E5" s="197">
        <f t="shared" ca="1" si="1"/>
        <v>0</v>
      </c>
      <c r="F5" s="197">
        <f t="shared" ca="1" si="2"/>
        <v>0</v>
      </c>
      <c r="G5" s="200" t="str">
        <f ca="1">INDIRECT("'"&amp;$Q5&amp;"'!B97")</f>
        <v>Process Milestone:</v>
      </c>
      <c r="H5" s="197">
        <f ca="1">INDIRECT("'"&amp;$Q5&amp;"'!D97")</f>
        <v>0</v>
      </c>
      <c r="I5" s="197"/>
      <c r="J5" s="197">
        <f ca="1">INDIRECT("'"&amp;$Q5&amp;"'!F100")</f>
        <v>0</v>
      </c>
      <c r="K5" s="197">
        <f ca="1">INDIRECT("'"&amp;$Q5&amp;"'!F102")</f>
        <v>0</v>
      </c>
      <c r="L5" s="197" t="str">
        <f ca="1">INDIRECT("'"&amp;$Q5&amp;"'!F104")</f>
        <v>N/A</v>
      </c>
      <c r="M5" s="197">
        <f ca="1">INDIRECT("'"&amp;$Q5&amp;"'!F107")</f>
        <v>0</v>
      </c>
      <c r="N5" s="197">
        <f ca="1">INDIRECT("'"&amp;$Q5&amp;"'!B109")</f>
        <v>0</v>
      </c>
      <c r="O5" s="197">
        <f ca="1">INDIRECT("'"&amp;$Q5&amp;"'!F117")</f>
        <v>0</v>
      </c>
      <c r="P5" s="197" t="str">
        <f ca="1">INDIRECT("'"&amp;$Q5&amp;"'!F119")</f>
        <v xml:space="preserve"> </v>
      </c>
      <c r="Q5" t="s">
        <v>93</v>
      </c>
      <c r="R5">
        <v>1</v>
      </c>
    </row>
    <row r="6" spans="1:18" x14ac:dyDescent="0.25">
      <c r="A6" s="197" t="str">
        <f>'Total Payment Amount'!$D$2</f>
        <v>The University of California, Davis Medical Center</v>
      </c>
      <c r="B6" s="197" t="str">
        <f>'Total Payment Amount'!$D$3</f>
        <v>DY 7</v>
      </c>
      <c r="C6" s="198">
        <f>'Total Payment Amount'!$D$4</f>
        <v>41211</v>
      </c>
      <c r="D6" s="200" t="str">
        <f t="shared" ca="1" si="0"/>
        <v>Category 1: Expand Primary Care Capacity</v>
      </c>
      <c r="E6" s="197">
        <f t="shared" ca="1" si="1"/>
        <v>0</v>
      </c>
      <c r="F6" s="197">
        <f t="shared" ca="1" si="2"/>
        <v>0</v>
      </c>
      <c r="G6" s="200" t="str">
        <f ca="1">INDIRECT("'"&amp;$Q6&amp;"'!B122")</f>
        <v>Process Milestone:</v>
      </c>
      <c r="H6" s="197">
        <f ca="1">INDIRECT("'"&amp;$Q6&amp;"'!D122")</f>
        <v>0</v>
      </c>
      <c r="I6" s="197"/>
      <c r="J6" s="197">
        <f ca="1">INDIRECT("'"&amp;$Q6&amp;"'!F125")</f>
        <v>0</v>
      </c>
      <c r="K6" s="197">
        <f ca="1">INDIRECT("'"&amp;$Q6&amp;"'!F127")</f>
        <v>0</v>
      </c>
      <c r="L6" s="197" t="str">
        <f ca="1">INDIRECT("'"&amp;$Q6&amp;"'!F129")</f>
        <v>N/A</v>
      </c>
      <c r="M6" s="197">
        <f ca="1">INDIRECT("'"&amp;$Q6&amp;"'!F132")</f>
        <v>0</v>
      </c>
      <c r="N6" s="197">
        <f ca="1">INDIRECT("'"&amp;$Q6&amp;"'!B134")</f>
        <v>0</v>
      </c>
      <c r="O6" s="197">
        <f ca="1">INDIRECT("'"&amp;$Q6&amp;"'!F142")</f>
        <v>0</v>
      </c>
      <c r="P6" s="197" t="str">
        <f ca="1">INDIRECT("'"&amp;$Q6&amp;"'!F144")</f>
        <v xml:space="preserve"> </v>
      </c>
      <c r="Q6" t="s">
        <v>93</v>
      </c>
      <c r="R6">
        <v>1</v>
      </c>
    </row>
    <row r="7" spans="1:18" x14ac:dyDescent="0.25">
      <c r="A7" s="197" t="str">
        <f>'Total Payment Amount'!$D$2</f>
        <v>The University of California, Davis Medical Center</v>
      </c>
      <c r="B7" s="197" t="str">
        <f>'Total Payment Amount'!$D$3</f>
        <v>DY 7</v>
      </c>
      <c r="C7" s="198">
        <f>'Total Payment Amount'!$D$4</f>
        <v>41211</v>
      </c>
      <c r="D7" s="200" t="str">
        <f t="shared" ca="1" si="0"/>
        <v>Category 1: Expand Primary Care Capacity</v>
      </c>
      <c r="E7" s="197">
        <f t="shared" ca="1" si="1"/>
        <v>0</v>
      </c>
      <c r="F7" s="197">
        <f t="shared" ca="1" si="2"/>
        <v>0</v>
      </c>
      <c r="G7" s="200" t="str">
        <f ca="1">INDIRECT("'"&amp;$Q7&amp;"'!B147")</f>
        <v>Improvement Milestone:</v>
      </c>
      <c r="H7" s="197">
        <f ca="1">INDIRECT("'"&amp;$Q7&amp;"'!D147")</f>
        <v>0</v>
      </c>
      <c r="I7" s="197"/>
      <c r="J7" s="197">
        <f ca="1">INDIRECT("'"&amp;$Q7&amp;"'!F150")</f>
        <v>0</v>
      </c>
      <c r="K7" s="197">
        <f ca="1">INDIRECT("'"&amp;$Q7&amp;"'!F152")</f>
        <v>0</v>
      </c>
      <c r="L7" s="197" t="str">
        <f ca="1">INDIRECT("'"&amp;$Q7&amp;"'!F154")</f>
        <v>N/A</v>
      </c>
      <c r="M7" s="197">
        <f ca="1">INDIRECT("'"&amp;$Q7&amp;"'!F157")</f>
        <v>0</v>
      </c>
      <c r="N7" s="197">
        <f ca="1">INDIRECT("'"&amp;$Q7&amp;"'!B159")</f>
        <v>0</v>
      </c>
      <c r="O7" s="197">
        <f ca="1">INDIRECT("'"&amp;$Q7&amp;"'!F167")</f>
        <v>0</v>
      </c>
      <c r="P7" s="197" t="str">
        <f ca="1">INDIRECT("'"&amp;$Q7&amp;"'!F169")</f>
        <v xml:space="preserve"> </v>
      </c>
      <c r="Q7" t="s">
        <v>93</v>
      </c>
      <c r="R7">
        <v>1</v>
      </c>
    </row>
    <row r="8" spans="1:18" x14ac:dyDescent="0.25">
      <c r="A8" s="197" t="str">
        <f>'Total Payment Amount'!$D$2</f>
        <v>The University of California, Davis Medical Center</v>
      </c>
      <c r="B8" s="197" t="str">
        <f>'Total Payment Amount'!$D$3</f>
        <v>DY 7</v>
      </c>
      <c r="C8" s="198">
        <f>'Total Payment Amount'!$D$4</f>
        <v>41211</v>
      </c>
      <c r="D8" s="200" t="str">
        <f t="shared" ca="1" si="0"/>
        <v>Category 1: Expand Primary Care Capacity</v>
      </c>
      <c r="E8" s="197">
        <f t="shared" ca="1" si="1"/>
        <v>0</v>
      </c>
      <c r="F8" s="197">
        <f t="shared" ca="1" si="2"/>
        <v>0</v>
      </c>
      <c r="G8" s="200" t="str">
        <f ca="1">INDIRECT("'"&amp;$Q8&amp;"'!B172")</f>
        <v>Improvement Milestone:</v>
      </c>
      <c r="H8" s="197">
        <f ca="1">INDIRECT("'"&amp;$Q8&amp;"'!D172")</f>
        <v>0</v>
      </c>
      <c r="I8" s="197"/>
      <c r="J8" s="197">
        <f ca="1">INDIRECT("'"&amp;$Q8&amp;"'!F175")</f>
        <v>0</v>
      </c>
      <c r="K8" s="197">
        <f ca="1">INDIRECT("'"&amp;$Q8&amp;"'!F177")</f>
        <v>0</v>
      </c>
      <c r="L8" s="197" t="str">
        <f ca="1">INDIRECT("'"&amp;$Q8&amp;"'!F179")</f>
        <v>N/A</v>
      </c>
      <c r="M8" s="197">
        <f ca="1">INDIRECT("'"&amp;$Q8&amp;"'!F182")</f>
        <v>0</v>
      </c>
      <c r="N8" s="197">
        <f ca="1">INDIRECT("'"&amp;$Q8&amp;"'!B184")</f>
        <v>0</v>
      </c>
      <c r="O8" s="197">
        <f ca="1">INDIRECT("'"&amp;$Q8&amp;"'!F192")</f>
        <v>0</v>
      </c>
      <c r="P8" s="197" t="str">
        <f ca="1">INDIRECT("'"&amp;$Q8&amp;"'!F194")</f>
        <v xml:space="preserve"> </v>
      </c>
      <c r="Q8" t="s">
        <v>93</v>
      </c>
      <c r="R8">
        <v>1</v>
      </c>
    </row>
    <row r="9" spans="1:18" x14ac:dyDescent="0.25">
      <c r="A9" s="197" t="str">
        <f>'Total Payment Amount'!$D$2</f>
        <v>The University of California, Davis Medical Center</v>
      </c>
      <c r="B9" s="197" t="str">
        <f>'Total Payment Amount'!$D$3</f>
        <v>DY 7</v>
      </c>
      <c r="C9" s="198">
        <f>'Total Payment Amount'!$D$4</f>
        <v>41211</v>
      </c>
      <c r="D9" s="200" t="str">
        <f t="shared" ca="1" si="0"/>
        <v>Category 1: Expand Primary Care Capacity</v>
      </c>
      <c r="E9" s="197">
        <f t="shared" ca="1" si="1"/>
        <v>0</v>
      </c>
      <c r="F9" s="197">
        <f t="shared" ca="1" si="2"/>
        <v>0</v>
      </c>
      <c r="G9" s="200" t="str">
        <f ca="1">INDIRECT("'"&amp;$Q9&amp;"'!B197")</f>
        <v>Improvement Milestone:</v>
      </c>
      <c r="H9" s="197">
        <f ca="1">INDIRECT("'"&amp;$Q9&amp;"'!D197")</f>
        <v>0</v>
      </c>
      <c r="I9" s="197"/>
      <c r="J9" s="197">
        <f ca="1">INDIRECT("'"&amp;$Q9&amp;"'!F200")</f>
        <v>0</v>
      </c>
      <c r="K9" s="197">
        <f ca="1">INDIRECT("'"&amp;$Q9&amp;"'!F202")</f>
        <v>0</v>
      </c>
      <c r="L9" s="197" t="str">
        <f ca="1">INDIRECT("'"&amp;$Q9&amp;"'!F204")</f>
        <v>N/A</v>
      </c>
      <c r="M9" s="197">
        <f ca="1">INDIRECT("'"&amp;$Q9&amp;"'!F207")</f>
        <v>0</v>
      </c>
      <c r="N9" s="197">
        <f ca="1">INDIRECT("'"&amp;$Q9&amp;"'!B209")</f>
        <v>0</v>
      </c>
      <c r="O9" s="197">
        <f ca="1">INDIRECT("'"&amp;$Q9&amp;"'!F217")</f>
        <v>0</v>
      </c>
      <c r="P9" s="197" t="str">
        <f ca="1">INDIRECT("'"&amp;$Q9&amp;"'!F219")</f>
        <v xml:space="preserve"> </v>
      </c>
      <c r="Q9" t="s">
        <v>93</v>
      </c>
      <c r="R9">
        <v>1</v>
      </c>
    </row>
    <row r="10" spans="1:18" x14ac:dyDescent="0.25">
      <c r="A10" s="197" t="str">
        <f>'Total Payment Amount'!$D$2</f>
        <v>The University of California, Davis Medical Center</v>
      </c>
      <c r="B10" s="197" t="str">
        <f>'Total Payment Amount'!$D$3</f>
        <v>DY 7</v>
      </c>
      <c r="C10" s="198">
        <f>'Total Payment Amount'!$D$4</f>
        <v>41211</v>
      </c>
      <c r="D10" s="200" t="str">
        <f t="shared" ca="1" si="0"/>
        <v>Category 1: Expand Primary Care Capacity</v>
      </c>
      <c r="E10" s="197">
        <f t="shared" ca="1" si="1"/>
        <v>0</v>
      </c>
      <c r="F10" s="197">
        <f t="shared" ca="1" si="2"/>
        <v>0</v>
      </c>
      <c r="G10" s="200" t="str">
        <f ca="1">INDIRECT("'"&amp;$Q10&amp;"'!B222")</f>
        <v>Improvement Milestone:</v>
      </c>
      <c r="H10" s="197">
        <f ca="1">INDIRECT("'"&amp;$Q10&amp;"'!D222")</f>
        <v>0</v>
      </c>
      <c r="I10" s="197"/>
      <c r="J10" s="197">
        <f ca="1">INDIRECT("'"&amp;$Q10&amp;"'!F225")</f>
        <v>0</v>
      </c>
      <c r="K10" s="197">
        <f ca="1">INDIRECT("'"&amp;$Q10&amp;"'!F227")</f>
        <v>0</v>
      </c>
      <c r="L10" s="197" t="str">
        <f ca="1">INDIRECT("'"&amp;$Q10&amp;"'!F229")</f>
        <v>N/A</v>
      </c>
      <c r="M10" s="197">
        <f ca="1">INDIRECT("'"&amp;$Q10&amp;"'!F232")</f>
        <v>0</v>
      </c>
      <c r="N10" s="197">
        <f ca="1">INDIRECT("'"&amp;$Q10&amp;"'!B234")</f>
        <v>0</v>
      </c>
      <c r="O10" s="197">
        <f ca="1">INDIRECT("'"&amp;$Q10&amp;"'!F242")</f>
        <v>0</v>
      </c>
      <c r="P10" s="197" t="str">
        <f ca="1">INDIRECT("'"&amp;$Q10&amp;"'!F244")</f>
        <v xml:space="preserve"> </v>
      </c>
      <c r="Q10" t="s">
        <v>93</v>
      </c>
      <c r="R10">
        <v>1</v>
      </c>
    </row>
    <row r="11" spans="1:18" x14ac:dyDescent="0.25">
      <c r="A11" s="197" t="str">
        <f>'Total Payment Amount'!$D$2</f>
        <v>The University of California, Davis Medical Center</v>
      </c>
      <c r="B11" s="197" t="str">
        <f>'Total Payment Amount'!$D$3</f>
        <v>DY 7</v>
      </c>
      <c r="C11" s="198">
        <f>'Total Payment Amount'!$D$4</f>
        <v>41211</v>
      </c>
      <c r="D11" s="200" t="str">
        <f t="shared" ca="1" si="0"/>
        <v>Category 1: Expand Primary Care Capacity</v>
      </c>
      <c r="E11" s="197">
        <f t="shared" ca="1" si="1"/>
        <v>0</v>
      </c>
      <c r="F11" s="197">
        <f t="shared" ca="1" si="2"/>
        <v>0</v>
      </c>
      <c r="G11" s="200" t="str">
        <f ca="1">INDIRECT("'"&amp;$Q11&amp;"'!B247")</f>
        <v>Improvement Milestone:</v>
      </c>
      <c r="H11" s="197">
        <f ca="1">INDIRECT("'"&amp;$Q11&amp;"'!D247")</f>
        <v>0</v>
      </c>
      <c r="I11" s="197"/>
      <c r="J11" s="197">
        <f ca="1">INDIRECT("'"&amp;$Q11&amp;"'!F250")</f>
        <v>0</v>
      </c>
      <c r="K11" s="197">
        <f ca="1">INDIRECT("'"&amp;$Q11&amp;"'!F252")</f>
        <v>0</v>
      </c>
      <c r="L11" s="197" t="str">
        <f ca="1">INDIRECT("'"&amp;$Q11&amp;"'!F254")</f>
        <v>N/A</v>
      </c>
      <c r="M11" s="197">
        <f ca="1">INDIRECT("'"&amp;$Q11&amp;"'!F257")</f>
        <v>0</v>
      </c>
      <c r="N11" s="197">
        <f ca="1">INDIRECT("'"&amp;$Q11&amp;"'!B259")</f>
        <v>0</v>
      </c>
      <c r="O11" s="197">
        <f ca="1">INDIRECT("'"&amp;$Q11&amp;"'!F267")</f>
        <v>0</v>
      </c>
      <c r="P11" s="197" t="str">
        <f ca="1">INDIRECT("'"&amp;$Q11&amp;"'!F269")</f>
        <v xml:space="preserve"> </v>
      </c>
      <c r="Q11" t="s">
        <v>93</v>
      </c>
      <c r="R11">
        <v>1</v>
      </c>
    </row>
    <row r="12" spans="1:18" x14ac:dyDescent="0.25">
      <c r="A12" s="197" t="str">
        <f>'Total Payment Amount'!$D$2</f>
        <v>The University of California, Davis Medical Center</v>
      </c>
      <c r="B12" s="197" t="str">
        <f>'Total Payment Amount'!$D$3</f>
        <v>DY 7</v>
      </c>
      <c r="C12" s="198">
        <f>'Total Payment Amount'!$D$4</f>
        <v>41211</v>
      </c>
      <c r="D12" s="200" t="str">
        <f t="shared" ca="1" si="0"/>
        <v>Category 1: Increase Training of Primary Care Workforce</v>
      </c>
      <c r="E12" s="197">
        <f t="shared" ca="1" si="1"/>
        <v>0</v>
      </c>
      <c r="F12" s="197">
        <f t="shared" ca="1" si="2"/>
        <v>0</v>
      </c>
      <c r="G12" s="200" t="str">
        <f ca="1">INDIRECT("'"&amp;$Q12&amp;"'!B22")</f>
        <v>Process Milestone:</v>
      </c>
      <c r="H12" s="197">
        <f ca="1">INDIRECT("'"&amp;$Q12&amp;"'!D22")</f>
        <v>0</v>
      </c>
      <c r="I12" s="197"/>
      <c r="J12" s="197">
        <f ca="1">INDIRECT("'"&amp;$Q12&amp;"'!F25")</f>
        <v>0</v>
      </c>
      <c r="K12" s="197">
        <f ca="1">INDIRECT("'"&amp;$Q12&amp;"'!F27")</f>
        <v>0</v>
      </c>
      <c r="L12" s="197" t="str">
        <f ca="1">INDIRECT("'"&amp;$Q12&amp;"'!F29")</f>
        <v>N/A</v>
      </c>
      <c r="M12" s="197">
        <f ca="1">INDIRECT("'"&amp;$Q12&amp;"'!F32")</f>
        <v>0</v>
      </c>
      <c r="N12" s="197">
        <f ca="1">INDIRECT("'"&amp;$Q12&amp;"'!B34")</f>
        <v>0</v>
      </c>
      <c r="O12" s="197">
        <f ca="1">INDIRECT("'"&amp;$Q12&amp;"'!F42")</f>
        <v>0</v>
      </c>
      <c r="P12" s="197" t="str">
        <f ca="1">INDIRECT("'"&amp;$Q12&amp;"'!F44")</f>
        <v xml:space="preserve"> </v>
      </c>
      <c r="Q12" t="s">
        <v>282</v>
      </c>
      <c r="R12">
        <v>2</v>
      </c>
    </row>
    <row r="13" spans="1:18" x14ac:dyDescent="0.25">
      <c r="A13" s="197" t="str">
        <f>'Total Payment Amount'!$D$2</f>
        <v>The University of California, Davis Medical Center</v>
      </c>
      <c r="B13" s="197" t="str">
        <f>'Total Payment Amount'!$D$3</f>
        <v>DY 7</v>
      </c>
      <c r="C13" s="198">
        <f>'Total Payment Amount'!$D$4</f>
        <v>41211</v>
      </c>
      <c r="D13" s="200" t="str">
        <f t="shared" ca="1" si="0"/>
        <v>Category 1: Increase Training of Primary Care Workforce</v>
      </c>
      <c r="E13" s="197">
        <f t="shared" ca="1" si="1"/>
        <v>0</v>
      </c>
      <c r="F13" s="197">
        <f t="shared" ca="1" si="2"/>
        <v>0</v>
      </c>
      <c r="G13" s="200" t="str">
        <f ca="1">INDIRECT("'"&amp;$Q13&amp;"'!B47")</f>
        <v>Process Milestone:</v>
      </c>
      <c r="H13" s="197">
        <f ca="1">INDIRECT("'"&amp;$Q13&amp;"'!D47")</f>
        <v>0</v>
      </c>
      <c r="I13" s="197"/>
      <c r="J13" s="197">
        <f ca="1">INDIRECT("'"&amp;$Q13&amp;"'!F50")</f>
        <v>0</v>
      </c>
      <c r="K13" s="197">
        <f ca="1">INDIRECT("'"&amp;$Q13&amp;"'!F52")</f>
        <v>0</v>
      </c>
      <c r="L13" s="197" t="str">
        <f ca="1">INDIRECT("'"&amp;$Q13&amp;"'!F54")</f>
        <v>N/A</v>
      </c>
      <c r="M13" s="197">
        <f ca="1">INDIRECT("'"&amp;$Q13&amp;"'!F57")</f>
        <v>0</v>
      </c>
      <c r="N13" s="197">
        <f ca="1">INDIRECT("'"&amp;$Q13&amp;"'!B59")</f>
        <v>0</v>
      </c>
      <c r="O13" s="197">
        <f ca="1">INDIRECT("'"&amp;$Q13&amp;"'!F67")</f>
        <v>0</v>
      </c>
      <c r="P13" s="197" t="str">
        <f ca="1">INDIRECT("'"&amp;$Q13&amp;"'!F69")</f>
        <v xml:space="preserve"> </v>
      </c>
      <c r="Q13" t="s">
        <v>282</v>
      </c>
      <c r="R13">
        <v>2</v>
      </c>
    </row>
    <row r="14" spans="1:18" x14ac:dyDescent="0.25">
      <c r="A14" s="197" t="str">
        <f>'Total Payment Amount'!$D$2</f>
        <v>The University of California, Davis Medical Center</v>
      </c>
      <c r="B14" s="197" t="str">
        <f>'Total Payment Amount'!$D$3</f>
        <v>DY 7</v>
      </c>
      <c r="C14" s="198">
        <f>'Total Payment Amount'!$D$4</f>
        <v>41211</v>
      </c>
      <c r="D14" s="200" t="str">
        <f t="shared" ca="1" si="0"/>
        <v>Category 1: Increase Training of Primary Care Workforce</v>
      </c>
      <c r="E14" s="197">
        <f t="shared" ca="1" si="1"/>
        <v>0</v>
      </c>
      <c r="F14" s="197">
        <f t="shared" ca="1" si="2"/>
        <v>0</v>
      </c>
      <c r="G14" s="200" t="str">
        <f ca="1">INDIRECT("'"&amp;$Q14&amp;"'!B72")</f>
        <v>Process Milestone:</v>
      </c>
      <c r="H14" s="197">
        <f ca="1">INDIRECT("'"&amp;$Q14&amp;"'!D72")</f>
        <v>0</v>
      </c>
      <c r="I14" s="197"/>
      <c r="J14" s="197">
        <f ca="1">INDIRECT("'"&amp;$Q14&amp;"'!F75")</f>
        <v>0</v>
      </c>
      <c r="K14" s="197">
        <f ca="1">INDIRECT("'"&amp;$Q14&amp;"'!F77")</f>
        <v>0</v>
      </c>
      <c r="L14" s="197" t="str">
        <f ca="1">INDIRECT("'"&amp;$Q14&amp;"'!F79")</f>
        <v>N/A</v>
      </c>
      <c r="M14" s="197">
        <f ca="1">INDIRECT("'"&amp;$Q14&amp;"'!F82")</f>
        <v>0</v>
      </c>
      <c r="N14" s="197">
        <f ca="1">INDIRECT("'"&amp;$Q14&amp;"'!B84")</f>
        <v>0</v>
      </c>
      <c r="O14" s="197">
        <f ca="1">INDIRECT("'"&amp;$Q14&amp;"'!F92")</f>
        <v>0</v>
      </c>
      <c r="P14" s="197" t="str">
        <f ca="1">INDIRECT("'"&amp;$Q14&amp;"'!F94")</f>
        <v xml:space="preserve"> </v>
      </c>
      <c r="Q14" t="s">
        <v>282</v>
      </c>
      <c r="R14">
        <v>2</v>
      </c>
    </row>
    <row r="15" spans="1:18" x14ac:dyDescent="0.25">
      <c r="A15" s="197" t="str">
        <f>'Total Payment Amount'!$D$2</f>
        <v>The University of California, Davis Medical Center</v>
      </c>
      <c r="B15" s="197" t="str">
        <f>'Total Payment Amount'!$D$3</f>
        <v>DY 7</v>
      </c>
      <c r="C15" s="198">
        <f>'Total Payment Amount'!$D$4</f>
        <v>41211</v>
      </c>
      <c r="D15" s="200" t="str">
        <f t="shared" ca="1" si="0"/>
        <v>Category 1: Increase Training of Primary Care Workforce</v>
      </c>
      <c r="E15" s="197">
        <f t="shared" ca="1" si="1"/>
        <v>0</v>
      </c>
      <c r="F15" s="197">
        <f t="shared" ca="1" si="2"/>
        <v>0</v>
      </c>
      <c r="G15" s="200" t="str">
        <f ca="1">INDIRECT("'"&amp;$Q15&amp;"'!B97")</f>
        <v>Process Milestone:</v>
      </c>
      <c r="H15" s="197">
        <f ca="1">INDIRECT("'"&amp;$Q15&amp;"'!D97")</f>
        <v>0</v>
      </c>
      <c r="I15" s="197"/>
      <c r="J15" s="197">
        <f ca="1">INDIRECT("'"&amp;$Q15&amp;"'!F100")</f>
        <v>0</v>
      </c>
      <c r="K15" s="197">
        <f ca="1">INDIRECT("'"&amp;$Q15&amp;"'!F102")</f>
        <v>0</v>
      </c>
      <c r="L15" s="197" t="str">
        <f ca="1">INDIRECT("'"&amp;$Q15&amp;"'!F104")</f>
        <v>N/A</v>
      </c>
      <c r="M15" s="197">
        <f ca="1">INDIRECT("'"&amp;$Q15&amp;"'!F107")</f>
        <v>0</v>
      </c>
      <c r="N15" s="197">
        <f ca="1">INDIRECT("'"&amp;$Q15&amp;"'!B109")</f>
        <v>0</v>
      </c>
      <c r="O15" s="197">
        <f ca="1">INDIRECT("'"&amp;$Q15&amp;"'!F117")</f>
        <v>0</v>
      </c>
      <c r="P15" s="197" t="str">
        <f ca="1">INDIRECT("'"&amp;$Q15&amp;"'!F119")</f>
        <v xml:space="preserve"> </v>
      </c>
      <c r="Q15" t="s">
        <v>282</v>
      </c>
      <c r="R15">
        <v>2</v>
      </c>
    </row>
    <row r="16" spans="1:18" x14ac:dyDescent="0.25">
      <c r="A16" s="197" t="str">
        <f>'Total Payment Amount'!$D$2</f>
        <v>The University of California, Davis Medical Center</v>
      </c>
      <c r="B16" s="197" t="str">
        <f>'Total Payment Amount'!$D$3</f>
        <v>DY 7</v>
      </c>
      <c r="C16" s="198">
        <f>'Total Payment Amount'!$D$4</f>
        <v>41211</v>
      </c>
      <c r="D16" s="200" t="str">
        <f t="shared" ca="1" si="0"/>
        <v>Category 1: Increase Training of Primary Care Workforce</v>
      </c>
      <c r="E16" s="197">
        <f t="shared" ca="1" si="1"/>
        <v>0</v>
      </c>
      <c r="F16" s="197">
        <f t="shared" ca="1" si="2"/>
        <v>0</v>
      </c>
      <c r="G16" s="200" t="str">
        <f ca="1">INDIRECT("'"&amp;$Q16&amp;"'!B122")</f>
        <v>Process Milestone:</v>
      </c>
      <c r="H16" s="197">
        <f ca="1">INDIRECT("'"&amp;$Q16&amp;"'!D122")</f>
        <v>0</v>
      </c>
      <c r="I16" s="197"/>
      <c r="J16" s="197">
        <f ca="1">INDIRECT("'"&amp;$Q16&amp;"'!F125")</f>
        <v>0</v>
      </c>
      <c r="K16" s="197">
        <f ca="1">INDIRECT("'"&amp;$Q16&amp;"'!F127")</f>
        <v>0</v>
      </c>
      <c r="L16" s="197" t="str">
        <f ca="1">INDIRECT("'"&amp;$Q16&amp;"'!F129")</f>
        <v>N/A</v>
      </c>
      <c r="M16" s="197">
        <f ca="1">INDIRECT("'"&amp;$Q16&amp;"'!F132")</f>
        <v>0</v>
      </c>
      <c r="N16" s="197">
        <f ca="1">INDIRECT("'"&amp;$Q16&amp;"'!B134")</f>
        <v>0</v>
      </c>
      <c r="O16" s="197">
        <f ca="1">INDIRECT("'"&amp;$Q16&amp;"'!F142")</f>
        <v>0</v>
      </c>
      <c r="P16" s="197" t="str">
        <f ca="1">INDIRECT("'"&amp;$Q16&amp;"'!F144")</f>
        <v xml:space="preserve"> </v>
      </c>
      <c r="Q16" t="s">
        <v>282</v>
      </c>
      <c r="R16">
        <v>2</v>
      </c>
    </row>
    <row r="17" spans="1:18" x14ac:dyDescent="0.25">
      <c r="A17" s="197" t="str">
        <f>'Total Payment Amount'!$D$2</f>
        <v>The University of California, Davis Medical Center</v>
      </c>
      <c r="B17" s="197" t="str">
        <f>'Total Payment Amount'!$D$3</f>
        <v>DY 7</v>
      </c>
      <c r="C17" s="198">
        <f>'Total Payment Amount'!$D$4</f>
        <v>41211</v>
      </c>
      <c r="D17" s="200" t="str">
        <f t="shared" ca="1" si="0"/>
        <v>Category 1: Increase Training of Primary Care Workforce</v>
      </c>
      <c r="E17" s="197">
        <f t="shared" ca="1" si="1"/>
        <v>0</v>
      </c>
      <c r="F17" s="197">
        <f t="shared" ca="1" si="2"/>
        <v>0</v>
      </c>
      <c r="G17" s="200" t="str">
        <f ca="1">INDIRECT("'"&amp;$Q17&amp;"'!B147")</f>
        <v>Improvement Milestone:</v>
      </c>
      <c r="H17" s="197">
        <f ca="1">INDIRECT("'"&amp;$Q17&amp;"'!D147")</f>
        <v>0</v>
      </c>
      <c r="I17" s="197"/>
      <c r="J17" s="197">
        <f ca="1">INDIRECT("'"&amp;$Q17&amp;"'!F150")</f>
        <v>0</v>
      </c>
      <c r="K17" s="197">
        <f ca="1">INDIRECT("'"&amp;$Q17&amp;"'!F152")</f>
        <v>0</v>
      </c>
      <c r="L17" s="197" t="str">
        <f ca="1">INDIRECT("'"&amp;$Q17&amp;"'!F154")</f>
        <v>N/A</v>
      </c>
      <c r="M17" s="197">
        <f ca="1">INDIRECT("'"&amp;$Q17&amp;"'!F157")</f>
        <v>0</v>
      </c>
      <c r="N17" s="197">
        <f ca="1">INDIRECT("'"&amp;$Q17&amp;"'!B159")</f>
        <v>0</v>
      </c>
      <c r="O17" s="197">
        <f ca="1">INDIRECT("'"&amp;$Q17&amp;"'!F167")</f>
        <v>0</v>
      </c>
      <c r="P17" s="197" t="str">
        <f ca="1">INDIRECT("'"&amp;$Q17&amp;"'!F169")</f>
        <v xml:space="preserve"> </v>
      </c>
      <c r="Q17" t="s">
        <v>282</v>
      </c>
      <c r="R17">
        <v>2</v>
      </c>
    </row>
    <row r="18" spans="1:18" x14ac:dyDescent="0.25">
      <c r="A18" s="197" t="str">
        <f>'Total Payment Amount'!$D$2</f>
        <v>The University of California, Davis Medical Center</v>
      </c>
      <c r="B18" s="197" t="str">
        <f>'Total Payment Amount'!$D$3</f>
        <v>DY 7</v>
      </c>
      <c r="C18" s="198">
        <f>'Total Payment Amount'!$D$4</f>
        <v>41211</v>
      </c>
      <c r="D18" s="200" t="str">
        <f t="shared" ca="1" si="0"/>
        <v>Category 1: Increase Training of Primary Care Workforce</v>
      </c>
      <c r="E18" s="197">
        <f t="shared" ca="1" si="1"/>
        <v>0</v>
      </c>
      <c r="F18" s="197">
        <f t="shared" ca="1" si="2"/>
        <v>0</v>
      </c>
      <c r="G18" s="200" t="str">
        <f ca="1">INDIRECT("'"&amp;$Q18&amp;"'!B172")</f>
        <v>Improvement Milestone:</v>
      </c>
      <c r="H18" s="197">
        <f ca="1">INDIRECT("'"&amp;$Q18&amp;"'!D172")</f>
        <v>0</v>
      </c>
      <c r="I18" s="197"/>
      <c r="J18" s="197">
        <f ca="1">INDIRECT("'"&amp;$Q18&amp;"'!F175")</f>
        <v>0</v>
      </c>
      <c r="K18" s="197">
        <f ca="1">INDIRECT("'"&amp;$Q18&amp;"'!F177")</f>
        <v>0</v>
      </c>
      <c r="L18" s="197" t="str">
        <f ca="1">INDIRECT("'"&amp;$Q18&amp;"'!F179")</f>
        <v>N/A</v>
      </c>
      <c r="M18" s="197">
        <f ca="1">INDIRECT("'"&amp;$Q18&amp;"'!F182")</f>
        <v>0</v>
      </c>
      <c r="N18" s="197">
        <f ca="1">INDIRECT("'"&amp;$Q18&amp;"'!B184")</f>
        <v>0</v>
      </c>
      <c r="O18" s="197">
        <f ca="1">INDIRECT("'"&amp;$Q18&amp;"'!F192")</f>
        <v>0</v>
      </c>
      <c r="P18" s="197" t="str">
        <f ca="1">INDIRECT("'"&amp;$Q18&amp;"'!F194")</f>
        <v xml:space="preserve"> </v>
      </c>
      <c r="Q18" t="s">
        <v>282</v>
      </c>
      <c r="R18">
        <v>2</v>
      </c>
    </row>
    <row r="19" spans="1:18" x14ac:dyDescent="0.25">
      <c r="A19" s="197" t="str">
        <f>'Total Payment Amount'!$D$2</f>
        <v>The University of California, Davis Medical Center</v>
      </c>
      <c r="B19" s="197" t="str">
        <f>'Total Payment Amount'!$D$3</f>
        <v>DY 7</v>
      </c>
      <c r="C19" s="198">
        <f>'Total Payment Amount'!$D$4</f>
        <v>41211</v>
      </c>
      <c r="D19" s="200" t="str">
        <f t="shared" ca="1" si="0"/>
        <v>Category 1: Increase Training of Primary Care Workforce</v>
      </c>
      <c r="E19" s="197">
        <f t="shared" ca="1" si="1"/>
        <v>0</v>
      </c>
      <c r="F19" s="197">
        <f t="shared" ca="1" si="2"/>
        <v>0</v>
      </c>
      <c r="G19" s="200" t="str">
        <f ca="1">INDIRECT("'"&amp;$Q19&amp;"'!B197")</f>
        <v>Improvement Milestone:</v>
      </c>
      <c r="H19" s="197">
        <f ca="1">INDIRECT("'"&amp;$Q19&amp;"'!D197")</f>
        <v>0</v>
      </c>
      <c r="I19" s="197"/>
      <c r="J19" s="197">
        <f ca="1">INDIRECT("'"&amp;$Q19&amp;"'!F200")</f>
        <v>0</v>
      </c>
      <c r="K19" s="197">
        <f ca="1">INDIRECT("'"&amp;$Q19&amp;"'!F202")</f>
        <v>0</v>
      </c>
      <c r="L19" s="197" t="str">
        <f ca="1">INDIRECT("'"&amp;$Q19&amp;"'!F204")</f>
        <v>N/A</v>
      </c>
      <c r="M19" s="197">
        <f ca="1">INDIRECT("'"&amp;$Q19&amp;"'!F207")</f>
        <v>0</v>
      </c>
      <c r="N19" s="197">
        <f ca="1">INDIRECT("'"&amp;$Q19&amp;"'!B209")</f>
        <v>0</v>
      </c>
      <c r="O19" s="197">
        <f ca="1">INDIRECT("'"&amp;$Q19&amp;"'!F217")</f>
        <v>0</v>
      </c>
      <c r="P19" s="197" t="str">
        <f ca="1">INDIRECT("'"&amp;$Q19&amp;"'!F219")</f>
        <v xml:space="preserve"> </v>
      </c>
      <c r="Q19" t="s">
        <v>282</v>
      </c>
      <c r="R19">
        <v>2</v>
      </c>
    </row>
    <row r="20" spans="1:18" x14ac:dyDescent="0.25">
      <c r="A20" s="197" t="str">
        <f>'Total Payment Amount'!$D$2</f>
        <v>The University of California, Davis Medical Center</v>
      </c>
      <c r="B20" s="197" t="str">
        <f>'Total Payment Amount'!$D$3</f>
        <v>DY 7</v>
      </c>
      <c r="C20" s="198">
        <f>'Total Payment Amount'!$D$4</f>
        <v>41211</v>
      </c>
      <c r="D20" s="200" t="str">
        <f t="shared" ca="1" si="0"/>
        <v>Category 1: Increase Training of Primary Care Workforce</v>
      </c>
      <c r="E20" s="197">
        <f t="shared" ca="1" si="1"/>
        <v>0</v>
      </c>
      <c r="F20" s="197">
        <f t="shared" ca="1" si="2"/>
        <v>0</v>
      </c>
      <c r="G20" s="200" t="str">
        <f ca="1">INDIRECT("'"&amp;$Q20&amp;"'!B222")</f>
        <v>Improvement Milestone:</v>
      </c>
      <c r="H20" s="197">
        <f ca="1">INDIRECT("'"&amp;$Q20&amp;"'!D222")</f>
        <v>0</v>
      </c>
      <c r="I20" s="197"/>
      <c r="J20" s="197">
        <f ca="1">INDIRECT("'"&amp;$Q20&amp;"'!F225")</f>
        <v>0</v>
      </c>
      <c r="K20" s="197">
        <f ca="1">INDIRECT("'"&amp;$Q20&amp;"'!F227")</f>
        <v>0</v>
      </c>
      <c r="L20" s="197" t="str">
        <f ca="1">INDIRECT("'"&amp;$Q20&amp;"'!F229")</f>
        <v>N/A</v>
      </c>
      <c r="M20" s="197">
        <f ca="1">INDIRECT("'"&amp;$Q20&amp;"'!F232")</f>
        <v>0</v>
      </c>
      <c r="N20" s="197">
        <f ca="1">INDIRECT("'"&amp;$Q20&amp;"'!B234")</f>
        <v>0</v>
      </c>
      <c r="O20" s="197">
        <f ca="1">INDIRECT("'"&amp;$Q20&amp;"'!F242")</f>
        <v>0</v>
      </c>
      <c r="P20" s="197" t="str">
        <f ca="1">INDIRECT("'"&amp;$Q20&amp;"'!F244")</f>
        <v xml:space="preserve"> </v>
      </c>
      <c r="Q20" t="s">
        <v>282</v>
      </c>
      <c r="R20">
        <v>2</v>
      </c>
    </row>
    <row r="21" spans="1:18" x14ac:dyDescent="0.25">
      <c r="A21" s="197" t="str">
        <f>'Total Payment Amount'!$D$2</f>
        <v>The University of California, Davis Medical Center</v>
      </c>
      <c r="B21" s="197" t="str">
        <f>'Total Payment Amount'!$D$3</f>
        <v>DY 7</v>
      </c>
      <c r="C21" s="198">
        <f>'Total Payment Amount'!$D$4</f>
        <v>41211</v>
      </c>
      <c r="D21" s="200" t="str">
        <f t="shared" ca="1" si="0"/>
        <v>Category 1: Increase Training of Primary Care Workforce</v>
      </c>
      <c r="E21" s="197">
        <f t="shared" ca="1" si="1"/>
        <v>0</v>
      </c>
      <c r="F21" s="197">
        <f t="shared" ca="1" si="2"/>
        <v>0</v>
      </c>
      <c r="G21" s="200" t="str">
        <f ca="1">INDIRECT("'"&amp;$Q21&amp;"'!B247")</f>
        <v>Improvement Milestone:</v>
      </c>
      <c r="H21" s="197">
        <f ca="1">INDIRECT("'"&amp;$Q21&amp;"'!D247")</f>
        <v>0</v>
      </c>
      <c r="I21" s="197"/>
      <c r="J21" s="197">
        <f ca="1">INDIRECT("'"&amp;$Q21&amp;"'!F250")</f>
        <v>0</v>
      </c>
      <c r="K21" s="197">
        <f ca="1">INDIRECT("'"&amp;$Q21&amp;"'!F252")</f>
        <v>0</v>
      </c>
      <c r="L21" s="197" t="str">
        <f ca="1">INDIRECT("'"&amp;$Q21&amp;"'!F254")</f>
        <v>N/A</v>
      </c>
      <c r="M21" s="197">
        <f ca="1">INDIRECT("'"&amp;$Q21&amp;"'!F257")</f>
        <v>0</v>
      </c>
      <c r="N21" s="197">
        <f ca="1">INDIRECT("'"&amp;$Q21&amp;"'!B259")</f>
        <v>0</v>
      </c>
      <c r="O21" s="197">
        <f ca="1">INDIRECT("'"&amp;$Q21&amp;"'!F267")</f>
        <v>0</v>
      </c>
      <c r="P21" s="197" t="str">
        <f ca="1">INDIRECT("'"&amp;$Q21&amp;"'!F269")</f>
        <v xml:space="preserve"> </v>
      </c>
      <c r="Q21" t="s">
        <v>282</v>
      </c>
      <c r="R21">
        <v>2</v>
      </c>
    </row>
    <row r="22" spans="1:18" x14ac:dyDescent="0.25">
      <c r="A22" s="197" t="str">
        <f>'Total Payment Amount'!$D$2</f>
        <v>The University of California, Davis Medical Center</v>
      </c>
      <c r="B22" s="197" t="str">
        <f>'Total Payment Amount'!$D$3</f>
        <v>DY 7</v>
      </c>
      <c r="C22" s="198">
        <f>'Total Payment Amount'!$D$4</f>
        <v>41211</v>
      </c>
      <c r="D22" s="200" t="str">
        <f t="shared" ca="1" si="0"/>
        <v>Category 1: Implement and Utilize Disease Management Registry Functionality</v>
      </c>
      <c r="E22" s="197">
        <f t="shared" ca="1" si="1"/>
        <v>7972500</v>
      </c>
      <c r="F22" s="197">
        <f t="shared" ca="1" si="2"/>
        <v>7972500</v>
      </c>
      <c r="G22" s="200" t="str">
        <f ca="1">INDIRECT("'"&amp;$Q22&amp;"'!B22")</f>
        <v>Process Milestone:</v>
      </c>
      <c r="H22" s="197" t="str">
        <f ca="1">INDIRECT("'"&amp;$Q22&amp;"'!D22")</f>
        <v>Milestone 1.4:  Implement a system to accommodate newly diagnosed chronic disease management patients within at least 1 primary care clinic.</v>
      </c>
      <c r="I22" s="197"/>
      <c r="J22" s="197">
        <f ca="1">INDIRECT("'"&amp;$Q22&amp;"'!F25")</f>
        <v>0</v>
      </c>
      <c r="K22" s="197">
        <f ca="1">INDIRECT("'"&amp;$Q22&amp;"'!F27")</f>
        <v>0</v>
      </c>
      <c r="L22" s="197" t="str">
        <f ca="1">INDIRECT("'"&amp;$Q22&amp;"'!F29")</f>
        <v>Yes</v>
      </c>
      <c r="M22" s="197" t="str">
        <f ca="1">INDIRECT("'"&amp;$Q22&amp;"'!F32")</f>
        <v>Yes</v>
      </c>
      <c r="N22" s="197" t="str">
        <f ca="1">INDIRECT("'"&amp;$Q22&amp;"'!B34")</f>
        <v xml:space="preserve">Metric 1.4:  System to accommodate patients implemented.
The goal of the UC Davis Medical Center’s (UCDMC’s) Chronic Disease Management (CDM) Program is to ensure all new and existing patients have exceptional access to disease management support from the point of diagnosis through ongoing care.  As of March 2012, the Chronic Disease Management and Education Programs were expanded to the Elk Grove Primary Care Network site and include support for diabetes, congestive heart failure, and depression.  Patients may be referred to CDM through a primary care provider (PCP), a specialty provider, or self-referral.  Upon referral, an order is generated for the CDM program in Epic or by phone.  The patient referral is then screened and assessed by a coordinator and program nurse.  Services, such as one-on-one counseling, a group session, or a consultation with the PCP, are offered and scheduled.  Once the patient enrolls in the service, he/she is assessed for readiness, an action plan, and a self-management goal.  The outcomes of the session (ie, care plan and intervention) are documented for the PCP.  From this point, the CDM team co-manages the patient with the PCP to follow up on the care plan and desired outcomes.  Care management/care plan communication and documentation structure were evaluated in March 2012 for integration into the Epic electronic health record.  To supplement on-site clinic support, CDM has created a website to offer providers resources for treating patients with chronic disease (http://www.ucdmc.ucdavis.edu/chronicdisease/welcome_providers.html). The site has been developed in response to physician requests and will keep growing to provide more guideline-based chronic disease care that supports patient self-management.  Providers can learn how to refer their patients for self-management education classes as well as obtain self-management educational materials.  Providers may access services by making a referral in the Epic order entry system or calling the CDM program for direct intake.  Additionally, a website has been developed for patients (http://www.ucdmc.ucdavis.edu/chronicdisease/ welcome_patients.html).  The transition from DY-6 to DY-7 goals of this specific project was a challenge.  Program expansion required building infrastructure, which taxed financial and human resources.  Some members of the Elk Grove clinic needed time for trust building and were initially skeptical that the interventions would work.  Engaging and educating primary care providers on concepts of the patient-centered medical home, the redesign of current models of care, and emphasizing the role of the CDM Education and Care Programs took time but eventually received support from providers and leadership through education and reports highlighting positive outcome data.  
Correction:  Please note that the Elk Grove Primary Care clinic started providing Chronic Disease Management and Education Programs in March 2012.  We reported early completion of this milestone and received payment following the receipt of the first semi-annual DY-7 report when in fact the milestone was completed in the second half of DY-7.
Addendum:  As of the DY-7 annual report for DSRIP, we had not assessed how frequently provider referred potentially eligible chronic disease management patients to educational programs.  We do know that CDM education classes offered at the Elk Grove Primary Care Network clinic were operating below capacity.  Of the 150 educational slots offered to patients between March and June 2012, only 50 were accessed.  In planning the care coordination roll out to all of the Primary Care Network clinics in DY-8, multiple strategies have been implemented to engage and empower patients to participate in self-management training opportunities: 
1. CDM staff meet semi-annually to inform providers and practice managers about current class opportunities as well as new programs available.  Marketing materials including tear off pads and laminated colorful flyers for each and every exam room are delivered;  a follow up contact is made to assure that these are in place.  Clinic champions are asked to be an ongoing resource for each clinic and provider.
2. Leadership is supporting incentivizing practice managers to increase patient participation in classes as well as requiring ancillary staff (medical assistants and LVNs) to sit in on a self-management training class.  Staff members who have observed a class are more likely to actively engage a patient about learning opportunities, which results in a more dynamic interaction between the support staff and the patient and increased likelihood of registering the patient for a class  when rooming or discharging them.
3. The Chronic Disease Care Management and Education website has been enhanced, and patients are free to explore learning opportunities by location or topic.  Classes are offered regionally in order to make them accessible to all patients regardless of the location of their PCP.  
4. Quarterly newsletters that list learning opportunities as well as self-care tips and recipes are being disseminated to all diabetes patients who use MyChart, a secure messaging program within Epic.  
</v>
      </c>
      <c r="O22" s="197">
        <f ca="1">INDIRECT("'"&amp;$Q22&amp;"'!F42")</f>
        <v>1</v>
      </c>
      <c r="P22" s="197">
        <f ca="1">INDIRECT("'"&amp;$Q22&amp;"'!F44")</f>
        <v>1</v>
      </c>
      <c r="Q22" t="s">
        <v>255</v>
      </c>
      <c r="R22">
        <v>3</v>
      </c>
    </row>
    <row r="23" spans="1:18" x14ac:dyDescent="0.25">
      <c r="A23" s="197" t="str">
        <f>'Total Payment Amount'!$D$2</f>
        <v>The University of California, Davis Medical Center</v>
      </c>
      <c r="B23" s="197" t="str">
        <f>'Total Payment Amount'!$D$3</f>
        <v>DY 7</v>
      </c>
      <c r="C23" s="198">
        <f>'Total Payment Amount'!$D$4</f>
        <v>41211</v>
      </c>
      <c r="D23" s="200" t="str">
        <f t="shared" ca="1" si="0"/>
        <v>Category 1: Implement and Utilize Disease Management Registry Functionality</v>
      </c>
      <c r="E23" s="197">
        <f t="shared" ca="1" si="1"/>
        <v>7972500</v>
      </c>
      <c r="F23" s="197">
        <f t="shared" ca="1" si="2"/>
        <v>7972500</v>
      </c>
      <c r="G23" s="200" t="str">
        <f ca="1">INDIRECT("'"&amp;$Q23&amp;"'!B47")</f>
        <v>Process Milestone:</v>
      </c>
      <c r="H23" s="197" t="str">
        <f ca="1">INDIRECT("'"&amp;$Q23&amp;"'!D47")</f>
        <v>Milestone 1.5:  Plan development of tethered registry to capture patient enrollment in Chronic Disease Management Program.</v>
      </c>
      <c r="I23" s="197"/>
      <c r="J23" s="197">
        <f ca="1">INDIRECT("'"&amp;$Q23&amp;"'!F50")</f>
        <v>0</v>
      </c>
      <c r="K23" s="197">
        <f ca="1">INDIRECT("'"&amp;$Q23&amp;"'!F52")</f>
        <v>0</v>
      </c>
      <c r="L23" s="197" t="str">
        <f ca="1">INDIRECT("'"&amp;$Q23&amp;"'!F54")</f>
        <v>Yes</v>
      </c>
      <c r="M23" s="197" t="str">
        <f ca="1">INDIRECT("'"&amp;$Q23&amp;"'!F57")</f>
        <v>Yes</v>
      </c>
      <c r="N23" s="197" t="str">
        <f ca="1">INDIRECT("'"&amp;$Q23&amp;"'!B59")</f>
        <v xml:space="preserve">Metric 1.5:  Plan of tethered registry completed.
The Chronic Disease Management (CDM) Tethered Registry Workgroup is led by members from electronic medical record reporting, primary care (family practice and general internal medicine), CDM, and the clinical registry team.  The group meets biweekly to discuss registry needs and expansion to include reporting of Category 3 metrics related to care coordination, preventive health, and at-risk populations.  This workgroup is critical in bridging from the current “home-grown” non-tethered registry system to the broader proposed registry, which will draw from a variety of data sources.  We have created an extension of the non-tethered registry with Health Information Technology (HIT) to develop more robust registry reports directly in Epic.  These reports include reporting workbench, which generates doctor-specific reports that indicate which patients are out of range on clinical parameters, and practice management reports, which track resource utilization.  The physician-specific workbench reports produce patient-level data on a variety of clinical parameters, including hemoglobin A1c, LDL, blood pressure, and microalbumin/creatinine ratio.  When physicians have this information available, they are empowered to follow up with individual patients on specific clinical needs, such as medication, education, and lifestyle choices related to diet and exercise.  The reporting workbench can also generate practice management reports that show the number of diabetes patients accessing specific services such as retinal screening, foot exams, consultation with a nutritionist, or depression screening.  These reports can be very useful for managing resources needed by a CDM population.  We are working toward expanding this capacity to other Category 3 metrics and chronic disease programs using the tethered meta-registry.  In working to achieve sustainable registries, we encountered problems with HIT support, including finding the right level of expertise among report writers and receiving prioritization of this project by HIT.  To overcome these challenges, we recruited a new Epic report writer.  HIT is critical to the advancement of this project and may be hampered by the prioritization of the 2013 Epic upgrade.
</v>
      </c>
      <c r="O23" s="197" t="str">
        <f ca="1">INDIRECT("'"&amp;$Q23&amp;"'!F67")</f>
        <v>Yes</v>
      </c>
      <c r="P23" s="197">
        <f ca="1">INDIRECT("'"&amp;$Q23&amp;"'!F69")</f>
        <v>1</v>
      </c>
      <c r="Q23" t="s">
        <v>255</v>
      </c>
      <c r="R23">
        <v>3</v>
      </c>
    </row>
    <row r="24" spans="1:18" x14ac:dyDescent="0.25">
      <c r="A24" s="197" t="str">
        <f>'Total Payment Amount'!$D$2</f>
        <v>The University of California, Davis Medical Center</v>
      </c>
      <c r="B24" s="197" t="str">
        <f>'Total Payment Amount'!$D$3</f>
        <v>DY 7</v>
      </c>
      <c r="C24" s="198">
        <f>'Total Payment Amount'!$D$4</f>
        <v>41211</v>
      </c>
      <c r="D24" s="200" t="str">
        <f t="shared" ca="1" si="0"/>
        <v>Category 1: Implement and Utilize Disease Management Registry Functionality</v>
      </c>
      <c r="E24" s="197">
        <f t="shared" ca="1" si="1"/>
        <v>7972500</v>
      </c>
      <c r="F24" s="197">
        <f t="shared" ca="1" si="2"/>
        <v>7972500</v>
      </c>
      <c r="G24" s="200" t="str">
        <f ca="1">INDIRECT("'"&amp;$Q24&amp;"'!B72")</f>
        <v>Process Milestone:</v>
      </c>
      <c r="H24" s="197" t="str">
        <f ca="1">INDIRECT("'"&amp;$Q24&amp;"'!D72")</f>
        <v>Milestone 1.6:  Patient experience report with PRC and paper-based companion survey outcomes to be completed.</v>
      </c>
      <c r="I24" s="197"/>
      <c r="J24" s="197">
        <f ca="1">INDIRECT("'"&amp;$Q24&amp;"'!F75")</f>
        <v>0</v>
      </c>
      <c r="K24" s="197">
        <f ca="1">INDIRECT("'"&amp;$Q24&amp;"'!F77")</f>
        <v>0</v>
      </c>
      <c r="L24" s="197" t="str">
        <f ca="1">INDIRECT("'"&amp;$Q24&amp;"'!F79")</f>
        <v>Yes</v>
      </c>
      <c r="M24" s="197" t="str">
        <f ca="1">INDIRECT("'"&amp;$Q24&amp;"'!F82")</f>
        <v>Yes</v>
      </c>
      <c r="N24" s="197" t="str">
        <f ca="1">INDIRECT("'"&amp;$Q24&amp;"'!B84")</f>
        <v xml:space="preserve">Metric 1.6:  Patient experience report developed using PRC in comparison with paper-based survey results.
The Care Coordination/Care Management Steering Committee oversees chronic disease management (CDM) patient experience reporting and is represented by key leaders in clinical operations, patient care services, home health, hospice, pharmacy, nursing, and clinical quality improvement.  Representation from marketing has been required to facilitate the addition of questions in the UC Davis Medical Center’s (UCDMC’s) current patient satisfaction survey.  The objective of this project is to enhance understanding of patient experiences in CDM by capturing data on satisfaction with care instructions and home management as well as satisfaction with CDM program services, specifically “In Charge, In Control” and “Dining with Diabetes.”  The following questions are being tracked in our patient satisfaction survey to assess chronic disease self-management: “How would you rate the instructions provided about caring for yourself/your family member at home?” has been available since 2006, but “How would you rate your ability to manage your/your family member’s care at home?” was created specifically for CDM in 2011.  Adding the CDM questions required leveraging marketing to request that a new item be added to the existing survey.  Additionally, collecting the existing paper-based experience surveys required significant time for data entry, which may be a barrier to sustaining patient experience reporting for CDM.
In DY-7, 59.4% of respondents (n = 5,090) who received outpatient primary care at UCDMC rated the instructions provided to them about caring for themselves or a family member at home as “excellent”; 52.9% of respondents (n = 5,302) rated their ability to manage their care or the care of a family member at home as “excellent.”  Of the 76 CDM patients who completed “In Charge, In Control” surveys, 73% said they felt extremely informed about diabetes, but only 54% felt extremely confident about their ability to manage their diabetes.  One patient specifically requested more medication information, and another requested more “tailored” education regarding individual situations. Following up on these suggestions could improve patient self-efficacy.  Of the 160 patients who completed the “Dining with Diabetes” survey, more than 50% of respondents rated discussions about counting carbohydrates, identifying carbohydrates, and timing meals as “excellent.”  Several patients specifically requested more assistance with setting dietary goals to improve their diabetes. Although reviewing the results from the PRC and paper-based surveys provides a broad view of patient experience, we are currently unable to link the respondents who answered the PRC surveys to the CDM patient satisfaction instruments.  Data collection in DY-8 may need to be restructured to ensure that all data captured are relevant to the experience of CDM patients.  This may involve consolidating self-management and education satisfaction questions in a single survey that can be directly targeted to CDM patients.
</v>
      </c>
      <c r="O24" s="197" t="str">
        <f ca="1">INDIRECT("'"&amp;$Q24&amp;"'!F92")</f>
        <v>Yes</v>
      </c>
      <c r="P24" s="197">
        <f ca="1">INDIRECT("'"&amp;$Q24&amp;"'!F94")</f>
        <v>1</v>
      </c>
      <c r="Q24" t="s">
        <v>255</v>
      </c>
      <c r="R24">
        <v>3</v>
      </c>
    </row>
    <row r="25" spans="1:18" x14ac:dyDescent="0.25">
      <c r="A25" s="197" t="str">
        <f>'Total Payment Amount'!$D$2</f>
        <v>The University of California, Davis Medical Center</v>
      </c>
      <c r="B25" s="197" t="str">
        <f>'Total Payment Amount'!$D$3</f>
        <v>DY 7</v>
      </c>
      <c r="C25" s="198">
        <f>'Total Payment Amount'!$D$4</f>
        <v>41211</v>
      </c>
      <c r="D25" s="200" t="str">
        <f t="shared" ca="1" si="0"/>
        <v>Category 1: Implement and Utilize Disease Management Registry Functionality</v>
      </c>
      <c r="E25" s="197">
        <f t="shared" ca="1" si="1"/>
        <v>7972500</v>
      </c>
      <c r="F25" s="197">
        <f t="shared" ca="1" si="2"/>
        <v>7972500</v>
      </c>
      <c r="G25" s="200" t="str">
        <f ca="1">INDIRECT("'"&amp;$Q25&amp;"'!B97")</f>
        <v>Process Milestone:</v>
      </c>
      <c r="H25" s="197">
        <f ca="1">INDIRECT("'"&amp;$Q25&amp;"'!D97")</f>
        <v>0</v>
      </c>
      <c r="I25" s="197"/>
      <c r="J25" s="197">
        <f ca="1">INDIRECT("'"&amp;$Q25&amp;"'!F100")</f>
        <v>0</v>
      </c>
      <c r="K25" s="197">
        <f ca="1">INDIRECT("'"&amp;$Q25&amp;"'!F102")</f>
        <v>0</v>
      </c>
      <c r="L25" s="197" t="str">
        <f ca="1">INDIRECT("'"&amp;$Q25&amp;"'!F104")</f>
        <v>N/A</v>
      </c>
      <c r="M25" s="197">
        <f ca="1">INDIRECT("'"&amp;$Q25&amp;"'!F107")</f>
        <v>0</v>
      </c>
      <c r="N25" s="197">
        <f ca="1">INDIRECT("'"&amp;$Q25&amp;"'!B109")</f>
        <v>0</v>
      </c>
      <c r="O25" s="197">
        <f ca="1">INDIRECT("'"&amp;$Q25&amp;"'!F117")</f>
        <v>0</v>
      </c>
      <c r="P25" s="197" t="str">
        <f ca="1">INDIRECT("'"&amp;$Q25&amp;"'!F119")</f>
        <v xml:space="preserve"> </v>
      </c>
      <c r="Q25" t="s">
        <v>255</v>
      </c>
      <c r="R25">
        <v>3</v>
      </c>
    </row>
    <row r="26" spans="1:18" x14ac:dyDescent="0.25">
      <c r="A26" s="197" t="str">
        <f>'Total Payment Amount'!$D$2</f>
        <v>The University of California, Davis Medical Center</v>
      </c>
      <c r="B26" s="197" t="str">
        <f>'Total Payment Amount'!$D$3</f>
        <v>DY 7</v>
      </c>
      <c r="C26" s="198">
        <f>'Total Payment Amount'!$D$4</f>
        <v>41211</v>
      </c>
      <c r="D26" s="200" t="str">
        <f t="shared" ca="1" si="0"/>
        <v>Category 1: Implement and Utilize Disease Management Registry Functionality</v>
      </c>
      <c r="E26" s="197">
        <f t="shared" ca="1" si="1"/>
        <v>7972500</v>
      </c>
      <c r="F26" s="197">
        <f t="shared" ca="1" si="2"/>
        <v>7972500</v>
      </c>
      <c r="G26" s="200" t="str">
        <f ca="1">INDIRECT("'"&amp;$Q26&amp;"'!B122")</f>
        <v>Process Milestone:</v>
      </c>
      <c r="H26" s="197">
        <f ca="1">INDIRECT("'"&amp;$Q26&amp;"'!D122")</f>
        <v>0</v>
      </c>
      <c r="I26" s="197"/>
      <c r="J26" s="197">
        <f ca="1">INDIRECT("'"&amp;$Q26&amp;"'!F125")</f>
        <v>0</v>
      </c>
      <c r="K26" s="197">
        <f ca="1">INDIRECT("'"&amp;$Q26&amp;"'!F127")</f>
        <v>0</v>
      </c>
      <c r="L26" s="197" t="str">
        <f ca="1">INDIRECT("'"&amp;$Q26&amp;"'!F129")</f>
        <v>N/A</v>
      </c>
      <c r="M26" s="197">
        <f ca="1">INDIRECT("'"&amp;$Q26&amp;"'!F132")</f>
        <v>0</v>
      </c>
      <c r="N26" s="197">
        <f ca="1">INDIRECT("'"&amp;$Q26&amp;"'!B134")</f>
        <v>0</v>
      </c>
      <c r="O26" s="197">
        <f ca="1">INDIRECT("'"&amp;$Q26&amp;"'!F142")</f>
        <v>0</v>
      </c>
      <c r="P26" s="197" t="str">
        <f ca="1">INDIRECT("'"&amp;$Q26&amp;"'!F144")</f>
        <v xml:space="preserve"> </v>
      </c>
      <c r="Q26" t="s">
        <v>255</v>
      </c>
      <c r="R26">
        <v>3</v>
      </c>
    </row>
    <row r="27" spans="1:18" x14ac:dyDescent="0.25">
      <c r="A27" s="197" t="str">
        <f>'Total Payment Amount'!$D$2</f>
        <v>The University of California, Davis Medical Center</v>
      </c>
      <c r="B27" s="197" t="str">
        <f>'Total Payment Amount'!$D$3</f>
        <v>DY 7</v>
      </c>
      <c r="C27" s="198">
        <f>'Total Payment Amount'!$D$4</f>
        <v>41211</v>
      </c>
      <c r="D27" s="200" t="str">
        <f t="shared" ca="1" si="0"/>
        <v>Category 1: Implement and Utilize Disease Management Registry Functionality</v>
      </c>
      <c r="E27" s="197">
        <f t="shared" ca="1" si="1"/>
        <v>7972500</v>
      </c>
      <c r="F27" s="197">
        <f t="shared" ca="1" si="2"/>
        <v>7972500</v>
      </c>
      <c r="G27" s="200" t="str">
        <f ca="1">INDIRECT("'"&amp;$Q27&amp;"'!B147")</f>
        <v>Improvement Milestone:</v>
      </c>
      <c r="H27" s="197">
        <f ca="1">INDIRECT("'"&amp;$Q27&amp;"'!D147")</f>
        <v>0</v>
      </c>
      <c r="I27" s="197"/>
      <c r="J27" s="197">
        <f ca="1">INDIRECT("'"&amp;$Q27&amp;"'!F150")</f>
        <v>0</v>
      </c>
      <c r="K27" s="197">
        <f ca="1">INDIRECT("'"&amp;$Q27&amp;"'!F152")</f>
        <v>0</v>
      </c>
      <c r="L27" s="197" t="str">
        <f ca="1">INDIRECT("'"&amp;$Q27&amp;"'!F154")</f>
        <v>N/A</v>
      </c>
      <c r="M27" s="197">
        <f ca="1">INDIRECT("'"&amp;$Q27&amp;"'!F157")</f>
        <v>0</v>
      </c>
      <c r="N27" s="197">
        <f ca="1">INDIRECT("'"&amp;$Q27&amp;"'!B159")</f>
        <v>0</v>
      </c>
      <c r="O27" s="197">
        <f ca="1">INDIRECT("'"&amp;$Q27&amp;"'!F167")</f>
        <v>0</v>
      </c>
      <c r="P27" s="197" t="str">
        <f ca="1">INDIRECT("'"&amp;$Q27&amp;"'!F169")</f>
        <v xml:space="preserve"> </v>
      </c>
      <c r="Q27" t="s">
        <v>255</v>
      </c>
      <c r="R27">
        <v>3</v>
      </c>
    </row>
    <row r="28" spans="1:18" x14ac:dyDescent="0.25">
      <c r="A28" s="197" t="str">
        <f>'Total Payment Amount'!$D$2</f>
        <v>The University of California, Davis Medical Center</v>
      </c>
      <c r="B28" s="197" t="str">
        <f>'Total Payment Amount'!$D$3</f>
        <v>DY 7</v>
      </c>
      <c r="C28" s="198">
        <f>'Total Payment Amount'!$D$4</f>
        <v>41211</v>
      </c>
      <c r="D28" s="200" t="str">
        <f t="shared" ca="1" si="0"/>
        <v>Category 1: Implement and Utilize Disease Management Registry Functionality</v>
      </c>
      <c r="E28" s="197">
        <f t="shared" ca="1" si="1"/>
        <v>7972500</v>
      </c>
      <c r="F28" s="197">
        <f t="shared" ca="1" si="2"/>
        <v>7972500</v>
      </c>
      <c r="G28" s="200" t="str">
        <f ca="1">INDIRECT("'"&amp;$Q28&amp;"'!B172")</f>
        <v>Improvement Milestone:</v>
      </c>
      <c r="H28" s="197">
        <f ca="1">INDIRECT("'"&amp;$Q28&amp;"'!D172")</f>
        <v>0</v>
      </c>
      <c r="I28" s="197"/>
      <c r="J28" s="197">
        <f ca="1">INDIRECT("'"&amp;$Q28&amp;"'!F175")</f>
        <v>0</v>
      </c>
      <c r="K28" s="197">
        <f ca="1">INDIRECT("'"&amp;$Q28&amp;"'!F177")</f>
        <v>0</v>
      </c>
      <c r="L28" s="197" t="str">
        <f ca="1">INDIRECT("'"&amp;$Q28&amp;"'!F179")</f>
        <v>N/A</v>
      </c>
      <c r="M28" s="197">
        <f ca="1">INDIRECT("'"&amp;$Q28&amp;"'!F182")</f>
        <v>0</v>
      </c>
      <c r="N28" s="197">
        <f ca="1">INDIRECT("'"&amp;$Q28&amp;"'!B184")</f>
        <v>0</v>
      </c>
      <c r="O28" s="197">
        <f ca="1">INDIRECT("'"&amp;$Q28&amp;"'!F192")</f>
        <v>0</v>
      </c>
      <c r="P28" s="197" t="str">
        <f ca="1">INDIRECT("'"&amp;$Q28&amp;"'!F194")</f>
        <v xml:space="preserve"> </v>
      </c>
      <c r="Q28" t="s">
        <v>255</v>
      </c>
      <c r="R28">
        <v>3</v>
      </c>
    </row>
    <row r="29" spans="1:18" x14ac:dyDescent="0.25">
      <c r="A29" s="197" t="str">
        <f>'Total Payment Amount'!$D$2</f>
        <v>The University of California, Davis Medical Center</v>
      </c>
      <c r="B29" s="197" t="str">
        <f>'Total Payment Amount'!$D$3</f>
        <v>DY 7</v>
      </c>
      <c r="C29" s="198">
        <f>'Total Payment Amount'!$D$4</f>
        <v>41211</v>
      </c>
      <c r="D29" s="200" t="str">
        <f t="shared" ca="1" si="0"/>
        <v>Category 1: Implement and Utilize Disease Management Registry Functionality</v>
      </c>
      <c r="E29" s="197">
        <f t="shared" ca="1" si="1"/>
        <v>7972500</v>
      </c>
      <c r="F29" s="197">
        <f t="shared" ca="1" si="2"/>
        <v>7972500</v>
      </c>
      <c r="G29" s="200" t="str">
        <f ca="1">INDIRECT("'"&amp;$Q29&amp;"'!B197")</f>
        <v>Improvement Milestone:</v>
      </c>
      <c r="H29" s="197">
        <f ca="1">INDIRECT("'"&amp;$Q29&amp;"'!D197")</f>
        <v>0</v>
      </c>
      <c r="I29" s="197"/>
      <c r="J29" s="197">
        <f ca="1">INDIRECT("'"&amp;$Q29&amp;"'!F200")</f>
        <v>0</v>
      </c>
      <c r="K29" s="197">
        <f ca="1">INDIRECT("'"&amp;$Q29&amp;"'!F202")</f>
        <v>0</v>
      </c>
      <c r="L29" s="197" t="str">
        <f ca="1">INDIRECT("'"&amp;$Q29&amp;"'!F204")</f>
        <v>N/A</v>
      </c>
      <c r="M29" s="197">
        <f ca="1">INDIRECT("'"&amp;$Q29&amp;"'!F207")</f>
        <v>0</v>
      </c>
      <c r="N29" s="197">
        <f ca="1">INDIRECT("'"&amp;$Q29&amp;"'!B209")</f>
        <v>0</v>
      </c>
      <c r="O29" s="197">
        <f ca="1">INDIRECT("'"&amp;$Q29&amp;"'!F217")</f>
        <v>0</v>
      </c>
      <c r="P29" s="197" t="str">
        <f ca="1">INDIRECT("'"&amp;$Q29&amp;"'!F219")</f>
        <v xml:space="preserve"> </v>
      </c>
      <c r="Q29" t="s">
        <v>255</v>
      </c>
      <c r="R29">
        <v>3</v>
      </c>
    </row>
    <row r="30" spans="1:18" x14ac:dyDescent="0.25">
      <c r="A30" s="197" t="str">
        <f>'Total Payment Amount'!$D$2</f>
        <v>The University of California, Davis Medical Center</v>
      </c>
      <c r="B30" s="197" t="str">
        <f>'Total Payment Amount'!$D$3</f>
        <v>DY 7</v>
      </c>
      <c r="C30" s="198">
        <f>'Total Payment Amount'!$D$4</f>
        <v>41211</v>
      </c>
      <c r="D30" s="200" t="str">
        <f t="shared" ca="1" si="0"/>
        <v>Category 1: Implement and Utilize Disease Management Registry Functionality</v>
      </c>
      <c r="E30" s="197">
        <f t="shared" ca="1" si="1"/>
        <v>7972500</v>
      </c>
      <c r="F30" s="197">
        <f t="shared" ca="1" si="2"/>
        <v>7972500</v>
      </c>
      <c r="G30" s="200" t="str">
        <f ca="1">INDIRECT("'"&amp;$Q30&amp;"'!B222")</f>
        <v>Improvement Milestone:</v>
      </c>
      <c r="H30" s="197">
        <f ca="1">INDIRECT("'"&amp;$Q30&amp;"'!D222")</f>
        <v>0</v>
      </c>
      <c r="I30" s="197"/>
      <c r="J30" s="197">
        <f ca="1">INDIRECT("'"&amp;$Q30&amp;"'!F225")</f>
        <v>0</v>
      </c>
      <c r="K30" s="197">
        <f ca="1">INDIRECT("'"&amp;$Q30&amp;"'!F227")</f>
        <v>0</v>
      </c>
      <c r="L30" s="197" t="str">
        <f ca="1">INDIRECT("'"&amp;$Q30&amp;"'!F229")</f>
        <v>N/A</v>
      </c>
      <c r="M30" s="197">
        <f ca="1">INDIRECT("'"&amp;$Q30&amp;"'!F232")</f>
        <v>0</v>
      </c>
      <c r="N30" s="197">
        <f ca="1">INDIRECT("'"&amp;$Q30&amp;"'!B234")</f>
        <v>0</v>
      </c>
      <c r="O30" s="197">
        <f ca="1">INDIRECT("'"&amp;$Q30&amp;"'!F242")</f>
        <v>0</v>
      </c>
      <c r="P30" s="197" t="str">
        <f ca="1">INDIRECT("'"&amp;$Q30&amp;"'!F244")</f>
        <v xml:space="preserve"> </v>
      </c>
      <c r="Q30" t="s">
        <v>255</v>
      </c>
      <c r="R30">
        <v>3</v>
      </c>
    </row>
    <row r="31" spans="1:18" x14ac:dyDescent="0.25">
      <c r="A31" s="197" t="str">
        <f>'Total Payment Amount'!$D$2</f>
        <v>The University of California, Davis Medical Center</v>
      </c>
      <c r="B31" s="197" t="str">
        <f>'Total Payment Amount'!$D$3</f>
        <v>DY 7</v>
      </c>
      <c r="C31" s="198">
        <f>'Total Payment Amount'!$D$4</f>
        <v>41211</v>
      </c>
      <c r="D31" s="200" t="str">
        <f t="shared" ca="1" si="0"/>
        <v>Category 1: Implement and Utilize Disease Management Registry Functionality</v>
      </c>
      <c r="E31" s="197">
        <f t="shared" ca="1" si="1"/>
        <v>7972500</v>
      </c>
      <c r="F31" s="197">
        <f t="shared" ca="1" si="2"/>
        <v>7972500</v>
      </c>
      <c r="G31" s="200" t="str">
        <f ca="1">INDIRECT("'"&amp;$Q31&amp;"'!B247")</f>
        <v>Improvement Milestone:</v>
      </c>
      <c r="H31" s="197">
        <f ca="1">INDIRECT("'"&amp;$Q31&amp;"'!D247")</f>
        <v>0</v>
      </c>
      <c r="I31" s="197"/>
      <c r="J31" s="197">
        <f ca="1">INDIRECT("'"&amp;$Q31&amp;"'!F250")</f>
        <v>0</v>
      </c>
      <c r="K31" s="197">
        <f ca="1">INDIRECT("'"&amp;$Q31&amp;"'!F252")</f>
        <v>0</v>
      </c>
      <c r="L31" s="197" t="str">
        <f ca="1">INDIRECT("'"&amp;$Q31&amp;"'!F254")</f>
        <v>N/A</v>
      </c>
      <c r="M31" s="197">
        <f ca="1">INDIRECT("'"&amp;$Q31&amp;"'!F257")</f>
        <v>0</v>
      </c>
      <c r="N31" s="197">
        <f ca="1">INDIRECT("'"&amp;$Q31&amp;"'!B259")</f>
        <v>0</v>
      </c>
      <c r="O31" s="197">
        <f ca="1">INDIRECT("'"&amp;$Q31&amp;"'!F267")</f>
        <v>0</v>
      </c>
      <c r="P31" s="197" t="str">
        <f ca="1">INDIRECT("'"&amp;$Q31&amp;"'!F269")</f>
        <v xml:space="preserve"> </v>
      </c>
      <c r="Q31" t="s">
        <v>255</v>
      </c>
      <c r="R31">
        <v>3</v>
      </c>
    </row>
    <row r="32" spans="1:18" x14ac:dyDescent="0.25">
      <c r="A32" s="197" t="str">
        <f>'Total Payment Amount'!$D$2</f>
        <v>The University of California, Davis Medical Center</v>
      </c>
      <c r="B32" s="197" t="str">
        <f>'Total Payment Amount'!$D$3</f>
        <v>DY 7</v>
      </c>
      <c r="C32" s="198">
        <f>'Total Payment Amount'!$D$4</f>
        <v>41211</v>
      </c>
      <c r="D32" s="200" t="str">
        <f t="shared" ca="1" si="0"/>
        <v>Category 1: Enhance Interpretation Services and Culturally Competent Care</v>
      </c>
      <c r="E32" s="197">
        <f t="shared" ca="1" si="1"/>
        <v>0</v>
      </c>
      <c r="F32" s="197">
        <f t="shared" ca="1" si="2"/>
        <v>0</v>
      </c>
      <c r="G32" s="200" t="str">
        <f ca="1">INDIRECT("'"&amp;$Q32&amp;"'!B22")</f>
        <v>Process Milestone:</v>
      </c>
      <c r="H32" s="197">
        <f ca="1">INDIRECT("'"&amp;$Q32&amp;"'!D22")</f>
        <v>0</v>
      </c>
      <c r="I32" s="197"/>
      <c r="J32" s="197">
        <f ca="1">INDIRECT("'"&amp;$Q32&amp;"'!F25")</f>
        <v>0</v>
      </c>
      <c r="K32" s="197">
        <f ca="1">INDIRECT("'"&amp;$Q32&amp;"'!F27")</f>
        <v>0</v>
      </c>
      <c r="L32" s="197" t="str">
        <f ca="1">INDIRECT("'"&amp;$Q32&amp;"'!F29")</f>
        <v>N/A</v>
      </c>
      <c r="M32" s="197">
        <f ca="1">INDIRECT("'"&amp;$Q32&amp;"'!F32")</f>
        <v>0</v>
      </c>
      <c r="N32" s="197">
        <f ca="1">INDIRECT("'"&amp;$Q32&amp;"'!B34")</f>
        <v>0</v>
      </c>
      <c r="O32" s="197">
        <f ca="1">INDIRECT("'"&amp;$Q32&amp;"'!F42")</f>
        <v>0</v>
      </c>
      <c r="P32" s="197" t="str">
        <f ca="1">INDIRECT("'"&amp;$Q32&amp;"'!F44")</f>
        <v xml:space="preserve"> </v>
      </c>
      <c r="Q32" t="s">
        <v>256</v>
      </c>
      <c r="R32">
        <v>4</v>
      </c>
    </row>
    <row r="33" spans="1:18" x14ac:dyDescent="0.25">
      <c r="A33" s="197" t="str">
        <f>'Total Payment Amount'!$D$2</f>
        <v>The University of California, Davis Medical Center</v>
      </c>
      <c r="B33" s="197" t="str">
        <f>'Total Payment Amount'!$D$3</f>
        <v>DY 7</v>
      </c>
      <c r="C33" s="198">
        <f>'Total Payment Amount'!$D$4</f>
        <v>41211</v>
      </c>
      <c r="D33" s="200" t="str">
        <f t="shared" ca="1" si="0"/>
        <v>Category 1: Enhance Interpretation Services and Culturally Competent Care</v>
      </c>
      <c r="E33" s="197">
        <f t="shared" ca="1" si="1"/>
        <v>0</v>
      </c>
      <c r="F33" s="197">
        <f t="shared" ca="1" si="2"/>
        <v>0</v>
      </c>
      <c r="G33" s="200" t="str">
        <f ca="1">INDIRECT("'"&amp;$Q33&amp;"'!B47")</f>
        <v>Process Milestone:</v>
      </c>
      <c r="H33" s="197">
        <f ca="1">INDIRECT("'"&amp;$Q33&amp;"'!D47")</f>
        <v>0</v>
      </c>
      <c r="I33" s="197"/>
      <c r="J33" s="197">
        <f ca="1">INDIRECT("'"&amp;$Q33&amp;"'!F50")</f>
        <v>0</v>
      </c>
      <c r="K33" s="197">
        <f ca="1">INDIRECT("'"&amp;$Q33&amp;"'!F52")</f>
        <v>0</v>
      </c>
      <c r="L33" s="197" t="str">
        <f ca="1">INDIRECT("'"&amp;$Q33&amp;"'!F54")</f>
        <v>N/A</v>
      </c>
      <c r="M33" s="197">
        <f ca="1">INDIRECT("'"&amp;$Q33&amp;"'!F57")</f>
        <v>0</v>
      </c>
      <c r="N33" s="197">
        <f ca="1">INDIRECT("'"&amp;$Q33&amp;"'!B59")</f>
        <v>0</v>
      </c>
      <c r="O33" s="197">
        <f ca="1">INDIRECT("'"&amp;$Q33&amp;"'!F67")</f>
        <v>0</v>
      </c>
      <c r="P33" s="197" t="str">
        <f ca="1">INDIRECT("'"&amp;$Q33&amp;"'!F69")</f>
        <v xml:space="preserve"> </v>
      </c>
      <c r="Q33" t="s">
        <v>256</v>
      </c>
      <c r="R33">
        <v>4</v>
      </c>
    </row>
    <row r="34" spans="1:18" x14ac:dyDescent="0.25">
      <c r="A34" s="197" t="str">
        <f>'Total Payment Amount'!$D$2</f>
        <v>The University of California, Davis Medical Center</v>
      </c>
      <c r="B34" s="197" t="str">
        <f>'Total Payment Amount'!$D$3</f>
        <v>DY 7</v>
      </c>
      <c r="C34" s="198">
        <f>'Total Payment Amount'!$D$4</f>
        <v>41211</v>
      </c>
      <c r="D34" s="200" t="str">
        <f t="shared" ca="1" si="0"/>
        <v>Category 1: Enhance Interpretation Services and Culturally Competent Care</v>
      </c>
      <c r="E34" s="197">
        <f t="shared" ca="1" si="1"/>
        <v>0</v>
      </c>
      <c r="F34" s="197">
        <f t="shared" ca="1" si="2"/>
        <v>0</v>
      </c>
      <c r="G34" s="200" t="str">
        <f ca="1">INDIRECT("'"&amp;$Q34&amp;"'!B72")</f>
        <v>Process Milestone:</v>
      </c>
      <c r="H34" s="197">
        <f ca="1">INDIRECT("'"&amp;$Q34&amp;"'!D72")</f>
        <v>0</v>
      </c>
      <c r="I34" s="197"/>
      <c r="J34" s="197">
        <f ca="1">INDIRECT("'"&amp;$Q34&amp;"'!F75")</f>
        <v>0</v>
      </c>
      <c r="K34" s="197">
        <f ca="1">INDIRECT("'"&amp;$Q34&amp;"'!F77")</f>
        <v>0</v>
      </c>
      <c r="L34" s="197" t="str">
        <f ca="1">INDIRECT("'"&amp;$Q34&amp;"'!F79")</f>
        <v>N/A</v>
      </c>
      <c r="M34" s="197">
        <f ca="1">INDIRECT("'"&amp;$Q34&amp;"'!F82")</f>
        <v>0</v>
      </c>
      <c r="N34" s="197">
        <f ca="1">INDIRECT("'"&amp;$Q34&amp;"'!B84")</f>
        <v>0</v>
      </c>
      <c r="O34" s="197">
        <f ca="1">INDIRECT("'"&amp;$Q34&amp;"'!F92")</f>
        <v>0</v>
      </c>
      <c r="P34" s="197" t="str">
        <f ca="1">INDIRECT("'"&amp;$Q34&amp;"'!F94")</f>
        <v xml:space="preserve"> </v>
      </c>
      <c r="Q34" t="s">
        <v>256</v>
      </c>
      <c r="R34">
        <v>4</v>
      </c>
    </row>
    <row r="35" spans="1:18" x14ac:dyDescent="0.25">
      <c r="A35" s="197" t="str">
        <f>'Total Payment Amount'!$D$2</f>
        <v>The University of California, Davis Medical Center</v>
      </c>
      <c r="B35" s="197" t="str">
        <f>'Total Payment Amount'!$D$3</f>
        <v>DY 7</v>
      </c>
      <c r="C35" s="198">
        <f>'Total Payment Amount'!$D$4</f>
        <v>41211</v>
      </c>
      <c r="D35" s="200" t="str">
        <f t="shared" ca="1" si="0"/>
        <v>Category 1: Enhance Interpretation Services and Culturally Competent Care</v>
      </c>
      <c r="E35" s="197">
        <f t="shared" ca="1" si="1"/>
        <v>0</v>
      </c>
      <c r="F35" s="197">
        <f t="shared" ca="1" si="2"/>
        <v>0</v>
      </c>
      <c r="G35" s="200" t="str">
        <f ca="1">INDIRECT("'"&amp;$Q35&amp;"'!B97")</f>
        <v>Process Milestone:</v>
      </c>
      <c r="H35" s="197">
        <f ca="1">INDIRECT("'"&amp;$Q35&amp;"'!D97")</f>
        <v>0</v>
      </c>
      <c r="I35" s="197"/>
      <c r="J35" s="197">
        <f ca="1">INDIRECT("'"&amp;$Q35&amp;"'!F100")</f>
        <v>0</v>
      </c>
      <c r="K35" s="197">
        <f ca="1">INDIRECT("'"&amp;$Q35&amp;"'!F102")</f>
        <v>0</v>
      </c>
      <c r="L35" s="197" t="str">
        <f ca="1">INDIRECT("'"&amp;$Q35&amp;"'!F104")</f>
        <v>N/A</v>
      </c>
      <c r="M35" s="197">
        <f ca="1">INDIRECT("'"&amp;$Q35&amp;"'!F107")</f>
        <v>0</v>
      </c>
      <c r="N35" s="197">
        <f ca="1">INDIRECT("'"&amp;$Q35&amp;"'!B109")</f>
        <v>0</v>
      </c>
      <c r="O35" s="197">
        <f ca="1">INDIRECT("'"&amp;$Q35&amp;"'!F117")</f>
        <v>0</v>
      </c>
      <c r="P35" s="197" t="str">
        <f ca="1">INDIRECT("'"&amp;$Q35&amp;"'!F119")</f>
        <v xml:space="preserve"> </v>
      </c>
      <c r="Q35" t="s">
        <v>256</v>
      </c>
      <c r="R35">
        <v>4</v>
      </c>
    </row>
    <row r="36" spans="1:18" x14ac:dyDescent="0.25">
      <c r="A36" s="197" t="str">
        <f>'Total Payment Amount'!$D$2</f>
        <v>The University of California, Davis Medical Center</v>
      </c>
      <c r="B36" s="197" t="str">
        <f>'Total Payment Amount'!$D$3</f>
        <v>DY 7</v>
      </c>
      <c r="C36" s="198">
        <f>'Total Payment Amount'!$D$4</f>
        <v>41211</v>
      </c>
      <c r="D36" s="200" t="str">
        <f t="shared" ca="1" si="0"/>
        <v>Category 1: Enhance Interpretation Services and Culturally Competent Care</v>
      </c>
      <c r="E36" s="197">
        <f t="shared" ca="1" si="1"/>
        <v>0</v>
      </c>
      <c r="F36" s="197">
        <f t="shared" ca="1" si="2"/>
        <v>0</v>
      </c>
      <c r="G36" s="200" t="str">
        <f ca="1">INDIRECT("'"&amp;$Q36&amp;"'!B122")</f>
        <v>Process Milestone:</v>
      </c>
      <c r="H36" s="197">
        <f ca="1">INDIRECT("'"&amp;$Q36&amp;"'!D122")</f>
        <v>0</v>
      </c>
      <c r="I36" s="197"/>
      <c r="J36" s="197">
        <f ca="1">INDIRECT("'"&amp;$Q36&amp;"'!F125")</f>
        <v>0</v>
      </c>
      <c r="K36" s="197">
        <f ca="1">INDIRECT("'"&amp;$Q36&amp;"'!F127")</f>
        <v>0</v>
      </c>
      <c r="L36" s="197" t="str">
        <f ca="1">INDIRECT("'"&amp;$Q36&amp;"'!F129")</f>
        <v>N/A</v>
      </c>
      <c r="M36" s="197">
        <f ca="1">INDIRECT("'"&amp;$Q36&amp;"'!F132")</f>
        <v>0</v>
      </c>
      <c r="N36" s="197">
        <f ca="1">INDIRECT("'"&amp;$Q36&amp;"'!B134")</f>
        <v>0</v>
      </c>
      <c r="O36" s="197">
        <f ca="1">INDIRECT("'"&amp;$Q36&amp;"'!F142")</f>
        <v>0</v>
      </c>
      <c r="P36" s="197" t="str">
        <f ca="1">INDIRECT("'"&amp;$Q36&amp;"'!F144")</f>
        <v xml:space="preserve"> </v>
      </c>
      <c r="Q36" t="s">
        <v>256</v>
      </c>
      <c r="R36">
        <v>4</v>
      </c>
    </row>
    <row r="37" spans="1:18" x14ac:dyDescent="0.25">
      <c r="A37" s="197" t="str">
        <f>'Total Payment Amount'!$D$2</f>
        <v>The University of California, Davis Medical Center</v>
      </c>
      <c r="B37" s="197" t="str">
        <f>'Total Payment Amount'!$D$3</f>
        <v>DY 7</v>
      </c>
      <c r="C37" s="198">
        <f>'Total Payment Amount'!$D$4</f>
        <v>41211</v>
      </c>
      <c r="D37" s="200" t="str">
        <f t="shared" ca="1" si="0"/>
        <v>Category 1: Enhance Interpretation Services and Culturally Competent Care</v>
      </c>
      <c r="E37" s="197">
        <f t="shared" ca="1" si="1"/>
        <v>0</v>
      </c>
      <c r="F37" s="197">
        <f t="shared" ca="1" si="2"/>
        <v>0</v>
      </c>
      <c r="G37" s="200" t="str">
        <f ca="1">INDIRECT("'"&amp;$Q37&amp;"'!B147")</f>
        <v>Improvement Milestone:</v>
      </c>
      <c r="H37" s="197">
        <f ca="1">INDIRECT("'"&amp;$Q37&amp;"'!D147")</f>
        <v>0</v>
      </c>
      <c r="I37" s="197"/>
      <c r="J37" s="197">
        <f ca="1">INDIRECT("'"&amp;$Q37&amp;"'!F150")</f>
        <v>0</v>
      </c>
      <c r="K37" s="197">
        <f ca="1">INDIRECT("'"&amp;$Q37&amp;"'!F152")</f>
        <v>0</v>
      </c>
      <c r="L37" s="197" t="str">
        <f ca="1">INDIRECT("'"&amp;$Q37&amp;"'!F154")</f>
        <v>N/A</v>
      </c>
      <c r="M37" s="197">
        <f ca="1">INDIRECT("'"&amp;$Q37&amp;"'!F157")</f>
        <v>0</v>
      </c>
      <c r="N37" s="197">
        <f ca="1">INDIRECT("'"&amp;$Q37&amp;"'!B159")</f>
        <v>0</v>
      </c>
      <c r="O37" s="197">
        <f ca="1">INDIRECT("'"&amp;$Q37&amp;"'!F167")</f>
        <v>0</v>
      </c>
      <c r="P37" s="197" t="str">
        <f ca="1">INDIRECT("'"&amp;$Q37&amp;"'!F169")</f>
        <v xml:space="preserve"> </v>
      </c>
      <c r="Q37" t="s">
        <v>256</v>
      </c>
      <c r="R37">
        <v>4</v>
      </c>
    </row>
    <row r="38" spans="1:18" x14ac:dyDescent="0.25">
      <c r="A38" s="197" t="str">
        <f>'Total Payment Amount'!$D$2</f>
        <v>The University of California, Davis Medical Center</v>
      </c>
      <c r="B38" s="197" t="str">
        <f>'Total Payment Amount'!$D$3</f>
        <v>DY 7</v>
      </c>
      <c r="C38" s="198">
        <f>'Total Payment Amount'!$D$4</f>
        <v>41211</v>
      </c>
      <c r="D38" s="200" t="str">
        <f t="shared" ca="1" si="0"/>
        <v>Category 1: Enhance Interpretation Services and Culturally Competent Care</v>
      </c>
      <c r="E38" s="197">
        <f t="shared" ca="1" si="1"/>
        <v>0</v>
      </c>
      <c r="F38" s="197">
        <f t="shared" ca="1" si="2"/>
        <v>0</v>
      </c>
      <c r="G38" s="200" t="str">
        <f ca="1">INDIRECT("'"&amp;$Q38&amp;"'!B172")</f>
        <v>Improvement Milestone:</v>
      </c>
      <c r="H38" s="197">
        <f ca="1">INDIRECT("'"&amp;$Q38&amp;"'!D172")</f>
        <v>0</v>
      </c>
      <c r="I38" s="197"/>
      <c r="J38" s="197">
        <f ca="1">INDIRECT("'"&amp;$Q38&amp;"'!F175")</f>
        <v>0</v>
      </c>
      <c r="K38" s="197">
        <f ca="1">INDIRECT("'"&amp;$Q38&amp;"'!F177")</f>
        <v>0</v>
      </c>
      <c r="L38" s="197" t="str">
        <f ca="1">INDIRECT("'"&amp;$Q38&amp;"'!F179")</f>
        <v>N/A</v>
      </c>
      <c r="M38" s="197">
        <f ca="1">INDIRECT("'"&amp;$Q38&amp;"'!F182")</f>
        <v>0</v>
      </c>
      <c r="N38" s="197">
        <f ca="1">INDIRECT("'"&amp;$Q38&amp;"'!B184")</f>
        <v>0</v>
      </c>
      <c r="O38" s="197">
        <f ca="1">INDIRECT("'"&amp;$Q38&amp;"'!F192")</f>
        <v>0</v>
      </c>
      <c r="P38" s="197" t="str">
        <f ca="1">INDIRECT("'"&amp;$Q38&amp;"'!F194")</f>
        <v xml:space="preserve"> </v>
      </c>
      <c r="Q38" t="s">
        <v>256</v>
      </c>
      <c r="R38">
        <v>4</v>
      </c>
    </row>
    <row r="39" spans="1:18" x14ac:dyDescent="0.25">
      <c r="A39" s="197" t="str">
        <f>'Total Payment Amount'!$D$2</f>
        <v>The University of California, Davis Medical Center</v>
      </c>
      <c r="B39" s="197" t="str">
        <f>'Total Payment Amount'!$D$3</f>
        <v>DY 7</v>
      </c>
      <c r="C39" s="198">
        <f>'Total Payment Amount'!$D$4</f>
        <v>41211</v>
      </c>
      <c r="D39" s="200" t="str">
        <f t="shared" ca="1" si="0"/>
        <v>Category 1: Enhance Interpretation Services and Culturally Competent Care</v>
      </c>
      <c r="E39" s="197">
        <f t="shared" ca="1" si="1"/>
        <v>0</v>
      </c>
      <c r="F39" s="197">
        <f t="shared" ca="1" si="2"/>
        <v>0</v>
      </c>
      <c r="G39" s="200" t="str">
        <f ca="1">INDIRECT("'"&amp;$Q39&amp;"'!B197")</f>
        <v>Improvement Milestone:</v>
      </c>
      <c r="H39" s="197">
        <f ca="1">INDIRECT("'"&amp;$Q39&amp;"'!D197")</f>
        <v>0</v>
      </c>
      <c r="I39" s="197"/>
      <c r="J39" s="197">
        <f ca="1">INDIRECT("'"&amp;$Q39&amp;"'!F200")</f>
        <v>0</v>
      </c>
      <c r="K39" s="197">
        <f ca="1">INDIRECT("'"&amp;$Q39&amp;"'!F202")</f>
        <v>0</v>
      </c>
      <c r="L39" s="197" t="str">
        <f ca="1">INDIRECT("'"&amp;$Q39&amp;"'!F204")</f>
        <v>N/A</v>
      </c>
      <c r="M39" s="197">
        <f ca="1">INDIRECT("'"&amp;$Q39&amp;"'!F207")</f>
        <v>0</v>
      </c>
      <c r="N39" s="197">
        <f ca="1">INDIRECT("'"&amp;$Q39&amp;"'!B209")</f>
        <v>0</v>
      </c>
      <c r="O39" s="197">
        <f ca="1">INDIRECT("'"&amp;$Q39&amp;"'!F217")</f>
        <v>0</v>
      </c>
      <c r="P39" s="197" t="str">
        <f ca="1">INDIRECT("'"&amp;$Q39&amp;"'!F219")</f>
        <v xml:space="preserve"> </v>
      </c>
      <c r="Q39" t="s">
        <v>256</v>
      </c>
      <c r="R39">
        <v>4</v>
      </c>
    </row>
    <row r="40" spans="1:18" x14ac:dyDescent="0.25">
      <c r="A40" s="197" t="str">
        <f>'Total Payment Amount'!$D$2</f>
        <v>The University of California, Davis Medical Center</v>
      </c>
      <c r="B40" s="197" t="str">
        <f>'Total Payment Amount'!$D$3</f>
        <v>DY 7</v>
      </c>
      <c r="C40" s="198">
        <f>'Total Payment Amount'!$D$4</f>
        <v>41211</v>
      </c>
      <c r="D40" s="200" t="str">
        <f t="shared" ca="1" si="0"/>
        <v>Category 1: Enhance Interpretation Services and Culturally Competent Care</v>
      </c>
      <c r="E40" s="197">
        <f t="shared" ca="1" si="1"/>
        <v>0</v>
      </c>
      <c r="F40" s="197">
        <f t="shared" ca="1" si="2"/>
        <v>0</v>
      </c>
      <c r="G40" s="200" t="str">
        <f ca="1">INDIRECT("'"&amp;$Q40&amp;"'!B222")</f>
        <v>Improvement Milestone:</v>
      </c>
      <c r="H40" s="197">
        <f ca="1">INDIRECT("'"&amp;$Q40&amp;"'!D222")</f>
        <v>0</v>
      </c>
      <c r="I40" s="197"/>
      <c r="J40" s="197">
        <f ca="1">INDIRECT("'"&amp;$Q40&amp;"'!F225")</f>
        <v>0</v>
      </c>
      <c r="K40" s="197">
        <f ca="1">INDIRECT("'"&amp;$Q40&amp;"'!F227")</f>
        <v>0</v>
      </c>
      <c r="L40" s="197" t="str">
        <f ca="1">INDIRECT("'"&amp;$Q40&amp;"'!F229")</f>
        <v>N/A</v>
      </c>
      <c r="M40" s="197">
        <f ca="1">INDIRECT("'"&amp;$Q40&amp;"'!F232")</f>
        <v>0</v>
      </c>
      <c r="N40" s="197">
        <f ca="1">INDIRECT("'"&amp;$Q40&amp;"'!B234")</f>
        <v>0</v>
      </c>
      <c r="O40" s="197">
        <f ca="1">INDIRECT("'"&amp;$Q40&amp;"'!F242")</f>
        <v>0</v>
      </c>
      <c r="P40" s="197" t="str">
        <f ca="1">INDIRECT("'"&amp;$Q40&amp;"'!F244")</f>
        <v xml:space="preserve"> </v>
      </c>
      <c r="Q40" t="s">
        <v>256</v>
      </c>
      <c r="R40">
        <v>4</v>
      </c>
    </row>
    <row r="41" spans="1:18" x14ac:dyDescent="0.25">
      <c r="A41" s="197" t="str">
        <f>'Total Payment Amount'!$D$2</f>
        <v>The University of California, Davis Medical Center</v>
      </c>
      <c r="B41" s="197" t="str">
        <f>'Total Payment Amount'!$D$3</f>
        <v>DY 7</v>
      </c>
      <c r="C41" s="198">
        <f>'Total Payment Amount'!$D$4</f>
        <v>41211</v>
      </c>
      <c r="D41" s="200" t="str">
        <f t="shared" ca="1" si="0"/>
        <v>Category 1: Enhance Interpretation Services and Culturally Competent Care</v>
      </c>
      <c r="E41" s="197">
        <f t="shared" ca="1" si="1"/>
        <v>0</v>
      </c>
      <c r="F41" s="197">
        <f t="shared" ca="1" si="2"/>
        <v>0</v>
      </c>
      <c r="G41" s="200" t="str">
        <f ca="1">INDIRECT("'"&amp;$Q41&amp;"'!B247")</f>
        <v>Improvement Milestone:</v>
      </c>
      <c r="H41" s="197">
        <f ca="1">INDIRECT("'"&amp;$Q41&amp;"'!D247")</f>
        <v>0</v>
      </c>
      <c r="I41" s="197"/>
      <c r="J41" s="197">
        <f ca="1">INDIRECT("'"&amp;$Q41&amp;"'!F250")</f>
        <v>0</v>
      </c>
      <c r="K41" s="197">
        <f ca="1">INDIRECT("'"&amp;$Q41&amp;"'!F252")</f>
        <v>0</v>
      </c>
      <c r="L41" s="197" t="str">
        <f ca="1">INDIRECT("'"&amp;$Q41&amp;"'!F254")</f>
        <v>N/A</v>
      </c>
      <c r="M41" s="197">
        <f ca="1">INDIRECT("'"&amp;$Q41&amp;"'!F257")</f>
        <v>0</v>
      </c>
      <c r="N41" s="197">
        <f ca="1">INDIRECT("'"&amp;$Q41&amp;"'!B259")</f>
        <v>0</v>
      </c>
      <c r="O41" s="197">
        <f ca="1">INDIRECT("'"&amp;$Q41&amp;"'!F267")</f>
        <v>0</v>
      </c>
      <c r="P41" s="197" t="str">
        <f ca="1">INDIRECT("'"&amp;$Q41&amp;"'!F269")</f>
        <v xml:space="preserve"> </v>
      </c>
      <c r="Q41" t="s">
        <v>256</v>
      </c>
      <c r="R41">
        <v>4</v>
      </c>
    </row>
    <row r="42" spans="1:18" x14ac:dyDescent="0.25">
      <c r="A42" s="197" t="str">
        <f>'Total Payment Amount'!$D$2</f>
        <v>The University of California, Davis Medical Center</v>
      </c>
      <c r="B42" s="197" t="str">
        <f>'Total Payment Amount'!$D$3</f>
        <v>DY 7</v>
      </c>
      <c r="C42" s="198">
        <f>'Total Payment Amount'!$D$4</f>
        <v>41211</v>
      </c>
      <c r="D42" s="200" t="str">
        <f t="shared" ca="1" si="0"/>
        <v>Category 1: Collect Accurate Race, Ethnicity, and Language (REAL) Data to Reduce Disparities</v>
      </c>
      <c r="E42" s="197">
        <f t="shared" ca="1" si="1"/>
        <v>7972500</v>
      </c>
      <c r="F42" s="197">
        <f t="shared" ca="1" si="2"/>
        <v>7972500</v>
      </c>
      <c r="G42" s="200" t="str">
        <f ca="1">INDIRECT("'"&amp;$Q42&amp;"'!B22")</f>
        <v>Process Milestone:</v>
      </c>
      <c r="H42" s="197" t="str">
        <f ca="1">INDIRECT("'"&amp;$Q42&amp;"'!D22")</f>
        <v>Milestone 2.3:  Develop a plan to stratify patient outcomes using REAL data and strategy to link to quality data.</v>
      </c>
      <c r="I42" s="197"/>
      <c r="J42" s="197">
        <f ca="1">INDIRECT("'"&amp;$Q42&amp;"'!F25")</f>
        <v>0</v>
      </c>
      <c r="K42" s="197">
        <f ca="1">INDIRECT("'"&amp;$Q42&amp;"'!F27")</f>
        <v>0</v>
      </c>
      <c r="L42" s="197" t="str">
        <f ca="1">INDIRECT("'"&amp;$Q42&amp;"'!F29")</f>
        <v>Yes</v>
      </c>
      <c r="M42" s="197" t="str">
        <f ca="1">INDIRECT("'"&amp;$Q42&amp;"'!F32")</f>
        <v>Yes</v>
      </c>
      <c r="N42" s="197" t="str">
        <f ca="1">INDIRECT("'"&amp;$Q42&amp;"'!B34")</f>
        <v xml:space="preserve">Metric 2.3:  Strategic plan developed.
The goal of this project is to collect race, ethnicity, and language (REAL) data to better understand health disparities in clinical outcomes and design interventions to address them.  This project is led by a steering committee divided into three work groups:  1) a training and development work group focusing on accuracy of data collection; 2) a health information technology (HIT) work group, which validates the current portal selections for patients and provides updates to include new ones, such as religious preference and sexual orientation; and 3) a communications work group, which develops internal and external communications strategies to promote the importance of collecting REAL data in the UC Davis Primary Care Network.  In March 2012, a plan was drafted to reduce health disparities that focuses on care coordination (Project 12), preventive health (Project 13), and at-risk population (Project 14) services by race/ethnicity, gender, and age.  Once a disparity is identified in one of these areas, the Steering Committee will work to develop an intervention plan that is culturally relevant for the affected population.  To improve data collection, monthly management reports have been created to track the accuracy and completeness of REAL data elements (ie, reducing proportion of fields marked “unavailable” or “unknown”).  This has involved finalizing REAL reports and posting them on the UC Davis Medical Center's intranet so that they are accessible to stakeholders at a variety of clinical sites. 
Correction:  Please note that the documentation providing support for the completion of this metric is dated March 1, 2012.  We reported early completion of this milestone and received payment following the receipt of the first semi-annual DY-7 report when in fact the milestone was completed in the second half of DY-7.
</v>
      </c>
      <c r="O42" s="197" t="str">
        <f ca="1">INDIRECT("'"&amp;$Q42&amp;"'!F42")</f>
        <v>Yes</v>
      </c>
      <c r="P42" s="197">
        <f ca="1">INDIRECT("'"&amp;$Q42&amp;"'!F44")</f>
        <v>1</v>
      </c>
      <c r="Q42" t="s">
        <v>257</v>
      </c>
      <c r="R42">
        <v>5</v>
      </c>
    </row>
    <row r="43" spans="1:18" x14ac:dyDescent="0.25">
      <c r="A43" s="197" t="str">
        <f>'Total Payment Amount'!$D$2</f>
        <v>The University of California, Davis Medical Center</v>
      </c>
      <c r="B43" s="197" t="str">
        <f>'Total Payment Amount'!$D$3</f>
        <v>DY 7</v>
      </c>
      <c r="C43" s="198">
        <f>'Total Payment Amount'!$D$4</f>
        <v>41211</v>
      </c>
      <c r="D43" s="200" t="str">
        <f t="shared" ca="1" si="0"/>
        <v>Category 1: Collect Accurate Race, Ethnicity, and Language (REAL) Data to Reduce Disparities</v>
      </c>
      <c r="E43" s="197">
        <f t="shared" ca="1" si="1"/>
        <v>7972500</v>
      </c>
      <c r="F43" s="197">
        <f t="shared" ca="1" si="2"/>
        <v>7972500</v>
      </c>
      <c r="G43" s="200" t="str">
        <f ca="1">INDIRECT("'"&amp;$Q43&amp;"'!B47")</f>
        <v>Process Milestone:</v>
      </c>
      <c r="H43" s="197" t="str">
        <f ca="1">INDIRECT("'"&amp;$Q43&amp;"'!D47")</f>
        <v>Milestone 2.4:  Patient experience questionnaire to be designed and tested using a sample set of patients across demographics in all clinical areas where data is collected.</v>
      </c>
      <c r="I43" s="197"/>
      <c r="J43" s="197">
        <f ca="1">INDIRECT("'"&amp;$Q43&amp;"'!F50")</f>
        <v>0</v>
      </c>
      <c r="K43" s="197">
        <f ca="1">INDIRECT("'"&amp;$Q43&amp;"'!F52")</f>
        <v>0</v>
      </c>
      <c r="L43" s="197" t="str">
        <f ca="1">INDIRECT("'"&amp;$Q43&amp;"'!F54")</f>
        <v>Yes</v>
      </c>
      <c r="M43" s="197" t="str">
        <f ca="1">INDIRECT("'"&amp;$Q43&amp;"'!F57")</f>
        <v>Yes</v>
      </c>
      <c r="N43" s="197" t="str">
        <f ca="1">INDIRECT("'"&amp;$Q43&amp;"'!B59")</f>
        <v xml:space="preserve">Metric 2.4:  Patient experience questionnaires designed and test implemented.
A patient experience questionnaire was designed to evaluate the race, ethnicity, and language (REAL) data collection process and initiated with patients across the UC Davis Medical Center (UCDMC).   To understanding how patients are approached for REAL data and address possible training needs, a random sample of 25 adult patients is drawn per clinical site and invited to participate in a telephone survey.  To be eligible for the survey, the patient has to have complete REAL data collected from a clinical encounter received in the last 30 days. The results of the survey are evaluated to identify needed changes in how patients are approached for their REAL data (ie, asked in a private setting, offered an explanation of why the data are important, provided written materials when asked), with staff training organized around areas where performance improvement is needed.   The goals of REAL patient experience data collection had to be aligned with other trainings of UCDMC staff regarding diversity awareness.  Developing a validation system to check data accuracy is still pending.  It is also important to note that the REAL data collection process, which involved a dedicated staff member making outreach phone calls to patients, was difficult given the number of sites involved.  After testing and completing electronic Survey Monkey questionnaire design and data entry, it was determined that the process would only continue until the CG-CAHPS cultural competence question set could be implemented and sustained.   To continue to make progress in future analyses of health disparities using REAL data, a goal in DY-8, ongoing support form Health Information Technology (HIT) will be critical to build and modify reports.  This will be especially important as the Office of Statewide Health Planning and Develop enriches patient demographics with social characteristics, such as religious preference and gender identification.
</v>
      </c>
      <c r="O43" s="197" t="str">
        <f ca="1">INDIRECT("'"&amp;$Q43&amp;"'!F67")</f>
        <v xml:space="preserve">Yes </v>
      </c>
      <c r="P43" s="197">
        <f ca="1">INDIRECT("'"&amp;$Q43&amp;"'!F69")</f>
        <v>1</v>
      </c>
      <c r="Q43" t="s">
        <v>257</v>
      </c>
      <c r="R43">
        <v>5</v>
      </c>
    </row>
    <row r="44" spans="1:18" x14ac:dyDescent="0.25">
      <c r="A44" s="197" t="str">
        <f>'Total Payment Amount'!$D$2</f>
        <v>The University of California, Davis Medical Center</v>
      </c>
      <c r="B44" s="197" t="str">
        <f>'Total Payment Amount'!$D$3</f>
        <v>DY 7</v>
      </c>
      <c r="C44" s="198">
        <f>'Total Payment Amount'!$D$4</f>
        <v>41211</v>
      </c>
      <c r="D44" s="200" t="str">
        <f t="shared" ca="1" si="0"/>
        <v>Category 1: Collect Accurate Race, Ethnicity, and Language (REAL) Data to Reduce Disparities</v>
      </c>
      <c r="E44" s="197">
        <f t="shared" ca="1" si="1"/>
        <v>7972500</v>
      </c>
      <c r="F44" s="197">
        <f t="shared" ca="1" si="2"/>
        <v>7972500</v>
      </c>
      <c r="G44" s="200" t="str">
        <f ca="1">INDIRECT("'"&amp;$Q44&amp;"'!B72")</f>
        <v>Process Milestone:</v>
      </c>
      <c r="H44" s="197">
        <f ca="1">INDIRECT("'"&amp;$Q44&amp;"'!D72")</f>
        <v>0</v>
      </c>
      <c r="I44" s="197"/>
      <c r="J44" s="197">
        <f ca="1">INDIRECT("'"&amp;$Q44&amp;"'!F75")</f>
        <v>0</v>
      </c>
      <c r="K44" s="197">
        <f ca="1">INDIRECT("'"&amp;$Q44&amp;"'!F77")</f>
        <v>0</v>
      </c>
      <c r="L44" s="197" t="str">
        <f ca="1">INDIRECT("'"&amp;$Q44&amp;"'!F79")</f>
        <v>N/A</v>
      </c>
      <c r="M44" s="197">
        <f ca="1">INDIRECT("'"&amp;$Q44&amp;"'!F82")</f>
        <v>0</v>
      </c>
      <c r="N44" s="197">
        <f ca="1">INDIRECT("'"&amp;$Q44&amp;"'!B84")</f>
        <v>0</v>
      </c>
      <c r="O44" s="197">
        <f ca="1">INDIRECT("'"&amp;$Q44&amp;"'!F92")</f>
        <v>0</v>
      </c>
      <c r="P44" s="197" t="str">
        <f ca="1">INDIRECT("'"&amp;$Q44&amp;"'!F94")</f>
        <v xml:space="preserve"> </v>
      </c>
      <c r="Q44" t="s">
        <v>257</v>
      </c>
      <c r="R44">
        <v>5</v>
      </c>
    </row>
    <row r="45" spans="1:18" x14ac:dyDescent="0.25">
      <c r="A45" s="197" t="str">
        <f>'Total Payment Amount'!$D$2</f>
        <v>The University of California, Davis Medical Center</v>
      </c>
      <c r="B45" s="197" t="str">
        <f>'Total Payment Amount'!$D$3</f>
        <v>DY 7</v>
      </c>
      <c r="C45" s="198">
        <f>'Total Payment Amount'!$D$4</f>
        <v>41211</v>
      </c>
      <c r="D45" s="200" t="str">
        <f t="shared" ca="1" si="0"/>
        <v>Category 1: Collect Accurate Race, Ethnicity, and Language (REAL) Data to Reduce Disparities</v>
      </c>
      <c r="E45" s="197">
        <f t="shared" ca="1" si="1"/>
        <v>7972500</v>
      </c>
      <c r="F45" s="197">
        <f t="shared" ca="1" si="2"/>
        <v>7972500</v>
      </c>
      <c r="G45" s="200" t="str">
        <f ca="1">INDIRECT("'"&amp;$Q45&amp;"'!B97")</f>
        <v>Process Milestone:</v>
      </c>
      <c r="H45" s="197">
        <f ca="1">INDIRECT("'"&amp;$Q45&amp;"'!D97")</f>
        <v>0</v>
      </c>
      <c r="I45" s="197"/>
      <c r="J45" s="197">
        <f ca="1">INDIRECT("'"&amp;$Q45&amp;"'!F100")</f>
        <v>0</v>
      </c>
      <c r="K45" s="197">
        <f ca="1">INDIRECT("'"&amp;$Q45&amp;"'!F102")</f>
        <v>0</v>
      </c>
      <c r="L45" s="197" t="str">
        <f ca="1">INDIRECT("'"&amp;$Q45&amp;"'!F104")</f>
        <v>N/A</v>
      </c>
      <c r="M45" s="197">
        <f ca="1">INDIRECT("'"&amp;$Q45&amp;"'!F107")</f>
        <v>0</v>
      </c>
      <c r="N45" s="197">
        <f ca="1">INDIRECT("'"&amp;$Q45&amp;"'!B109")</f>
        <v>0</v>
      </c>
      <c r="O45" s="197">
        <f ca="1">INDIRECT("'"&amp;$Q45&amp;"'!F117")</f>
        <v>0</v>
      </c>
      <c r="P45" s="197" t="str">
        <f ca="1">INDIRECT("'"&amp;$Q45&amp;"'!F119")</f>
        <v xml:space="preserve"> </v>
      </c>
      <c r="Q45" t="s">
        <v>257</v>
      </c>
      <c r="R45">
        <v>5</v>
      </c>
    </row>
    <row r="46" spans="1:18" x14ac:dyDescent="0.25">
      <c r="A46" s="197" t="str">
        <f>'Total Payment Amount'!$D$2</f>
        <v>The University of California, Davis Medical Center</v>
      </c>
      <c r="B46" s="197" t="str">
        <f>'Total Payment Amount'!$D$3</f>
        <v>DY 7</v>
      </c>
      <c r="C46" s="198">
        <f>'Total Payment Amount'!$D$4</f>
        <v>41211</v>
      </c>
      <c r="D46" s="200" t="str">
        <f t="shared" ca="1" si="0"/>
        <v>Category 1: Collect Accurate Race, Ethnicity, and Language (REAL) Data to Reduce Disparities</v>
      </c>
      <c r="E46" s="197">
        <f t="shared" ca="1" si="1"/>
        <v>7972500</v>
      </c>
      <c r="F46" s="197">
        <f t="shared" ca="1" si="2"/>
        <v>7972500</v>
      </c>
      <c r="G46" s="200" t="str">
        <f ca="1">INDIRECT("'"&amp;$Q46&amp;"'!B122")</f>
        <v>Process Milestone:</v>
      </c>
      <c r="H46" s="197">
        <f ca="1">INDIRECT("'"&amp;$Q46&amp;"'!D122")</f>
        <v>0</v>
      </c>
      <c r="I46" s="197"/>
      <c r="J46" s="197">
        <f ca="1">INDIRECT("'"&amp;$Q46&amp;"'!F125")</f>
        <v>0</v>
      </c>
      <c r="K46" s="197">
        <f ca="1">INDIRECT("'"&amp;$Q46&amp;"'!F127")</f>
        <v>0</v>
      </c>
      <c r="L46" s="197" t="str">
        <f ca="1">INDIRECT("'"&amp;$Q46&amp;"'!F129")</f>
        <v>N/A</v>
      </c>
      <c r="M46" s="197">
        <f ca="1">INDIRECT("'"&amp;$Q46&amp;"'!F132")</f>
        <v>0</v>
      </c>
      <c r="N46" s="197">
        <f ca="1">INDIRECT("'"&amp;$Q46&amp;"'!B134")</f>
        <v>0</v>
      </c>
      <c r="O46" s="197">
        <f ca="1">INDIRECT("'"&amp;$Q46&amp;"'!F142")</f>
        <v>0</v>
      </c>
      <c r="P46" s="197" t="str">
        <f ca="1">INDIRECT("'"&amp;$Q46&amp;"'!F144")</f>
        <v xml:space="preserve"> </v>
      </c>
      <c r="Q46" t="s">
        <v>257</v>
      </c>
      <c r="R46">
        <v>5</v>
      </c>
    </row>
    <row r="47" spans="1:18" x14ac:dyDescent="0.25">
      <c r="A47" s="197" t="str">
        <f>'Total Payment Amount'!$D$2</f>
        <v>The University of California, Davis Medical Center</v>
      </c>
      <c r="B47" s="197" t="str">
        <f>'Total Payment Amount'!$D$3</f>
        <v>DY 7</v>
      </c>
      <c r="C47" s="198">
        <f>'Total Payment Amount'!$D$4</f>
        <v>41211</v>
      </c>
      <c r="D47" s="200" t="str">
        <f t="shared" ca="1" si="0"/>
        <v>Category 1: Collect Accurate Race, Ethnicity, and Language (REAL) Data to Reduce Disparities</v>
      </c>
      <c r="E47" s="197">
        <f t="shared" ca="1" si="1"/>
        <v>7972500</v>
      </c>
      <c r="F47" s="197">
        <f t="shared" ca="1" si="2"/>
        <v>7972500</v>
      </c>
      <c r="G47" s="200" t="str">
        <f ca="1">INDIRECT("'"&amp;$Q47&amp;"'!B147")</f>
        <v>Improvement Milestone:</v>
      </c>
      <c r="H47" s="197">
        <f ca="1">INDIRECT("'"&amp;$Q47&amp;"'!D147")</f>
        <v>0</v>
      </c>
      <c r="I47" s="197"/>
      <c r="J47" s="197">
        <f ca="1">INDIRECT("'"&amp;$Q47&amp;"'!F150")</f>
        <v>0</v>
      </c>
      <c r="K47" s="197">
        <f ca="1">INDIRECT("'"&amp;$Q47&amp;"'!F152")</f>
        <v>0</v>
      </c>
      <c r="L47" s="197" t="str">
        <f ca="1">INDIRECT("'"&amp;$Q47&amp;"'!F154")</f>
        <v>N/A</v>
      </c>
      <c r="M47" s="197">
        <f ca="1">INDIRECT("'"&amp;$Q47&amp;"'!F157")</f>
        <v>0</v>
      </c>
      <c r="N47" s="197">
        <f ca="1">INDIRECT("'"&amp;$Q47&amp;"'!B159")</f>
        <v>0</v>
      </c>
      <c r="O47" s="197">
        <f ca="1">INDIRECT("'"&amp;$Q47&amp;"'!F167")</f>
        <v>0</v>
      </c>
      <c r="P47" s="197" t="str">
        <f ca="1">INDIRECT("'"&amp;$Q47&amp;"'!F169")</f>
        <v xml:space="preserve"> </v>
      </c>
      <c r="Q47" t="s">
        <v>257</v>
      </c>
      <c r="R47">
        <v>5</v>
      </c>
    </row>
    <row r="48" spans="1:18" x14ac:dyDescent="0.25">
      <c r="A48" s="197" t="str">
        <f>'Total Payment Amount'!$D$2</f>
        <v>The University of California, Davis Medical Center</v>
      </c>
      <c r="B48" s="197" t="str">
        <f>'Total Payment Amount'!$D$3</f>
        <v>DY 7</v>
      </c>
      <c r="C48" s="198">
        <f>'Total Payment Amount'!$D$4</f>
        <v>41211</v>
      </c>
      <c r="D48" s="200" t="str">
        <f t="shared" ca="1" si="0"/>
        <v>Category 1: Collect Accurate Race, Ethnicity, and Language (REAL) Data to Reduce Disparities</v>
      </c>
      <c r="E48" s="197">
        <f t="shared" ca="1" si="1"/>
        <v>7972500</v>
      </c>
      <c r="F48" s="197">
        <f t="shared" ca="1" si="2"/>
        <v>7972500</v>
      </c>
      <c r="G48" s="200" t="str">
        <f ca="1">INDIRECT("'"&amp;$Q48&amp;"'!B172")</f>
        <v>Improvement Milestone:</v>
      </c>
      <c r="H48" s="197">
        <f ca="1">INDIRECT("'"&amp;$Q48&amp;"'!D172")</f>
        <v>0</v>
      </c>
      <c r="I48" s="197"/>
      <c r="J48" s="197">
        <f ca="1">INDIRECT("'"&amp;$Q48&amp;"'!F175")</f>
        <v>0</v>
      </c>
      <c r="K48" s="197">
        <f ca="1">INDIRECT("'"&amp;$Q48&amp;"'!F177")</f>
        <v>0</v>
      </c>
      <c r="L48" s="197" t="str">
        <f ca="1">INDIRECT("'"&amp;$Q48&amp;"'!F179")</f>
        <v>N/A</v>
      </c>
      <c r="M48" s="197">
        <f ca="1">INDIRECT("'"&amp;$Q48&amp;"'!F182")</f>
        <v>0</v>
      </c>
      <c r="N48" s="197">
        <f ca="1">INDIRECT("'"&amp;$Q48&amp;"'!B184")</f>
        <v>0</v>
      </c>
      <c r="O48" s="197">
        <f ca="1">INDIRECT("'"&amp;$Q48&amp;"'!F192")</f>
        <v>0</v>
      </c>
      <c r="P48" s="197" t="str">
        <f ca="1">INDIRECT("'"&amp;$Q48&amp;"'!F194")</f>
        <v xml:space="preserve"> </v>
      </c>
      <c r="Q48" t="s">
        <v>257</v>
      </c>
      <c r="R48">
        <v>5</v>
      </c>
    </row>
    <row r="49" spans="1:18" x14ac:dyDescent="0.25">
      <c r="A49" s="197" t="str">
        <f>'Total Payment Amount'!$D$2</f>
        <v>The University of California, Davis Medical Center</v>
      </c>
      <c r="B49" s="197" t="str">
        <f>'Total Payment Amount'!$D$3</f>
        <v>DY 7</v>
      </c>
      <c r="C49" s="198">
        <f>'Total Payment Amount'!$D$4</f>
        <v>41211</v>
      </c>
      <c r="D49" s="200" t="str">
        <f t="shared" ca="1" si="0"/>
        <v>Category 1: Collect Accurate Race, Ethnicity, and Language (REAL) Data to Reduce Disparities</v>
      </c>
      <c r="E49" s="197">
        <f t="shared" ca="1" si="1"/>
        <v>7972500</v>
      </c>
      <c r="F49" s="197">
        <f t="shared" ca="1" si="2"/>
        <v>7972500</v>
      </c>
      <c r="G49" s="200" t="str">
        <f ca="1">INDIRECT("'"&amp;$Q49&amp;"'!B197")</f>
        <v>Improvement Milestone:</v>
      </c>
      <c r="H49" s="197">
        <f ca="1">INDIRECT("'"&amp;$Q49&amp;"'!D197")</f>
        <v>0</v>
      </c>
      <c r="I49" s="197"/>
      <c r="J49" s="197">
        <f ca="1">INDIRECT("'"&amp;$Q49&amp;"'!F200")</f>
        <v>0</v>
      </c>
      <c r="K49" s="197">
        <f ca="1">INDIRECT("'"&amp;$Q49&amp;"'!F202")</f>
        <v>0</v>
      </c>
      <c r="L49" s="197" t="str">
        <f ca="1">INDIRECT("'"&amp;$Q49&amp;"'!F204")</f>
        <v>N/A</v>
      </c>
      <c r="M49" s="197">
        <f ca="1">INDIRECT("'"&amp;$Q49&amp;"'!F207")</f>
        <v>0</v>
      </c>
      <c r="N49" s="197">
        <f ca="1">INDIRECT("'"&amp;$Q49&amp;"'!B209")</f>
        <v>0</v>
      </c>
      <c r="O49" s="197">
        <f ca="1">INDIRECT("'"&amp;$Q49&amp;"'!F217")</f>
        <v>0</v>
      </c>
      <c r="P49" s="197" t="str">
        <f ca="1">INDIRECT("'"&amp;$Q49&amp;"'!F219")</f>
        <v xml:space="preserve"> </v>
      </c>
      <c r="Q49" t="s">
        <v>257</v>
      </c>
      <c r="R49">
        <v>5</v>
      </c>
    </row>
    <row r="50" spans="1:18" x14ac:dyDescent="0.25">
      <c r="A50" s="197" t="str">
        <f>'Total Payment Amount'!$D$2</f>
        <v>The University of California, Davis Medical Center</v>
      </c>
      <c r="B50" s="197" t="str">
        <f>'Total Payment Amount'!$D$3</f>
        <v>DY 7</v>
      </c>
      <c r="C50" s="198">
        <f>'Total Payment Amount'!$D$4</f>
        <v>41211</v>
      </c>
      <c r="D50" s="200" t="str">
        <f t="shared" ca="1" si="0"/>
        <v>Category 1: Collect Accurate Race, Ethnicity, and Language (REAL) Data to Reduce Disparities</v>
      </c>
      <c r="E50" s="197">
        <f t="shared" ca="1" si="1"/>
        <v>7972500</v>
      </c>
      <c r="F50" s="197">
        <f t="shared" ca="1" si="2"/>
        <v>7972500</v>
      </c>
      <c r="G50" s="200" t="str">
        <f ca="1">INDIRECT("'"&amp;$Q50&amp;"'!B222")</f>
        <v>Improvement Milestone:</v>
      </c>
      <c r="H50" s="197">
        <f ca="1">INDIRECT("'"&amp;$Q50&amp;"'!D222")</f>
        <v>0</v>
      </c>
      <c r="I50" s="197"/>
      <c r="J50" s="197">
        <f ca="1">INDIRECT("'"&amp;$Q50&amp;"'!F225")</f>
        <v>0</v>
      </c>
      <c r="K50" s="197">
        <f ca="1">INDIRECT("'"&amp;$Q50&amp;"'!F227")</f>
        <v>0</v>
      </c>
      <c r="L50" s="197" t="str">
        <f ca="1">INDIRECT("'"&amp;$Q50&amp;"'!F229")</f>
        <v>N/A</v>
      </c>
      <c r="M50" s="197">
        <f ca="1">INDIRECT("'"&amp;$Q50&amp;"'!F232")</f>
        <v>0</v>
      </c>
      <c r="N50" s="197">
        <f ca="1">INDIRECT("'"&amp;$Q50&amp;"'!B234")</f>
        <v>0</v>
      </c>
      <c r="O50" s="197">
        <f ca="1">INDIRECT("'"&amp;$Q50&amp;"'!F242")</f>
        <v>0</v>
      </c>
      <c r="P50" s="197" t="str">
        <f ca="1">INDIRECT("'"&amp;$Q50&amp;"'!F244")</f>
        <v xml:space="preserve"> </v>
      </c>
      <c r="Q50" t="s">
        <v>257</v>
      </c>
      <c r="R50">
        <v>5</v>
      </c>
    </row>
    <row r="51" spans="1:18" x14ac:dyDescent="0.25">
      <c r="A51" s="197" t="str">
        <f>'Total Payment Amount'!$D$2</f>
        <v>The University of California, Davis Medical Center</v>
      </c>
      <c r="B51" s="197" t="str">
        <f>'Total Payment Amount'!$D$3</f>
        <v>DY 7</v>
      </c>
      <c r="C51" s="198">
        <f>'Total Payment Amount'!$D$4</f>
        <v>41211</v>
      </c>
      <c r="D51" s="200" t="str">
        <f t="shared" ca="1" si="0"/>
        <v>Category 1: Collect Accurate Race, Ethnicity, and Language (REAL) Data to Reduce Disparities</v>
      </c>
      <c r="E51" s="197">
        <f t="shared" ca="1" si="1"/>
        <v>7972500</v>
      </c>
      <c r="F51" s="197">
        <f t="shared" ca="1" si="2"/>
        <v>7972500</v>
      </c>
      <c r="G51" s="200" t="str">
        <f ca="1">INDIRECT("'"&amp;$Q51&amp;"'!B247")</f>
        <v>Improvement Milestone:</v>
      </c>
      <c r="H51" s="197">
        <f ca="1">INDIRECT("'"&amp;$Q51&amp;"'!D247")</f>
        <v>0</v>
      </c>
      <c r="I51" s="197"/>
      <c r="J51" s="197">
        <f ca="1">INDIRECT("'"&amp;$Q51&amp;"'!F250")</f>
        <v>0</v>
      </c>
      <c r="K51" s="197">
        <f ca="1">INDIRECT("'"&amp;$Q51&amp;"'!F252")</f>
        <v>0</v>
      </c>
      <c r="L51" s="197" t="str">
        <f ca="1">INDIRECT("'"&amp;$Q51&amp;"'!F254")</f>
        <v>N/A</v>
      </c>
      <c r="M51" s="197">
        <f ca="1">INDIRECT("'"&amp;$Q51&amp;"'!F257")</f>
        <v>0</v>
      </c>
      <c r="N51" s="197">
        <f ca="1">INDIRECT("'"&amp;$Q51&amp;"'!B259")</f>
        <v>0</v>
      </c>
      <c r="O51" s="197">
        <f ca="1">INDIRECT("'"&amp;$Q51&amp;"'!F267")</f>
        <v>0</v>
      </c>
      <c r="P51" s="197" t="str">
        <f ca="1">INDIRECT("'"&amp;$Q51&amp;"'!F269")</f>
        <v xml:space="preserve"> </v>
      </c>
      <c r="Q51" t="s">
        <v>257</v>
      </c>
      <c r="R51">
        <v>5</v>
      </c>
    </row>
    <row r="52" spans="1:18" x14ac:dyDescent="0.25">
      <c r="A52" s="197" t="str">
        <f>'Total Payment Amount'!$D$2</f>
        <v>The University of California, Davis Medical Center</v>
      </c>
      <c r="B52" s="197" t="str">
        <f>'Total Payment Amount'!$D$3</f>
        <v>DY 7</v>
      </c>
      <c r="C52" s="198">
        <f>'Total Payment Amount'!$D$4</f>
        <v>41211</v>
      </c>
      <c r="D52" s="200" t="str">
        <f t="shared" ca="1" si="0"/>
        <v>Category 1: Enhance Urgent Medical Advice</v>
      </c>
      <c r="E52" s="197">
        <f t="shared" ca="1" si="1"/>
        <v>0</v>
      </c>
      <c r="F52" s="197">
        <f t="shared" ca="1" si="2"/>
        <v>0</v>
      </c>
      <c r="G52" s="200" t="str">
        <f ca="1">INDIRECT("'"&amp;$Q52&amp;"'!B22")</f>
        <v>Process Milestone:</v>
      </c>
      <c r="H52" s="197">
        <f ca="1">INDIRECT("'"&amp;$Q52&amp;"'!D22")</f>
        <v>0</v>
      </c>
      <c r="I52" s="197"/>
      <c r="J52" s="197">
        <f ca="1">INDIRECT("'"&amp;$Q52&amp;"'!F25")</f>
        <v>0</v>
      </c>
      <c r="K52" s="197">
        <f ca="1">INDIRECT("'"&amp;$Q52&amp;"'!F27")</f>
        <v>0</v>
      </c>
      <c r="L52" s="197" t="str">
        <f ca="1">INDIRECT("'"&amp;$Q52&amp;"'!F29")</f>
        <v>N/A</v>
      </c>
      <c r="M52" s="197">
        <f ca="1">INDIRECT("'"&amp;$Q52&amp;"'!F32")</f>
        <v>0</v>
      </c>
      <c r="N52" s="197">
        <f ca="1">INDIRECT("'"&amp;$Q52&amp;"'!B34")</f>
        <v>0</v>
      </c>
      <c r="O52" s="197">
        <f ca="1">INDIRECT("'"&amp;$Q52&amp;"'!F42")</f>
        <v>0</v>
      </c>
      <c r="P52" s="197" t="str">
        <f ca="1">INDIRECT("'"&amp;$Q52&amp;"'!F44")</f>
        <v xml:space="preserve"> </v>
      </c>
      <c r="Q52" t="s">
        <v>258</v>
      </c>
      <c r="R52">
        <v>6</v>
      </c>
    </row>
    <row r="53" spans="1:18" x14ac:dyDescent="0.25">
      <c r="A53" s="197" t="str">
        <f>'Total Payment Amount'!$D$2</f>
        <v>The University of California, Davis Medical Center</v>
      </c>
      <c r="B53" s="197" t="str">
        <f>'Total Payment Amount'!$D$3</f>
        <v>DY 7</v>
      </c>
      <c r="C53" s="198">
        <f>'Total Payment Amount'!$D$4</f>
        <v>41211</v>
      </c>
      <c r="D53" s="200" t="str">
        <f t="shared" ca="1" si="0"/>
        <v>Category 1: Enhance Urgent Medical Advice</v>
      </c>
      <c r="E53" s="197">
        <f t="shared" ca="1" si="1"/>
        <v>0</v>
      </c>
      <c r="F53" s="197">
        <f t="shared" ca="1" si="2"/>
        <v>0</v>
      </c>
      <c r="G53" s="200" t="str">
        <f ca="1">INDIRECT("'"&amp;$Q53&amp;"'!B47")</f>
        <v>Process Milestone:</v>
      </c>
      <c r="H53" s="197">
        <f ca="1">INDIRECT("'"&amp;$Q53&amp;"'!D47")</f>
        <v>0</v>
      </c>
      <c r="I53" s="197"/>
      <c r="J53" s="197">
        <f ca="1">INDIRECT("'"&amp;$Q53&amp;"'!F50")</f>
        <v>0</v>
      </c>
      <c r="K53" s="197">
        <f ca="1">INDIRECT("'"&amp;$Q53&amp;"'!F52")</f>
        <v>0</v>
      </c>
      <c r="L53" s="197" t="str">
        <f ca="1">INDIRECT("'"&amp;$Q53&amp;"'!F54")</f>
        <v>N/A</v>
      </c>
      <c r="M53" s="197">
        <f ca="1">INDIRECT("'"&amp;$Q53&amp;"'!F57")</f>
        <v>0</v>
      </c>
      <c r="N53" s="197">
        <f ca="1">INDIRECT("'"&amp;$Q53&amp;"'!B59")</f>
        <v>0</v>
      </c>
      <c r="O53" s="197">
        <f ca="1">INDIRECT("'"&amp;$Q53&amp;"'!F67")</f>
        <v>0</v>
      </c>
      <c r="P53" s="197" t="str">
        <f ca="1">INDIRECT("'"&amp;$Q53&amp;"'!F69")</f>
        <v xml:space="preserve"> </v>
      </c>
      <c r="Q53" t="s">
        <v>258</v>
      </c>
      <c r="R53">
        <v>6</v>
      </c>
    </row>
    <row r="54" spans="1:18" x14ac:dyDescent="0.25">
      <c r="A54" s="197" t="str">
        <f>'Total Payment Amount'!$D$2</f>
        <v>The University of California, Davis Medical Center</v>
      </c>
      <c r="B54" s="197" t="str">
        <f>'Total Payment Amount'!$D$3</f>
        <v>DY 7</v>
      </c>
      <c r="C54" s="198">
        <f>'Total Payment Amount'!$D$4</f>
        <v>41211</v>
      </c>
      <c r="D54" s="200" t="str">
        <f t="shared" ca="1" si="0"/>
        <v>Category 1: Enhance Urgent Medical Advice</v>
      </c>
      <c r="E54" s="197">
        <f t="shared" ca="1" si="1"/>
        <v>0</v>
      </c>
      <c r="F54" s="197">
        <f t="shared" ca="1" si="2"/>
        <v>0</v>
      </c>
      <c r="G54" s="200" t="str">
        <f ca="1">INDIRECT("'"&amp;$Q54&amp;"'!B72")</f>
        <v>Process Milestone:</v>
      </c>
      <c r="H54" s="197">
        <f ca="1">INDIRECT("'"&amp;$Q54&amp;"'!D72")</f>
        <v>0</v>
      </c>
      <c r="I54" s="197"/>
      <c r="J54" s="197">
        <f ca="1">INDIRECT("'"&amp;$Q54&amp;"'!F75")</f>
        <v>0</v>
      </c>
      <c r="K54" s="197">
        <f ca="1">INDIRECT("'"&amp;$Q54&amp;"'!F77")</f>
        <v>0</v>
      </c>
      <c r="L54" s="197" t="str">
        <f ca="1">INDIRECT("'"&amp;$Q54&amp;"'!F79")</f>
        <v>N/A</v>
      </c>
      <c r="M54" s="197">
        <f ca="1">INDIRECT("'"&amp;$Q54&amp;"'!F82")</f>
        <v>0</v>
      </c>
      <c r="N54" s="197">
        <f ca="1">INDIRECT("'"&amp;$Q54&amp;"'!B84")</f>
        <v>0</v>
      </c>
      <c r="O54" s="197">
        <f ca="1">INDIRECT("'"&amp;$Q54&amp;"'!F92")</f>
        <v>0</v>
      </c>
      <c r="P54" s="197" t="str">
        <f ca="1">INDIRECT("'"&amp;$Q54&amp;"'!F94")</f>
        <v xml:space="preserve"> </v>
      </c>
      <c r="Q54" t="s">
        <v>258</v>
      </c>
      <c r="R54">
        <v>6</v>
      </c>
    </row>
    <row r="55" spans="1:18" x14ac:dyDescent="0.25">
      <c r="A55" s="197" t="str">
        <f>'Total Payment Amount'!$D$2</f>
        <v>The University of California, Davis Medical Center</v>
      </c>
      <c r="B55" s="197" t="str">
        <f>'Total Payment Amount'!$D$3</f>
        <v>DY 7</v>
      </c>
      <c r="C55" s="198">
        <f>'Total Payment Amount'!$D$4</f>
        <v>41211</v>
      </c>
      <c r="D55" s="200" t="str">
        <f t="shared" ca="1" si="0"/>
        <v>Category 1: Enhance Urgent Medical Advice</v>
      </c>
      <c r="E55" s="197">
        <f t="shared" ca="1" si="1"/>
        <v>0</v>
      </c>
      <c r="F55" s="197">
        <f t="shared" ca="1" si="2"/>
        <v>0</v>
      </c>
      <c r="G55" s="200" t="str">
        <f ca="1">INDIRECT("'"&amp;$Q55&amp;"'!B97")</f>
        <v>Process Milestone:</v>
      </c>
      <c r="H55" s="197">
        <f ca="1">INDIRECT("'"&amp;$Q55&amp;"'!D97")</f>
        <v>0</v>
      </c>
      <c r="I55" s="197"/>
      <c r="J55" s="197">
        <f ca="1">INDIRECT("'"&amp;$Q55&amp;"'!F100")</f>
        <v>0</v>
      </c>
      <c r="K55" s="197">
        <f ca="1">INDIRECT("'"&amp;$Q55&amp;"'!F102")</f>
        <v>0</v>
      </c>
      <c r="L55" s="197" t="str">
        <f ca="1">INDIRECT("'"&amp;$Q55&amp;"'!F104")</f>
        <v>N/A</v>
      </c>
      <c r="M55" s="197">
        <f ca="1">INDIRECT("'"&amp;$Q55&amp;"'!F107")</f>
        <v>0</v>
      </c>
      <c r="N55" s="197">
        <f ca="1">INDIRECT("'"&amp;$Q55&amp;"'!B109")</f>
        <v>0</v>
      </c>
      <c r="O55" s="197">
        <f ca="1">INDIRECT("'"&amp;$Q55&amp;"'!F117")</f>
        <v>0</v>
      </c>
      <c r="P55" s="197" t="str">
        <f ca="1">INDIRECT("'"&amp;$Q55&amp;"'!F119")</f>
        <v xml:space="preserve"> </v>
      </c>
      <c r="Q55" t="s">
        <v>258</v>
      </c>
      <c r="R55">
        <v>6</v>
      </c>
    </row>
    <row r="56" spans="1:18" x14ac:dyDescent="0.25">
      <c r="A56" s="197" t="str">
        <f>'Total Payment Amount'!$D$2</f>
        <v>The University of California, Davis Medical Center</v>
      </c>
      <c r="B56" s="197" t="str">
        <f>'Total Payment Amount'!$D$3</f>
        <v>DY 7</v>
      </c>
      <c r="C56" s="198">
        <f>'Total Payment Amount'!$D$4</f>
        <v>41211</v>
      </c>
      <c r="D56" s="200" t="str">
        <f t="shared" ca="1" si="0"/>
        <v>Category 1: Enhance Urgent Medical Advice</v>
      </c>
      <c r="E56" s="197">
        <f t="shared" ca="1" si="1"/>
        <v>0</v>
      </c>
      <c r="F56" s="197">
        <f t="shared" ca="1" si="2"/>
        <v>0</v>
      </c>
      <c r="G56" s="200" t="str">
        <f ca="1">INDIRECT("'"&amp;$Q56&amp;"'!B122")</f>
        <v>Process Milestone:</v>
      </c>
      <c r="H56" s="197">
        <f ca="1">INDIRECT("'"&amp;$Q56&amp;"'!D122")</f>
        <v>0</v>
      </c>
      <c r="I56" s="197"/>
      <c r="J56" s="197">
        <f ca="1">INDIRECT("'"&amp;$Q56&amp;"'!F125")</f>
        <v>0</v>
      </c>
      <c r="K56" s="197">
        <f ca="1">INDIRECT("'"&amp;$Q56&amp;"'!F127")</f>
        <v>0</v>
      </c>
      <c r="L56" s="197" t="str">
        <f ca="1">INDIRECT("'"&amp;$Q56&amp;"'!F129")</f>
        <v>N/A</v>
      </c>
      <c r="M56" s="197">
        <f ca="1">INDIRECT("'"&amp;$Q56&amp;"'!F132")</f>
        <v>0</v>
      </c>
      <c r="N56" s="197">
        <f ca="1">INDIRECT("'"&amp;$Q56&amp;"'!B134")</f>
        <v>0</v>
      </c>
      <c r="O56" s="197">
        <f ca="1">INDIRECT("'"&amp;$Q56&amp;"'!F142")</f>
        <v>0</v>
      </c>
      <c r="P56" s="197" t="str">
        <f ca="1">INDIRECT("'"&amp;$Q56&amp;"'!F144")</f>
        <v xml:space="preserve"> </v>
      </c>
      <c r="Q56" t="s">
        <v>258</v>
      </c>
      <c r="R56">
        <v>6</v>
      </c>
    </row>
    <row r="57" spans="1:18" x14ac:dyDescent="0.25">
      <c r="A57" s="197" t="str">
        <f>'Total Payment Amount'!$D$2</f>
        <v>The University of California, Davis Medical Center</v>
      </c>
      <c r="B57" s="197" t="str">
        <f>'Total Payment Amount'!$D$3</f>
        <v>DY 7</v>
      </c>
      <c r="C57" s="198">
        <f>'Total Payment Amount'!$D$4</f>
        <v>41211</v>
      </c>
      <c r="D57" s="200" t="str">
        <f t="shared" ca="1" si="0"/>
        <v>Category 1: Enhance Urgent Medical Advice</v>
      </c>
      <c r="E57" s="197">
        <f t="shared" ca="1" si="1"/>
        <v>0</v>
      </c>
      <c r="F57" s="197">
        <f t="shared" ca="1" si="2"/>
        <v>0</v>
      </c>
      <c r="G57" s="200" t="str">
        <f ca="1">INDIRECT("'"&amp;$Q57&amp;"'!B147")</f>
        <v>Improvement Milestone:</v>
      </c>
      <c r="H57" s="197">
        <f ca="1">INDIRECT("'"&amp;$Q57&amp;"'!D147")</f>
        <v>0</v>
      </c>
      <c r="I57" s="197"/>
      <c r="J57" s="197">
        <f ca="1">INDIRECT("'"&amp;$Q57&amp;"'!F150")</f>
        <v>0</v>
      </c>
      <c r="K57" s="197">
        <f ca="1">INDIRECT("'"&amp;$Q57&amp;"'!F152")</f>
        <v>0</v>
      </c>
      <c r="L57" s="197" t="str">
        <f ca="1">INDIRECT("'"&amp;$Q57&amp;"'!F154")</f>
        <v>N/A</v>
      </c>
      <c r="M57" s="197">
        <f ca="1">INDIRECT("'"&amp;$Q57&amp;"'!F157")</f>
        <v>0</v>
      </c>
      <c r="N57" s="197">
        <f ca="1">INDIRECT("'"&amp;$Q57&amp;"'!B159")</f>
        <v>0</v>
      </c>
      <c r="O57" s="197">
        <f ca="1">INDIRECT("'"&amp;$Q57&amp;"'!F167")</f>
        <v>0</v>
      </c>
      <c r="P57" s="197" t="str">
        <f ca="1">INDIRECT("'"&amp;$Q57&amp;"'!F169")</f>
        <v xml:space="preserve"> </v>
      </c>
      <c r="Q57" t="s">
        <v>258</v>
      </c>
      <c r="R57">
        <v>6</v>
      </c>
    </row>
    <row r="58" spans="1:18" x14ac:dyDescent="0.25">
      <c r="A58" s="197" t="str">
        <f>'Total Payment Amount'!$D$2</f>
        <v>The University of California, Davis Medical Center</v>
      </c>
      <c r="B58" s="197" t="str">
        <f>'Total Payment Amount'!$D$3</f>
        <v>DY 7</v>
      </c>
      <c r="C58" s="198">
        <f>'Total Payment Amount'!$D$4</f>
        <v>41211</v>
      </c>
      <c r="D58" s="200" t="str">
        <f t="shared" ca="1" si="0"/>
        <v>Category 1: Enhance Urgent Medical Advice</v>
      </c>
      <c r="E58" s="197">
        <f t="shared" ca="1" si="1"/>
        <v>0</v>
      </c>
      <c r="F58" s="197">
        <f t="shared" ca="1" si="2"/>
        <v>0</v>
      </c>
      <c r="G58" s="200" t="str">
        <f ca="1">INDIRECT("'"&amp;$Q58&amp;"'!B172")</f>
        <v>Improvement Milestone:</v>
      </c>
      <c r="H58" s="197">
        <f ca="1">INDIRECT("'"&amp;$Q58&amp;"'!D172")</f>
        <v>0</v>
      </c>
      <c r="I58" s="197"/>
      <c r="J58" s="197">
        <f ca="1">INDIRECT("'"&amp;$Q58&amp;"'!F175")</f>
        <v>0</v>
      </c>
      <c r="K58" s="197">
        <f ca="1">INDIRECT("'"&amp;$Q58&amp;"'!F177")</f>
        <v>0</v>
      </c>
      <c r="L58" s="197" t="str">
        <f ca="1">INDIRECT("'"&amp;$Q58&amp;"'!F179")</f>
        <v>N/A</v>
      </c>
      <c r="M58" s="197">
        <f ca="1">INDIRECT("'"&amp;$Q58&amp;"'!F182")</f>
        <v>0</v>
      </c>
      <c r="N58" s="197">
        <f ca="1">INDIRECT("'"&amp;$Q58&amp;"'!B184")</f>
        <v>0</v>
      </c>
      <c r="O58" s="197">
        <f ca="1">INDIRECT("'"&amp;$Q58&amp;"'!F192")</f>
        <v>0</v>
      </c>
      <c r="P58" s="197" t="str">
        <f ca="1">INDIRECT("'"&amp;$Q58&amp;"'!F194")</f>
        <v xml:space="preserve"> </v>
      </c>
      <c r="Q58" t="s">
        <v>258</v>
      </c>
      <c r="R58">
        <v>6</v>
      </c>
    </row>
    <row r="59" spans="1:18" x14ac:dyDescent="0.25">
      <c r="A59" s="197" t="str">
        <f>'Total Payment Amount'!$D$2</f>
        <v>The University of California, Davis Medical Center</v>
      </c>
      <c r="B59" s="197" t="str">
        <f>'Total Payment Amount'!$D$3</f>
        <v>DY 7</v>
      </c>
      <c r="C59" s="198">
        <f>'Total Payment Amount'!$D$4</f>
        <v>41211</v>
      </c>
      <c r="D59" s="200" t="str">
        <f t="shared" ca="1" si="0"/>
        <v>Category 1: Enhance Urgent Medical Advice</v>
      </c>
      <c r="E59" s="197">
        <f t="shared" ca="1" si="1"/>
        <v>0</v>
      </c>
      <c r="F59" s="197">
        <f t="shared" ca="1" si="2"/>
        <v>0</v>
      </c>
      <c r="G59" s="200" t="str">
        <f ca="1">INDIRECT("'"&amp;$Q59&amp;"'!B197")</f>
        <v>Improvement Milestone:</v>
      </c>
      <c r="H59" s="197">
        <f ca="1">INDIRECT("'"&amp;$Q59&amp;"'!D197")</f>
        <v>0</v>
      </c>
      <c r="I59" s="197"/>
      <c r="J59" s="197">
        <f ca="1">INDIRECT("'"&amp;$Q59&amp;"'!F200")</f>
        <v>0</v>
      </c>
      <c r="K59" s="197">
        <f ca="1">INDIRECT("'"&amp;$Q59&amp;"'!F202")</f>
        <v>0</v>
      </c>
      <c r="L59" s="197" t="str">
        <f ca="1">INDIRECT("'"&amp;$Q59&amp;"'!F204")</f>
        <v>N/A</v>
      </c>
      <c r="M59" s="197">
        <f ca="1">INDIRECT("'"&amp;$Q59&amp;"'!F207")</f>
        <v>0</v>
      </c>
      <c r="N59" s="197">
        <f ca="1">INDIRECT("'"&amp;$Q59&amp;"'!B209")</f>
        <v>0</v>
      </c>
      <c r="O59" s="197">
        <f ca="1">INDIRECT("'"&amp;$Q59&amp;"'!F217")</f>
        <v>0</v>
      </c>
      <c r="P59" s="197" t="str">
        <f ca="1">INDIRECT("'"&amp;$Q59&amp;"'!F219")</f>
        <v xml:space="preserve"> </v>
      </c>
      <c r="Q59" t="s">
        <v>258</v>
      </c>
      <c r="R59">
        <v>6</v>
      </c>
    </row>
    <row r="60" spans="1:18" x14ac:dyDescent="0.25">
      <c r="A60" s="197" t="str">
        <f>'Total Payment Amount'!$D$2</f>
        <v>The University of California, Davis Medical Center</v>
      </c>
      <c r="B60" s="197" t="str">
        <f>'Total Payment Amount'!$D$3</f>
        <v>DY 7</v>
      </c>
      <c r="C60" s="198">
        <f>'Total Payment Amount'!$D$4</f>
        <v>41211</v>
      </c>
      <c r="D60" s="200" t="str">
        <f t="shared" ca="1" si="0"/>
        <v>Category 1: Enhance Urgent Medical Advice</v>
      </c>
      <c r="E60" s="197">
        <f t="shared" ca="1" si="1"/>
        <v>0</v>
      </c>
      <c r="F60" s="197">
        <f t="shared" ca="1" si="2"/>
        <v>0</v>
      </c>
      <c r="G60" s="200" t="str">
        <f ca="1">INDIRECT("'"&amp;$Q60&amp;"'!B222")</f>
        <v>Improvement Milestone:</v>
      </c>
      <c r="H60" s="197">
        <f ca="1">INDIRECT("'"&amp;$Q60&amp;"'!D222")</f>
        <v>0</v>
      </c>
      <c r="I60" s="197"/>
      <c r="J60" s="197">
        <f ca="1">INDIRECT("'"&amp;$Q60&amp;"'!F225")</f>
        <v>0</v>
      </c>
      <c r="K60" s="197">
        <f ca="1">INDIRECT("'"&amp;$Q60&amp;"'!F227")</f>
        <v>0</v>
      </c>
      <c r="L60" s="197" t="str">
        <f ca="1">INDIRECT("'"&amp;$Q60&amp;"'!F229")</f>
        <v>N/A</v>
      </c>
      <c r="M60" s="197">
        <f ca="1">INDIRECT("'"&amp;$Q60&amp;"'!F232")</f>
        <v>0</v>
      </c>
      <c r="N60" s="197">
        <f ca="1">INDIRECT("'"&amp;$Q60&amp;"'!B234")</f>
        <v>0</v>
      </c>
      <c r="O60" s="197">
        <f ca="1">INDIRECT("'"&amp;$Q60&amp;"'!F242")</f>
        <v>0</v>
      </c>
      <c r="P60" s="197" t="str">
        <f ca="1">INDIRECT("'"&amp;$Q60&amp;"'!F244")</f>
        <v xml:space="preserve"> </v>
      </c>
      <c r="Q60" t="s">
        <v>258</v>
      </c>
      <c r="R60">
        <v>6</v>
      </c>
    </row>
    <row r="61" spans="1:18" x14ac:dyDescent="0.25">
      <c r="A61" s="197" t="str">
        <f>'Total Payment Amount'!$D$2</f>
        <v>The University of California, Davis Medical Center</v>
      </c>
      <c r="B61" s="197" t="str">
        <f>'Total Payment Amount'!$D$3</f>
        <v>DY 7</v>
      </c>
      <c r="C61" s="198">
        <f>'Total Payment Amount'!$D$4</f>
        <v>41211</v>
      </c>
      <c r="D61" s="200" t="str">
        <f t="shared" ca="1" si="0"/>
        <v>Category 1: Enhance Urgent Medical Advice</v>
      </c>
      <c r="E61" s="197">
        <f t="shared" ca="1" si="1"/>
        <v>0</v>
      </c>
      <c r="F61" s="197">
        <f t="shared" ca="1" si="2"/>
        <v>0</v>
      </c>
      <c r="G61" s="200" t="str">
        <f ca="1">INDIRECT("'"&amp;$Q61&amp;"'!B247")</f>
        <v>Improvement Milestone:</v>
      </c>
      <c r="H61" s="197">
        <f ca="1">INDIRECT("'"&amp;$Q61&amp;"'!D247")</f>
        <v>0</v>
      </c>
      <c r="I61" s="197"/>
      <c r="J61" s="197">
        <f ca="1">INDIRECT("'"&amp;$Q61&amp;"'!F250")</f>
        <v>0</v>
      </c>
      <c r="K61" s="197">
        <f ca="1">INDIRECT("'"&amp;$Q61&amp;"'!F252")</f>
        <v>0</v>
      </c>
      <c r="L61" s="197" t="str">
        <f ca="1">INDIRECT("'"&amp;$Q61&amp;"'!F254")</f>
        <v>N/A</v>
      </c>
      <c r="M61" s="197">
        <f ca="1">INDIRECT("'"&amp;$Q61&amp;"'!F257")</f>
        <v>0</v>
      </c>
      <c r="N61" s="197">
        <f ca="1">INDIRECT("'"&amp;$Q61&amp;"'!B259")</f>
        <v>0</v>
      </c>
      <c r="O61" s="197">
        <f ca="1">INDIRECT("'"&amp;$Q61&amp;"'!F267")</f>
        <v>0</v>
      </c>
      <c r="P61" s="197" t="str">
        <f ca="1">INDIRECT("'"&amp;$Q61&amp;"'!F269")</f>
        <v xml:space="preserve"> </v>
      </c>
      <c r="Q61" t="s">
        <v>258</v>
      </c>
      <c r="R61">
        <v>6</v>
      </c>
    </row>
    <row r="62" spans="1:18" x14ac:dyDescent="0.25">
      <c r="A62" s="197" t="str">
        <f>'Total Payment Amount'!$D$2</f>
        <v>The University of California, Davis Medical Center</v>
      </c>
      <c r="B62" s="197" t="str">
        <f>'Total Payment Amount'!$D$3</f>
        <v>DY 7</v>
      </c>
      <c r="C62" s="198">
        <f>'Total Payment Amount'!$D$4</f>
        <v>41211</v>
      </c>
      <c r="D62" s="200" t="str">
        <f t="shared" ca="1" si="0"/>
        <v>Category 1: Introduce Telemedicine</v>
      </c>
      <c r="E62" s="197">
        <f t="shared" ca="1" si="1"/>
        <v>0</v>
      </c>
      <c r="F62" s="197">
        <f t="shared" ca="1" si="2"/>
        <v>0</v>
      </c>
      <c r="G62" s="200" t="str">
        <f ca="1">INDIRECT("'"&amp;$Q62&amp;"'!B22")</f>
        <v>Process Milestone:</v>
      </c>
      <c r="H62" s="197">
        <f ca="1">INDIRECT("'"&amp;$Q62&amp;"'!D22")</f>
        <v>0</v>
      </c>
      <c r="I62" s="197"/>
      <c r="J62" s="197">
        <f ca="1">INDIRECT("'"&amp;$Q62&amp;"'!F25")</f>
        <v>0</v>
      </c>
      <c r="K62" s="197">
        <f ca="1">INDIRECT("'"&amp;$Q62&amp;"'!F27")</f>
        <v>0</v>
      </c>
      <c r="L62" s="197" t="str">
        <f ca="1">INDIRECT("'"&amp;$Q62&amp;"'!F29")</f>
        <v>N/A</v>
      </c>
      <c r="M62" s="197">
        <f ca="1">INDIRECT("'"&amp;$Q62&amp;"'!F32")</f>
        <v>0</v>
      </c>
      <c r="N62" s="197">
        <f ca="1">INDIRECT("'"&amp;$Q62&amp;"'!B34")</f>
        <v>0</v>
      </c>
      <c r="O62" s="197">
        <f ca="1">INDIRECT("'"&amp;$Q62&amp;"'!F42")</f>
        <v>0</v>
      </c>
      <c r="P62" s="197" t="str">
        <f ca="1">INDIRECT("'"&amp;$Q62&amp;"'!F44")</f>
        <v xml:space="preserve"> </v>
      </c>
      <c r="Q62" t="s">
        <v>99</v>
      </c>
      <c r="R62">
        <v>7</v>
      </c>
    </row>
    <row r="63" spans="1:18" x14ac:dyDescent="0.25">
      <c r="A63" s="197" t="str">
        <f>'Total Payment Amount'!$D$2</f>
        <v>The University of California, Davis Medical Center</v>
      </c>
      <c r="B63" s="197" t="str">
        <f>'Total Payment Amount'!$D$3</f>
        <v>DY 7</v>
      </c>
      <c r="C63" s="198">
        <f>'Total Payment Amount'!$D$4</f>
        <v>41211</v>
      </c>
      <c r="D63" s="200" t="str">
        <f t="shared" ca="1" si="0"/>
        <v>Category 1: Introduce Telemedicine</v>
      </c>
      <c r="E63" s="197">
        <f t="shared" ca="1" si="1"/>
        <v>0</v>
      </c>
      <c r="F63" s="197">
        <f t="shared" ca="1" si="2"/>
        <v>0</v>
      </c>
      <c r="G63" s="200" t="str">
        <f ca="1">INDIRECT("'"&amp;$Q63&amp;"'!B47")</f>
        <v>Process Milestone:</v>
      </c>
      <c r="H63" s="197">
        <f ca="1">INDIRECT("'"&amp;$Q63&amp;"'!D47")</f>
        <v>0</v>
      </c>
      <c r="I63" s="197"/>
      <c r="J63" s="197">
        <f ca="1">INDIRECT("'"&amp;$Q63&amp;"'!F50")</f>
        <v>0</v>
      </c>
      <c r="K63" s="197">
        <f ca="1">INDIRECT("'"&amp;$Q63&amp;"'!F52")</f>
        <v>0</v>
      </c>
      <c r="L63" s="197" t="str">
        <f ca="1">INDIRECT("'"&amp;$Q63&amp;"'!F54")</f>
        <v>N/A</v>
      </c>
      <c r="M63" s="197">
        <f ca="1">INDIRECT("'"&amp;$Q63&amp;"'!F57")</f>
        <v>0</v>
      </c>
      <c r="N63" s="197">
        <f ca="1">INDIRECT("'"&amp;$Q63&amp;"'!B59")</f>
        <v>0</v>
      </c>
      <c r="O63" s="197">
        <f ca="1">INDIRECT("'"&amp;$Q63&amp;"'!F67")</f>
        <v>0</v>
      </c>
      <c r="P63" s="197" t="str">
        <f ca="1">INDIRECT("'"&amp;$Q63&amp;"'!F69")</f>
        <v xml:space="preserve"> </v>
      </c>
      <c r="Q63" t="s">
        <v>99</v>
      </c>
      <c r="R63">
        <v>7</v>
      </c>
    </row>
    <row r="64" spans="1:18" x14ac:dyDescent="0.25">
      <c r="A64" s="197" t="str">
        <f>'Total Payment Amount'!$D$2</f>
        <v>The University of California, Davis Medical Center</v>
      </c>
      <c r="B64" s="197" t="str">
        <f>'Total Payment Amount'!$D$3</f>
        <v>DY 7</v>
      </c>
      <c r="C64" s="198">
        <f>'Total Payment Amount'!$D$4</f>
        <v>41211</v>
      </c>
      <c r="D64" s="200" t="str">
        <f t="shared" ca="1" si="0"/>
        <v>Category 1: Introduce Telemedicine</v>
      </c>
      <c r="E64" s="197">
        <f t="shared" ca="1" si="1"/>
        <v>0</v>
      </c>
      <c r="F64" s="197">
        <f t="shared" ca="1" si="2"/>
        <v>0</v>
      </c>
      <c r="G64" s="200" t="str">
        <f ca="1">INDIRECT("'"&amp;$Q64&amp;"'!B72")</f>
        <v>Process Milestone:</v>
      </c>
      <c r="H64" s="197">
        <f ca="1">INDIRECT("'"&amp;$Q64&amp;"'!D72")</f>
        <v>0</v>
      </c>
      <c r="I64" s="197"/>
      <c r="J64" s="197">
        <f ca="1">INDIRECT("'"&amp;$Q64&amp;"'!F75")</f>
        <v>0</v>
      </c>
      <c r="K64" s="197">
        <f ca="1">INDIRECT("'"&amp;$Q64&amp;"'!F77")</f>
        <v>0</v>
      </c>
      <c r="L64" s="197" t="str">
        <f ca="1">INDIRECT("'"&amp;$Q64&amp;"'!F79")</f>
        <v>N/A</v>
      </c>
      <c r="M64" s="197">
        <f ca="1">INDIRECT("'"&amp;$Q64&amp;"'!F82")</f>
        <v>0</v>
      </c>
      <c r="N64" s="197">
        <f ca="1">INDIRECT("'"&amp;$Q64&amp;"'!B84")</f>
        <v>0</v>
      </c>
      <c r="O64" s="197">
        <f ca="1">INDIRECT("'"&amp;$Q64&amp;"'!F92")</f>
        <v>0</v>
      </c>
      <c r="P64" s="197" t="str">
        <f ca="1">INDIRECT("'"&amp;$Q64&amp;"'!F94")</f>
        <v xml:space="preserve"> </v>
      </c>
      <c r="Q64" t="s">
        <v>99</v>
      </c>
      <c r="R64">
        <v>7</v>
      </c>
    </row>
    <row r="65" spans="1:18" x14ac:dyDescent="0.25">
      <c r="A65" s="197" t="str">
        <f>'Total Payment Amount'!$D$2</f>
        <v>The University of California, Davis Medical Center</v>
      </c>
      <c r="B65" s="197" t="str">
        <f>'Total Payment Amount'!$D$3</f>
        <v>DY 7</v>
      </c>
      <c r="C65" s="198">
        <f>'Total Payment Amount'!$D$4</f>
        <v>41211</v>
      </c>
      <c r="D65" s="200" t="str">
        <f t="shared" ca="1" si="0"/>
        <v>Category 1: Introduce Telemedicine</v>
      </c>
      <c r="E65" s="197">
        <f t="shared" ca="1" si="1"/>
        <v>0</v>
      </c>
      <c r="F65" s="197">
        <f t="shared" ca="1" si="2"/>
        <v>0</v>
      </c>
      <c r="G65" s="200" t="str">
        <f ca="1">INDIRECT("'"&amp;$Q65&amp;"'!B97")</f>
        <v>Process Milestone:</v>
      </c>
      <c r="H65" s="197">
        <f ca="1">INDIRECT("'"&amp;$Q65&amp;"'!D97")</f>
        <v>0</v>
      </c>
      <c r="I65" s="197"/>
      <c r="J65" s="197">
        <f ca="1">INDIRECT("'"&amp;$Q65&amp;"'!F100")</f>
        <v>0</v>
      </c>
      <c r="K65" s="197">
        <f ca="1">INDIRECT("'"&amp;$Q65&amp;"'!F102")</f>
        <v>0</v>
      </c>
      <c r="L65" s="197" t="str">
        <f ca="1">INDIRECT("'"&amp;$Q65&amp;"'!F104")</f>
        <v>N/A</v>
      </c>
      <c r="M65" s="197">
        <f ca="1">INDIRECT("'"&amp;$Q65&amp;"'!F107")</f>
        <v>0</v>
      </c>
      <c r="N65" s="197">
        <f ca="1">INDIRECT("'"&amp;$Q65&amp;"'!B109")</f>
        <v>0</v>
      </c>
      <c r="O65" s="197">
        <f ca="1">INDIRECT("'"&amp;$Q65&amp;"'!F117")</f>
        <v>0</v>
      </c>
      <c r="P65" s="197" t="str">
        <f ca="1">INDIRECT("'"&amp;$Q65&amp;"'!F119")</f>
        <v xml:space="preserve"> </v>
      </c>
      <c r="Q65" t="s">
        <v>99</v>
      </c>
      <c r="R65">
        <v>7</v>
      </c>
    </row>
    <row r="66" spans="1:18" x14ac:dyDescent="0.25">
      <c r="A66" s="197" t="str">
        <f>'Total Payment Amount'!$D$2</f>
        <v>The University of California, Davis Medical Center</v>
      </c>
      <c r="B66" s="197" t="str">
        <f>'Total Payment Amount'!$D$3</f>
        <v>DY 7</v>
      </c>
      <c r="C66" s="198">
        <f>'Total Payment Amount'!$D$4</f>
        <v>41211</v>
      </c>
      <c r="D66" s="200" t="str">
        <f t="shared" ref="D66:D119" ca="1" si="3">INDIRECT("'"&amp;$Q66&amp;"'!$A$6")</f>
        <v>Category 1: Introduce Telemedicine</v>
      </c>
      <c r="E66" s="197">
        <f t="shared" ref="E66:E119" ca="1" si="4">INDIRECT("'"&amp;$Q66&amp;"'!$F$18")</f>
        <v>0</v>
      </c>
      <c r="F66" s="197">
        <f t="shared" ref="F66:F119" ca="1" si="5">INDIRECT("'"&amp;$Q66&amp;"'!$F$20")</f>
        <v>0</v>
      </c>
      <c r="G66" s="200" t="str">
        <f ca="1">INDIRECT("'"&amp;$Q66&amp;"'!B122")</f>
        <v>Process Milestone:</v>
      </c>
      <c r="H66" s="197">
        <f ca="1">INDIRECT("'"&amp;$Q66&amp;"'!D122")</f>
        <v>0</v>
      </c>
      <c r="I66" s="197"/>
      <c r="J66" s="197">
        <f ca="1">INDIRECT("'"&amp;$Q66&amp;"'!F125")</f>
        <v>0</v>
      </c>
      <c r="K66" s="197">
        <f ca="1">INDIRECT("'"&amp;$Q66&amp;"'!F127")</f>
        <v>0</v>
      </c>
      <c r="L66" s="197" t="str">
        <f ca="1">INDIRECT("'"&amp;$Q66&amp;"'!F129")</f>
        <v>N/A</v>
      </c>
      <c r="M66" s="197">
        <f ca="1">INDIRECT("'"&amp;$Q66&amp;"'!F132")</f>
        <v>0</v>
      </c>
      <c r="N66" s="197">
        <f ca="1">INDIRECT("'"&amp;$Q66&amp;"'!B134")</f>
        <v>0</v>
      </c>
      <c r="O66" s="197">
        <f ca="1">INDIRECT("'"&amp;$Q66&amp;"'!F142")</f>
        <v>0</v>
      </c>
      <c r="P66" s="197" t="str">
        <f ca="1">INDIRECT("'"&amp;$Q66&amp;"'!F144")</f>
        <v xml:space="preserve"> </v>
      </c>
      <c r="Q66" t="s">
        <v>99</v>
      </c>
      <c r="R66">
        <v>7</v>
      </c>
    </row>
    <row r="67" spans="1:18" x14ac:dyDescent="0.25">
      <c r="A67" s="197" t="str">
        <f>'Total Payment Amount'!$D$2</f>
        <v>The University of California, Davis Medical Center</v>
      </c>
      <c r="B67" s="197" t="str">
        <f>'Total Payment Amount'!$D$3</f>
        <v>DY 7</v>
      </c>
      <c r="C67" s="198">
        <f>'Total Payment Amount'!$D$4</f>
        <v>41211</v>
      </c>
      <c r="D67" s="200" t="str">
        <f t="shared" ca="1" si="3"/>
        <v>Category 1: Introduce Telemedicine</v>
      </c>
      <c r="E67" s="197">
        <f t="shared" ca="1" si="4"/>
        <v>0</v>
      </c>
      <c r="F67" s="197">
        <f t="shared" ca="1" si="5"/>
        <v>0</v>
      </c>
      <c r="G67" s="200" t="str">
        <f ca="1">INDIRECT("'"&amp;$Q67&amp;"'!B147")</f>
        <v>Improvement Milestone:</v>
      </c>
      <c r="H67" s="197">
        <f ca="1">INDIRECT("'"&amp;$Q67&amp;"'!D147")</f>
        <v>0</v>
      </c>
      <c r="I67" s="197"/>
      <c r="J67" s="197">
        <f ca="1">INDIRECT("'"&amp;$Q67&amp;"'!F150")</f>
        <v>0</v>
      </c>
      <c r="K67" s="197">
        <f ca="1">INDIRECT("'"&amp;$Q67&amp;"'!F152")</f>
        <v>0</v>
      </c>
      <c r="L67" s="197" t="str">
        <f ca="1">INDIRECT("'"&amp;$Q67&amp;"'!F154")</f>
        <v>N/A</v>
      </c>
      <c r="M67" s="197">
        <f ca="1">INDIRECT("'"&amp;$Q67&amp;"'!F157")</f>
        <v>0</v>
      </c>
      <c r="N67" s="197">
        <f ca="1">INDIRECT("'"&amp;$Q67&amp;"'!B159")</f>
        <v>0</v>
      </c>
      <c r="O67" s="197">
        <f ca="1">INDIRECT("'"&amp;$Q67&amp;"'!F167")</f>
        <v>0</v>
      </c>
      <c r="P67" s="197" t="str">
        <f ca="1">INDIRECT("'"&amp;$Q67&amp;"'!F169")</f>
        <v xml:space="preserve"> </v>
      </c>
      <c r="Q67" t="s">
        <v>99</v>
      </c>
      <c r="R67">
        <v>7</v>
      </c>
    </row>
    <row r="68" spans="1:18" x14ac:dyDescent="0.25">
      <c r="A68" s="197" t="str">
        <f>'Total Payment Amount'!$D$2</f>
        <v>The University of California, Davis Medical Center</v>
      </c>
      <c r="B68" s="197" t="str">
        <f>'Total Payment Amount'!$D$3</f>
        <v>DY 7</v>
      </c>
      <c r="C68" s="198">
        <f>'Total Payment Amount'!$D$4</f>
        <v>41211</v>
      </c>
      <c r="D68" s="200" t="str">
        <f t="shared" ca="1" si="3"/>
        <v>Category 1: Introduce Telemedicine</v>
      </c>
      <c r="E68" s="197">
        <f t="shared" ca="1" si="4"/>
        <v>0</v>
      </c>
      <c r="F68" s="197">
        <f t="shared" ca="1" si="5"/>
        <v>0</v>
      </c>
      <c r="G68" s="200" t="str">
        <f ca="1">INDIRECT("'"&amp;$Q68&amp;"'!B172")</f>
        <v>Improvement Milestone:</v>
      </c>
      <c r="H68" s="197">
        <f ca="1">INDIRECT("'"&amp;$Q68&amp;"'!D172")</f>
        <v>0</v>
      </c>
      <c r="I68" s="197"/>
      <c r="J68" s="197">
        <f ca="1">INDIRECT("'"&amp;$Q68&amp;"'!F175")</f>
        <v>0</v>
      </c>
      <c r="K68" s="197">
        <f ca="1">INDIRECT("'"&amp;$Q68&amp;"'!F177")</f>
        <v>0</v>
      </c>
      <c r="L68" s="197" t="str">
        <f ca="1">INDIRECT("'"&amp;$Q68&amp;"'!F179")</f>
        <v>N/A</v>
      </c>
      <c r="M68" s="197">
        <f ca="1">INDIRECT("'"&amp;$Q68&amp;"'!F182")</f>
        <v>0</v>
      </c>
      <c r="N68" s="197">
        <f ca="1">INDIRECT("'"&amp;$Q68&amp;"'!B184")</f>
        <v>0</v>
      </c>
      <c r="O68" s="197">
        <f ca="1">INDIRECT("'"&amp;$Q68&amp;"'!F192")</f>
        <v>0</v>
      </c>
      <c r="P68" s="197" t="str">
        <f ca="1">INDIRECT("'"&amp;$Q68&amp;"'!F194")</f>
        <v xml:space="preserve"> </v>
      </c>
      <c r="Q68" t="s">
        <v>99</v>
      </c>
      <c r="R68">
        <v>7</v>
      </c>
    </row>
    <row r="69" spans="1:18" x14ac:dyDescent="0.25">
      <c r="A69" s="197" t="str">
        <f>'Total Payment Amount'!$D$2</f>
        <v>The University of California, Davis Medical Center</v>
      </c>
      <c r="B69" s="197" t="str">
        <f>'Total Payment Amount'!$D$3</f>
        <v>DY 7</v>
      </c>
      <c r="C69" s="198">
        <f>'Total Payment Amount'!$D$4</f>
        <v>41211</v>
      </c>
      <c r="D69" s="200" t="str">
        <f t="shared" ca="1" si="3"/>
        <v>Category 1: Introduce Telemedicine</v>
      </c>
      <c r="E69" s="197">
        <f t="shared" ca="1" si="4"/>
        <v>0</v>
      </c>
      <c r="F69" s="197">
        <f t="shared" ca="1" si="5"/>
        <v>0</v>
      </c>
      <c r="G69" s="200" t="str">
        <f ca="1">INDIRECT("'"&amp;$Q69&amp;"'!B197")</f>
        <v>Improvement Milestone:</v>
      </c>
      <c r="H69" s="197">
        <f ca="1">INDIRECT("'"&amp;$Q69&amp;"'!D197")</f>
        <v>0</v>
      </c>
      <c r="I69" s="197"/>
      <c r="J69" s="197">
        <f ca="1">INDIRECT("'"&amp;$Q69&amp;"'!F200")</f>
        <v>0</v>
      </c>
      <c r="K69" s="197">
        <f ca="1">INDIRECT("'"&amp;$Q69&amp;"'!F202")</f>
        <v>0</v>
      </c>
      <c r="L69" s="197" t="str">
        <f ca="1">INDIRECT("'"&amp;$Q69&amp;"'!F204")</f>
        <v>N/A</v>
      </c>
      <c r="M69" s="197">
        <f ca="1">INDIRECT("'"&amp;$Q69&amp;"'!F207")</f>
        <v>0</v>
      </c>
      <c r="N69" s="197">
        <f ca="1">INDIRECT("'"&amp;$Q69&amp;"'!B209")</f>
        <v>0</v>
      </c>
      <c r="O69" s="197">
        <f ca="1">INDIRECT("'"&amp;$Q69&amp;"'!F217")</f>
        <v>0</v>
      </c>
      <c r="P69" s="197" t="str">
        <f ca="1">INDIRECT("'"&amp;$Q69&amp;"'!F219")</f>
        <v xml:space="preserve"> </v>
      </c>
      <c r="Q69" t="s">
        <v>99</v>
      </c>
      <c r="R69">
        <v>7</v>
      </c>
    </row>
    <row r="70" spans="1:18" x14ac:dyDescent="0.25">
      <c r="A70" s="197" t="str">
        <f>'Total Payment Amount'!$D$2</f>
        <v>The University of California, Davis Medical Center</v>
      </c>
      <c r="B70" s="197" t="str">
        <f>'Total Payment Amount'!$D$3</f>
        <v>DY 7</v>
      </c>
      <c r="C70" s="198">
        <f>'Total Payment Amount'!$D$4</f>
        <v>41211</v>
      </c>
      <c r="D70" s="200" t="str">
        <f t="shared" ca="1" si="3"/>
        <v>Category 1: Introduce Telemedicine</v>
      </c>
      <c r="E70" s="197">
        <f t="shared" ca="1" si="4"/>
        <v>0</v>
      </c>
      <c r="F70" s="197">
        <f t="shared" ca="1" si="5"/>
        <v>0</v>
      </c>
      <c r="G70" s="200" t="str">
        <f ca="1">INDIRECT("'"&amp;$Q70&amp;"'!B222")</f>
        <v>Improvement Milestone:</v>
      </c>
      <c r="H70" s="197">
        <f ca="1">INDIRECT("'"&amp;$Q70&amp;"'!D222")</f>
        <v>0</v>
      </c>
      <c r="I70" s="197"/>
      <c r="J70" s="197">
        <f ca="1">INDIRECT("'"&amp;$Q70&amp;"'!F225")</f>
        <v>0</v>
      </c>
      <c r="K70" s="197">
        <f ca="1">INDIRECT("'"&amp;$Q70&amp;"'!F227")</f>
        <v>0</v>
      </c>
      <c r="L70" s="197" t="str">
        <f ca="1">INDIRECT("'"&amp;$Q70&amp;"'!F229")</f>
        <v>N/A</v>
      </c>
      <c r="M70" s="197">
        <f ca="1">INDIRECT("'"&amp;$Q70&amp;"'!F232")</f>
        <v>0</v>
      </c>
      <c r="N70" s="197">
        <f ca="1">INDIRECT("'"&amp;$Q70&amp;"'!B234")</f>
        <v>0</v>
      </c>
      <c r="O70" s="197">
        <f ca="1">INDIRECT("'"&amp;$Q70&amp;"'!F242")</f>
        <v>0</v>
      </c>
      <c r="P70" s="197" t="str">
        <f ca="1">INDIRECT("'"&amp;$Q70&amp;"'!F244")</f>
        <v xml:space="preserve"> </v>
      </c>
      <c r="Q70" t="s">
        <v>99</v>
      </c>
      <c r="R70">
        <v>7</v>
      </c>
    </row>
    <row r="71" spans="1:18" x14ac:dyDescent="0.25">
      <c r="A71" s="197" t="str">
        <f>'Total Payment Amount'!$D$2</f>
        <v>The University of California, Davis Medical Center</v>
      </c>
      <c r="B71" s="197" t="str">
        <f>'Total Payment Amount'!$D$3</f>
        <v>DY 7</v>
      </c>
      <c r="C71" s="198">
        <f>'Total Payment Amount'!$D$4</f>
        <v>41211</v>
      </c>
      <c r="D71" s="200" t="str">
        <f t="shared" ca="1" si="3"/>
        <v>Category 1: Introduce Telemedicine</v>
      </c>
      <c r="E71" s="197">
        <f t="shared" ca="1" si="4"/>
        <v>0</v>
      </c>
      <c r="F71" s="197">
        <f t="shared" ca="1" si="5"/>
        <v>0</v>
      </c>
      <c r="G71" s="200" t="str">
        <f ca="1">INDIRECT("'"&amp;$Q71&amp;"'!B247")</f>
        <v>Improvement Milestone:</v>
      </c>
      <c r="H71" s="197">
        <f ca="1">INDIRECT("'"&amp;$Q71&amp;"'!D247")</f>
        <v>0</v>
      </c>
      <c r="I71" s="197"/>
      <c r="J71" s="197">
        <f ca="1">INDIRECT("'"&amp;$Q71&amp;"'!F250")</f>
        <v>0</v>
      </c>
      <c r="K71" s="197">
        <f ca="1">INDIRECT("'"&amp;$Q71&amp;"'!F252")</f>
        <v>0</v>
      </c>
      <c r="L71" s="197" t="str">
        <f ca="1">INDIRECT("'"&amp;$Q71&amp;"'!F254")</f>
        <v>N/A</v>
      </c>
      <c r="M71" s="197">
        <f ca="1">INDIRECT("'"&amp;$Q71&amp;"'!F257")</f>
        <v>0</v>
      </c>
      <c r="N71" s="197">
        <f ca="1">INDIRECT("'"&amp;$Q71&amp;"'!B259")</f>
        <v>0</v>
      </c>
      <c r="O71" s="197">
        <f ca="1">INDIRECT("'"&amp;$Q71&amp;"'!F267")</f>
        <v>0</v>
      </c>
      <c r="P71" s="197" t="str">
        <f ca="1">INDIRECT("'"&amp;$Q71&amp;"'!F269")</f>
        <v xml:space="preserve"> </v>
      </c>
      <c r="Q71" t="s">
        <v>99</v>
      </c>
      <c r="R71">
        <v>7</v>
      </c>
    </row>
    <row r="72" spans="1:18" x14ac:dyDescent="0.25">
      <c r="A72" s="197" t="str">
        <f>'Total Payment Amount'!$D$2</f>
        <v>The University of California, Davis Medical Center</v>
      </c>
      <c r="B72" s="197" t="str">
        <f>'Total Payment Amount'!$D$3</f>
        <v>DY 7</v>
      </c>
      <c r="C72" s="198">
        <f>'Total Payment Amount'!$D$4</f>
        <v>41211</v>
      </c>
      <c r="D72" s="200" t="str">
        <f t="shared" ca="1" si="3"/>
        <v>Category 1: Enhance Coding and Documentation for Quality Data</v>
      </c>
      <c r="E72" s="197">
        <f t="shared" ca="1" si="4"/>
        <v>0</v>
      </c>
      <c r="F72" s="197">
        <f t="shared" ca="1" si="5"/>
        <v>0</v>
      </c>
      <c r="G72" s="200" t="str">
        <f ca="1">INDIRECT("'"&amp;$Q72&amp;"'!B22")</f>
        <v>Process Milestone:</v>
      </c>
      <c r="H72" s="197">
        <f ca="1">INDIRECT("'"&amp;$Q72&amp;"'!D22")</f>
        <v>0</v>
      </c>
      <c r="I72" s="197"/>
      <c r="J72" s="197">
        <f ca="1">INDIRECT("'"&amp;$Q72&amp;"'!F25")</f>
        <v>0</v>
      </c>
      <c r="K72" s="197">
        <f ca="1">INDIRECT("'"&amp;$Q72&amp;"'!F27")</f>
        <v>0</v>
      </c>
      <c r="L72" s="197" t="str">
        <f ca="1">INDIRECT("'"&amp;$Q72&amp;"'!F29")</f>
        <v>N/A</v>
      </c>
      <c r="M72" s="197">
        <f ca="1">INDIRECT("'"&amp;$Q72&amp;"'!F32")</f>
        <v>0</v>
      </c>
      <c r="N72" s="197">
        <f ca="1">INDIRECT("'"&amp;$Q72&amp;"'!B34")</f>
        <v>0</v>
      </c>
      <c r="O72" s="197">
        <f ca="1">INDIRECT("'"&amp;$Q72&amp;"'!F42")</f>
        <v>0</v>
      </c>
      <c r="P72" s="197" t="str">
        <f ca="1">INDIRECT("'"&amp;$Q72&amp;"'!F44")</f>
        <v xml:space="preserve"> </v>
      </c>
      <c r="Q72" t="s">
        <v>259</v>
      </c>
      <c r="R72">
        <v>8</v>
      </c>
    </row>
    <row r="73" spans="1:18" x14ac:dyDescent="0.25">
      <c r="A73" s="197" t="str">
        <f>'Total Payment Amount'!$D$2</f>
        <v>The University of California, Davis Medical Center</v>
      </c>
      <c r="B73" s="197" t="str">
        <f>'Total Payment Amount'!$D$3</f>
        <v>DY 7</v>
      </c>
      <c r="C73" s="198">
        <f>'Total Payment Amount'!$D$4</f>
        <v>41211</v>
      </c>
      <c r="D73" s="200" t="str">
        <f t="shared" ca="1" si="3"/>
        <v>Category 1: Enhance Coding and Documentation for Quality Data</v>
      </c>
      <c r="E73" s="197">
        <f t="shared" ca="1" si="4"/>
        <v>0</v>
      </c>
      <c r="F73" s="197">
        <f t="shared" ca="1" si="5"/>
        <v>0</v>
      </c>
      <c r="G73" s="200" t="str">
        <f ca="1">INDIRECT("'"&amp;$Q73&amp;"'!B47")</f>
        <v>Process Milestone:</v>
      </c>
      <c r="H73" s="197">
        <f ca="1">INDIRECT("'"&amp;$Q73&amp;"'!D47")</f>
        <v>0</v>
      </c>
      <c r="I73" s="197"/>
      <c r="J73" s="197">
        <f ca="1">INDIRECT("'"&amp;$Q73&amp;"'!F50")</f>
        <v>0</v>
      </c>
      <c r="K73" s="197">
        <f ca="1">INDIRECT("'"&amp;$Q73&amp;"'!F52")</f>
        <v>0</v>
      </c>
      <c r="L73" s="197" t="str">
        <f ca="1">INDIRECT("'"&amp;$Q73&amp;"'!F54")</f>
        <v>N/A</v>
      </c>
      <c r="M73" s="197">
        <f ca="1">INDIRECT("'"&amp;$Q73&amp;"'!F57")</f>
        <v>0</v>
      </c>
      <c r="N73" s="197">
        <f ca="1">INDIRECT("'"&amp;$Q73&amp;"'!B59")</f>
        <v>0</v>
      </c>
      <c r="O73" s="197">
        <f ca="1">INDIRECT("'"&amp;$Q73&amp;"'!F67")</f>
        <v>0</v>
      </c>
      <c r="P73" s="197" t="str">
        <f ca="1">INDIRECT("'"&amp;$Q73&amp;"'!F69")</f>
        <v xml:space="preserve"> </v>
      </c>
      <c r="Q73" t="s">
        <v>259</v>
      </c>
      <c r="R73">
        <v>8</v>
      </c>
    </row>
    <row r="74" spans="1:18" x14ac:dyDescent="0.25">
      <c r="A74" s="197" t="str">
        <f>'Total Payment Amount'!$D$2</f>
        <v>The University of California, Davis Medical Center</v>
      </c>
      <c r="B74" s="197" t="str">
        <f>'Total Payment Amount'!$D$3</f>
        <v>DY 7</v>
      </c>
      <c r="C74" s="198">
        <f>'Total Payment Amount'!$D$4</f>
        <v>41211</v>
      </c>
      <c r="D74" s="200" t="str">
        <f t="shared" ca="1" si="3"/>
        <v>Category 1: Enhance Coding and Documentation for Quality Data</v>
      </c>
      <c r="E74" s="197">
        <f t="shared" ca="1" si="4"/>
        <v>0</v>
      </c>
      <c r="F74" s="197">
        <f t="shared" ca="1" si="5"/>
        <v>0</v>
      </c>
      <c r="G74" s="200" t="str">
        <f ca="1">INDIRECT("'"&amp;$Q74&amp;"'!B72")</f>
        <v>Process Milestone:</v>
      </c>
      <c r="H74" s="197">
        <f ca="1">INDIRECT("'"&amp;$Q74&amp;"'!D72")</f>
        <v>0</v>
      </c>
      <c r="I74" s="197"/>
      <c r="J74" s="197">
        <f ca="1">INDIRECT("'"&amp;$Q74&amp;"'!F75")</f>
        <v>0</v>
      </c>
      <c r="K74" s="197">
        <f ca="1">INDIRECT("'"&amp;$Q74&amp;"'!F77")</f>
        <v>0</v>
      </c>
      <c r="L74" s="197" t="str">
        <f ca="1">INDIRECT("'"&amp;$Q74&amp;"'!F79")</f>
        <v>N/A</v>
      </c>
      <c r="M74" s="197">
        <f ca="1">INDIRECT("'"&amp;$Q74&amp;"'!F82")</f>
        <v>0</v>
      </c>
      <c r="N74" s="197">
        <f ca="1">INDIRECT("'"&amp;$Q74&amp;"'!B84")</f>
        <v>0</v>
      </c>
      <c r="O74" s="197">
        <f ca="1">INDIRECT("'"&amp;$Q74&amp;"'!F92")</f>
        <v>0</v>
      </c>
      <c r="P74" s="197" t="str">
        <f ca="1">INDIRECT("'"&amp;$Q74&amp;"'!F94")</f>
        <v xml:space="preserve"> </v>
      </c>
      <c r="Q74" t="s">
        <v>259</v>
      </c>
      <c r="R74">
        <v>8</v>
      </c>
    </row>
    <row r="75" spans="1:18" x14ac:dyDescent="0.25">
      <c r="A75" s="197" t="str">
        <f>'Total Payment Amount'!$D$2</f>
        <v>The University of California, Davis Medical Center</v>
      </c>
      <c r="B75" s="197" t="str">
        <f>'Total Payment Amount'!$D$3</f>
        <v>DY 7</v>
      </c>
      <c r="C75" s="198">
        <f>'Total Payment Amount'!$D$4</f>
        <v>41211</v>
      </c>
      <c r="D75" s="200" t="str">
        <f t="shared" ca="1" si="3"/>
        <v>Category 1: Enhance Coding and Documentation for Quality Data</v>
      </c>
      <c r="E75" s="197">
        <f t="shared" ca="1" si="4"/>
        <v>0</v>
      </c>
      <c r="F75" s="197">
        <f t="shared" ca="1" si="5"/>
        <v>0</v>
      </c>
      <c r="G75" s="200" t="str">
        <f ca="1">INDIRECT("'"&amp;$Q75&amp;"'!B97")</f>
        <v>Process Milestone:</v>
      </c>
      <c r="H75" s="197">
        <f ca="1">INDIRECT("'"&amp;$Q75&amp;"'!D97")</f>
        <v>0</v>
      </c>
      <c r="I75" s="197"/>
      <c r="J75" s="197">
        <f ca="1">INDIRECT("'"&amp;$Q75&amp;"'!F100")</f>
        <v>0</v>
      </c>
      <c r="K75" s="197">
        <f ca="1">INDIRECT("'"&amp;$Q75&amp;"'!F102")</f>
        <v>0</v>
      </c>
      <c r="L75" s="197" t="str">
        <f ca="1">INDIRECT("'"&amp;$Q75&amp;"'!F104")</f>
        <v>N/A</v>
      </c>
      <c r="M75" s="197">
        <f ca="1">INDIRECT("'"&amp;$Q75&amp;"'!F107")</f>
        <v>0</v>
      </c>
      <c r="N75" s="197">
        <f ca="1">INDIRECT("'"&amp;$Q75&amp;"'!B109")</f>
        <v>0</v>
      </c>
      <c r="O75" s="197">
        <f ca="1">INDIRECT("'"&amp;$Q75&amp;"'!F117")</f>
        <v>0</v>
      </c>
      <c r="P75" s="197" t="str">
        <f ca="1">INDIRECT("'"&amp;$Q75&amp;"'!F119")</f>
        <v xml:space="preserve"> </v>
      </c>
      <c r="Q75" t="s">
        <v>259</v>
      </c>
      <c r="R75">
        <v>8</v>
      </c>
    </row>
    <row r="76" spans="1:18" x14ac:dyDescent="0.25">
      <c r="A76" s="197" t="str">
        <f>'Total Payment Amount'!$D$2</f>
        <v>The University of California, Davis Medical Center</v>
      </c>
      <c r="B76" s="197" t="str">
        <f>'Total Payment Amount'!$D$3</f>
        <v>DY 7</v>
      </c>
      <c r="C76" s="198">
        <f>'Total Payment Amount'!$D$4</f>
        <v>41211</v>
      </c>
      <c r="D76" s="200" t="str">
        <f t="shared" ca="1" si="3"/>
        <v>Category 1: Enhance Coding and Documentation for Quality Data</v>
      </c>
      <c r="E76" s="197">
        <f t="shared" ca="1" si="4"/>
        <v>0</v>
      </c>
      <c r="F76" s="197">
        <f t="shared" ca="1" si="5"/>
        <v>0</v>
      </c>
      <c r="G76" s="200" t="str">
        <f ca="1">INDIRECT("'"&amp;$Q76&amp;"'!B122")</f>
        <v>Process Milestone:</v>
      </c>
      <c r="H76" s="197">
        <f ca="1">INDIRECT("'"&amp;$Q76&amp;"'!D122")</f>
        <v>0</v>
      </c>
      <c r="I76" s="197"/>
      <c r="J76" s="197">
        <f ca="1">INDIRECT("'"&amp;$Q76&amp;"'!F125")</f>
        <v>0</v>
      </c>
      <c r="K76" s="197">
        <f ca="1">INDIRECT("'"&amp;$Q76&amp;"'!F127")</f>
        <v>0</v>
      </c>
      <c r="L76" s="197" t="str">
        <f ca="1">INDIRECT("'"&amp;$Q76&amp;"'!F129")</f>
        <v>N/A</v>
      </c>
      <c r="M76" s="197">
        <f ca="1">INDIRECT("'"&amp;$Q76&amp;"'!F132")</f>
        <v>0</v>
      </c>
      <c r="N76" s="197">
        <f ca="1">INDIRECT("'"&amp;$Q76&amp;"'!B134")</f>
        <v>0</v>
      </c>
      <c r="O76" s="197">
        <f ca="1">INDIRECT("'"&amp;$Q76&amp;"'!F142")</f>
        <v>0</v>
      </c>
      <c r="P76" s="197" t="str">
        <f ca="1">INDIRECT("'"&amp;$Q76&amp;"'!F144")</f>
        <v xml:space="preserve"> </v>
      </c>
      <c r="Q76" t="s">
        <v>259</v>
      </c>
      <c r="R76">
        <v>8</v>
      </c>
    </row>
    <row r="77" spans="1:18" x14ac:dyDescent="0.25">
      <c r="A77" s="197" t="str">
        <f>'Total Payment Amount'!$D$2</f>
        <v>The University of California, Davis Medical Center</v>
      </c>
      <c r="B77" s="197" t="str">
        <f>'Total Payment Amount'!$D$3</f>
        <v>DY 7</v>
      </c>
      <c r="C77" s="198">
        <f>'Total Payment Amount'!$D$4</f>
        <v>41211</v>
      </c>
      <c r="D77" s="200" t="str">
        <f t="shared" ca="1" si="3"/>
        <v>Category 1: Enhance Coding and Documentation for Quality Data</v>
      </c>
      <c r="E77" s="197">
        <f t="shared" ca="1" si="4"/>
        <v>0</v>
      </c>
      <c r="F77" s="197">
        <f t="shared" ca="1" si="5"/>
        <v>0</v>
      </c>
      <c r="G77" s="200" t="str">
        <f ca="1">INDIRECT("'"&amp;$Q77&amp;"'!B147")</f>
        <v>Improvement Milestone:</v>
      </c>
      <c r="H77" s="197">
        <f ca="1">INDIRECT("'"&amp;$Q77&amp;"'!D147")</f>
        <v>0</v>
      </c>
      <c r="I77" s="197"/>
      <c r="J77" s="197">
        <f ca="1">INDIRECT("'"&amp;$Q77&amp;"'!F150")</f>
        <v>0</v>
      </c>
      <c r="K77" s="197">
        <f ca="1">INDIRECT("'"&amp;$Q77&amp;"'!F152")</f>
        <v>0</v>
      </c>
      <c r="L77" s="197" t="str">
        <f ca="1">INDIRECT("'"&amp;$Q77&amp;"'!F154")</f>
        <v>N/A</v>
      </c>
      <c r="M77" s="197">
        <f ca="1">INDIRECT("'"&amp;$Q77&amp;"'!F157")</f>
        <v>0</v>
      </c>
      <c r="N77" s="197">
        <f ca="1">INDIRECT("'"&amp;$Q77&amp;"'!B159")</f>
        <v>0</v>
      </c>
      <c r="O77" s="197">
        <f ca="1">INDIRECT("'"&amp;$Q77&amp;"'!F167")</f>
        <v>0</v>
      </c>
      <c r="P77" s="197" t="str">
        <f ca="1">INDIRECT("'"&amp;$Q77&amp;"'!F169")</f>
        <v xml:space="preserve"> </v>
      </c>
      <c r="Q77" t="s">
        <v>259</v>
      </c>
      <c r="R77">
        <v>8</v>
      </c>
    </row>
    <row r="78" spans="1:18" x14ac:dyDescent="0.25">
      <c r="A78" s="197" t="str">
        <f>'Total Payment Amount'!$D$2</f>
        <v>The University of California, Davis Medical Center</v>
      </c>
      <c r="B78" s="197" t="str">
        <f>'Total Payment Amount'!$D$3</f>
        <v>DY 7</v>
      </c>
      <c r="C78" s="198">
        <f>'Total Payment Amount'!$D$4</f>
        <v>41211</v>
      </c>
      <c r="D78" s="200" t="str">
        <f t="shared" ca="1" si="3"/>
        <v>Category 1: Enhance Coding and Documentation for Quality Data</v>
      </c>
      <c r="E78" s="197">
        <f t="shared" ca="1" si="4"/>
        <v>0</v>
      </c>
      <c r="F78" s="197">
        <f t="shared" ca="1" si="5"/>
        <v>0</v>
      </c>
      <c r="G78" s="200" t="str">
        <f ca="1">INDIRECT("'"&amp;$Q78&amp;"'!B172")</f>
        <v>Improvement Milestone:</v>
      </c>
      <c r="H78" s="197">
        <f ca="1">INDIRECT("'"&amp;$Q78&amp;"'!D172")</f>
        <v>0</v>
      </c>
      <c r="I78" s="197"/>
      <c r="J78" s="197">
        <f ca="1">INDIRECT("'"&amp;$Q78&amp;"'!F175")</f>
        <v>0</v>
      </c>
      <c r="K78" s="197">
        <f ca="1">INDIRECT("'"&amp;$Q78&amp;"'!F177")</f>
        <v>0</v>
      </c>
      <c r="L78" s="197" t="str">
        <f ca="1">INDIRECT("'"&amp;$Q78&amp;"'!F179")</f>
        <v>N/A</v>
      </c>
      <c r="M78" s="197">
        <f ca="1">INDIRECT("'"&amp;$Q78&amp;"'!F182")</f>
        <v>0</v>
      </c>
      <c r="N78" s="197">
        <f ca="1">INDIRECT("'"&amp;$Q78&amp;"'!B184")</f>
        <v>0</v>
      </c>
      <c r="O78" s="197">
        <f ca="1">INDIRECT("'"&amp;$Q78&amp;"'!F192")</f>
        <v>0</v>
      </c>
      <c r="P78" s="197" t="str">
        <f ca="1">INDIRECT("'"&amp;$Q78&amp;"'!F194")</f>
        <v xml:space="preserve"> </v>
      </c>
      <c r="Q78" t="s">
        <v>259</v>
      </c>
      <c r="R78">
        <v>8</v>
      </c>
    </row>
    <row r="79" spans="1:18" x14ac:dyDescent="0.25">
      <c r="A79" s="197" t="str">
        <f>'Total Payment Amount'!$D$2</f>
        <v>The University of California, Davis Medical Center</v>
      </c>
      <c r="B79" s="197" t="str">
        <f>'Total Payment Amount'!$D$3</f>
        <v>DY 7</v>
      </c>
      <c r="C79" s="198">
        <f>'Total Payment Amount'!$D$4</f>
        <v>41211</v>
      </c>
      <c r="D79" s="200" t="str">
        <f t="shared" ca="1" si="3"/>
        <v>Category 1: Enhance Coding and Documentation for Quality Data</v>
      </c>
      <c r="E79" s="197">
        <f t="shared" ca="1" si="4"/>
        <v>0</v>
      </c>
      <c r="F79" s="197">
        <f t="shared" ca="1" si="5"/>
        <v>0</v>
      </c>
      <c r="G79" s="200" t="str">
        <f ca="1">INDIRECT("'"&amp;$Q79&amp;"'!B197")</f>
        <v>Improvement Milestone:</v>
      </c>
      <c r="H79" s="197">
        <f ca="1">INDIRECT("'"&amp;$Q79&amp;"'!D197")</f>
        <v>0</v>
      </c>
      <c r="I79" s="197"/>
      <c r="J79" s="197">
        <f ca="1">INDIRECT("'"&amp;$Q79&amp;"'!F200")</f>
        <v>0</v>
      </c>
      <c r="K79" s="197">
        <f ca="1">INDIRECT("'"&amp;$Q79&amp;"'!F202")</f>
        <v>0</v>
      </c>
      <c r="L79" s="197" t="str">
        <f ca="1">INDIRECT("'"&amp;$Q79&amp;"'!F204")</f>
        <v>N/A</v>
      </c>
      <c r="M79" s="197">
        <f ca="1">INDIRECT("'"&amp;$Q79&amp;"'!F207")</f>
        <v>0</v>
      </c>
      <c r="N79" s="197">
        <f ca="1">INDIRECT("'"&amp;$Q79&amp;"'!B209")</f>
        <v>0</v>
      </c>
      <c r="O79" s="197">
        <f ca="1">INDIRECT("'"&amp;$Q79&amp;"'!F217")</f>
        <v>0</v>
      </c>
      <c r="P79" s="197" t="str">
        <f ca="1">INDIRECT("'"&amp;$Q79&amp;"'!F219")</f>
        <v xml:space="preserve"> </v>
      </c>
      <c r="Q79" t="s">
        <v>259</v>
      </c>
      <c r="R79">
        <v>8</v>
      </c>
    </row>
    <row r="80" spans="1:18" x14ac:dyDescent="0.25">
      <c r="A80" s="197" t="str">
        <f>'Total Payment Amount'!$D$2</f>
        <v>The University of California, Davis Medical Center</v>
      </c>
      <c r="B80" s="197" t="str">
        <f>'Total Payment Amount'!$D$3</f>
        <v>DY 7</v>
      </c>
      <c r="C80" s="198">
        <f>'Total Payment Amount'!$D$4</f>
        <v>41211</v>
      </c>
      <c r="D80" s="200" t="str">
        <f t="shared" ca="1" si="3"/>
        <v>Category 1: Enhance Coding and Documentation for Quality Data</v>
      </c>
      <c r="E80" s="197">
        <f t="shared" ca="1" si="4"/>
        <v>0</v>
      </c>
      <c r="F80" s="197">
        <f t="shared" ca="1" si="5"/>
        <v>0</v>
      </c>
      <c r="G80" s="200" t="str">
        <f ca="1">INDIRECT("'"&amp;$Q80&amp;"'!B222")</f>
        <v>Improvement Milestone:</v>
      </c>
      <c r="H80" s="197">
        <f ca="1">INDIRECT("'"&amp;$Q80&amp;"'!D222")</f>
        <v>0</v>
      </c>
      <c r="I80" s="197"/>
      <c r="J80" s="197">
        <f ca="1">INDIRECT("'"&amp;$Q80&amp;"'!F225")</f>
        <v>0</v>
      </c>
      <c r="K80" s="197">
        <f ca="1">INDIRECT("'"&amp;$Q80&amp;"'!F227")</f>
        <v>0</v>
      </c>
      <c r="L80" s="197" t="str">
        <f ca="1">INDIRECT("'"&amp;$Q80&amp;"'!F229")</f>
        <v>N/A</v>
      </c>
      <c r="M80" s="197">
        <f ca="1">INDIRECT("'"&amp;$Q80&amp;"'!F232")</f>
        <v>0</v>
      </c>
      <c r="N80" s="197">
        <f ca="1">INDIRECT("'"&amp;$Q80&amp;"'!B234")</f>
        <v>0</v>
      </c>
      <c r="O80" s="197">
        <f ca="1">INDIRECT("'"&amp;$Q80&amp;"'!F242")</f>
        <v>0</v>
      </c>
      <c r="P80" s="197" t="str">
        <f ca="1">INDIRECT("'"&amp;$Q80&amp;"'!F244")</f>
        <v xml:space="preserve"> </v>
      </c>
      <c r="Q80" t="s">
        <v>259</v>
      </c>
      <c r="R80">
        <v>8</v>
      </c>
    </row>
    <row r="81" spans="1:18" x14ac:dyDescent="0.25">
      <c r="A81" s="197" t="str">
        <f>'Total Payment Amount'!$D$2</f>
        <v>The University of California, Davis Medical Center</v>
      </c>
      <c r="B81" s="197" t="str">
        <f>'Total Payment Amount'!$D$3</f>
        <v>DY 7</v>
      </c>
      <c r="C81" s="198">
        <f>'Total Payment Amount'!$D$4</f>
        <v>41211</v>
      </c>
      <c r="D81" s="200" t="str">
        <f t="shared" ca="1" si="3"/>
        <v>Category 1: Enhance Coding and Documentation for Quality Data</v>
      </c>
      <c r="E81" s="197">
        <f t="shared" ca="1" si="4"/>
        <v>0</v>
      </c>
      <c r="F81" s="197">
        <f t="shared" ca="1" si="5"/>
        <v>0</v>
      </c>
      <c r="G81" s="200" t="str">
        <f ca="1">INDIRECT("'"&amp;$Q81&amp;"'!B247")</f>
        <v>Improvement Milestone:</v>
      </c>
      <c r="H81" s="197">
        <f ca="1">INDIRECT("'"&amp;$Q81&amp;"'!D247")</f>
        <v>0</v>
      </c>
      <c r="I81" s="197"/>
      <c r="J81" s="197">
        <f ca="1">INDIRECT("'"&amp;$Q81&amp;"'!F250")</f>
        <v>0</v>
      </c>
      <c r="K81" s="197">
        <f ca="1">INDIRECT("'"&amp;$Q81&amp;"'!F252")</f>
        <v>0</v>
      </c>
      <c r="L81" s="197" t="str">
        <f ca="1">INDIRECT("'"&amp;$Q81&amp;"'!F254")</f>
        <v>N/A</v>
      </c>
      <c r="M81" s="197">
        <f ca="1">INDIRECT("'"&amp;$Q81&amp;"'!F257")</f>
        <v>0</v>
      </c>
      <c r="N81" s="197">
        <f ca="1">INDIRECT("'"&amp;$Q81&amp;"'!B259")</f>
        <v>0</v>
      </c>
      <c r="O81" s="197">
        <f ca="1">INDIRECT("'"&amp;$Q81&amp;"'!F267")</f>
        <v>0</v>
      </c>
      <c r="P81" s="197" t="str">
        <f ca="1">INDIRECT("'"&amp;$Q81&amp;"'!F269")</f>
        <v xml:space="preserve"> </v>
      </c>
      <c r="Q81" t="s">
        <v>259</v>
      </c>
      <c r="R81">
        <v>8</v>
      </c>
    </row>
    <row r="82" spans="1:18" x14ac:dyDescent="0.25">
      <c r="A82" s="197" t="str">
        <f>'Total Payment Amount'!$D$2</f>
        <v>The University of California, Davis Medical Center</v>
      </c>
      <c r="B82" s="197" t="str">
        <f>'Total Payment Amount'!$D$3</f>
        <v>DY 7</v>
      </c>
      <c r="C82" s="198">
        <f>'Total Payment Amount'!$D$4</f>
        <v>41211</v>
      </c>
      <c r="D82" s="200" t="str">
        <f t="shared" ca="1" si="3"/>
        <v>Category 1: Develop Risk Stratification Capabilities/Functionalities</v>
      </c>
      <c r="E82" s="197">
        <f t="shared" ca="1" si="4"/>
        <v>0</v>
      </c>
      <c r="F82" s="197">
        <f t="shared" ca="1" si="5"/>
        <v>0</v>
      </c>
      <c r="G82" s="200" t="str">
        <f ca="1">INDIRECT("'"&amp;$Q82&amp;"'!B22")</f>
        <v>Process Milestone:</v>
      </c>
      <c r="H82" s="197">
        <f ca="1">INDIRECT("'"&amp;$Q82&amp;"'!D22")</f>
        <v>0</v>
      </c>
      <c r="I82" s="197"/>
      <c r="J82" s="197">
        <f ca="1">INDIRECT("'"&amp;$Q82&amp;"'!F25")</f>
        <v>0</v>
      </c>
      <c r="K82" s="197">
        <f ca="1">INDIRECT("'"&amp;$Q82&amp;"'!F27")</f>
        <v>0</v>
      </c>
      <c r="L82" s="197" t="str">
        <f ca="1">INDIRECT("'"&amp;$Q82&amp;"'!F29")</f>
        <v>N/A</v>
      </c>
      <c r="M82" s="197">
        <f ca="1">INDIRECT("'"&amp;$Q82&amp;"'!F32")</f>
        <v>0</v>
      </c>
      <c r="N82" s="197">
        <f ca="1">INDIRECT("'"&amp;$Q82&amp;"'!B34")</f>
        <v>0</v>
      </c>
      <c r="O82" s="197">
        <f ca="1">INDIRECT("'"&amp;$Q82&amp;"'!F42")</f>
        <v>0</v>
      </c>
      <c r="P82" s="197" t="str">
        <f ca="1">INDIRECT("'"&amp;$Q82&amp;"'!F44")</f>
        <v xml:space="preserve"> </v>
      </c>
      <c r="Q82" t="s">
        <v>260</v>
      </c>
      <c r="R82">
        <v>9</v>
      </c>
    </row>
    <row r="83" spans="1:18" x14ac:dyDescent="0.25">
      <c r="A83" s="197" t="str">
        <f>'Total Payment Amount'!$D$2</f>
        <v>The University of California, Davis Medical Center</v>
      </c>
      <c r="B83" s="197" t="str">
        <f>'Total Payment Amount'!$D$3</f>
        <v>DY 7</v>
      </c>
      <c r="C83" s="198">
        <f>'Total Payment Amount'!$D$4</f>
        <v>41211</v>
      </c>
      <c r="D83" s="200" t="str">
        <f t="shared" ca="1" si="3"/>
        <v>Category 1: Develop Risk Stratification Capabilities/Functionalities</v>
      </c>
      <c r="E83" s="197">
        <f t="shared" ca="1" si="4"/>
        <v>0</v>
      </c>
      <c r="F83" s="197">
        <f t="shared" ca="1" si="5"/>
        <v>0</v>
      </c>
      <c r="G83" s="200" t="str">
        <f ca="1">INDIRECT("'"&amp;$Q83&amp;"'!B47")</f>
        <v>Process Milestone:</v>
      </c>
      <c r="H83" s="197">
        <f ca="1">INDIRECT("'"&amp;$Q83&amp;"'!D47")</f>
        <v>0</v>
      </c>
      <c r="I83" s="197"/>
      <c r="J83" s="197">
        <f ca="1">INDIRECT("'"&amp;$Q83&amp;"'!F50")</f>
        <v>0</v>
      </c>
      <c r="K83" s="197">
        <f ca="1">INDIRECT("'"&amp;$Q83&amp;"'!F52")</f>
        <v>0</v>
      </c>
      <c r="L83" s="197" t="str">
        <f ca="1">INDIRECT("'"&amp;$Q83&amp;"'!F54")</f>
        <v>N/A</v>
      </c>
      <c r="M83" s="197">
        <f ca="1">INDIRECT("'"&amp;$Q83&amp;"'!F57")</f>
        <v>0</v>
      </c>
      <c r="N83" s="197">
        <f ca="1">INDIRECT("'"&amp;$Q83&amp;"'!B59")</f>
        <v>0</v>
      </c>
      <c r="O83" s="197">
        <f ca="1">INDIRECT("'"&amp;$Q83&amp;"'!F67")</f>
        <v>0</v>
      </c>
      <c r="P83" s="197" t="str">
        <f ca="1">INDIRECT("'"&amp;$Q83&amp;"'!F69")</f>
        <v xml:space="preserve"> </v>
      </c>
      <c r="Q83" t="s">
        <v>260</v>
      </c>
      <c r="R83">
        <v>9</v>
      </c>
    </row>
    <row r="84" spans="1:18" x14ac:dyDescent="0.25">
      <c r="A84" s="197" t="str">
        <f>'Total Payment Amount'!$D$2</f>
        <v>The University of California, Davis Medical Center</v>
      </c>
      <c r="B84" s="197" t="str">
        <f>'Total Payment Amount'!$D$3</f>
        <v>DY 7</v>
      </c>
      <c r="C84" s="198">
        <f>'Total Payment Amount'!$D$4</f>
        <v>41211</v>
      </c>
      <c r="D84" s="200" t="str">
        <f t="shared" ca="1" si="3"/>
        <v>Category 1: Develop Risk Stratification Capabilities/Functionalities</v>
      </c>
      <c r="E84" s="197">
        <f t="shared" ca="1" si="4"/>
        <v>0</v>
      </c>
      <c r="F84" s="197">
        <f t="shared" ca="1" si="5"/>
        <v>0</v>
      </c>
      <c r="G84" s="200" t="str">
        <f ca="1">INDIRECT("'"&amp;$Q84&amp;"'!B72")</f>
        <v>Process Milestone:</v>
      </c>
      <c r="H84" s="197">
        <f ca="1">INDIRECT("'"&amp;$Q84&amp;"'!D72")</f>
        <v>0</v>
      </c>
      <c r="I84" s="197"/>
      <c r="J84" s="197">
        <f ca="1">INDIRECT("'"&amp;$Q84&amp;"'!F75")</f>
        <v>0</v>
      </c>
      <c r="K84" s="197">
        <f ca="1">INDIRECT("'"&amp;$Q84&amp;"'!F77")</f>
        <v>0</v>
      </c>
      <c r="L84" s="197" t="str">
        <f ca="1">INDIRECT("'"&amp;$Q84&amp;"'!F79")</f>
        <v>N/A</v>
      </c>
      <c r="M84" s="197">
        <f ca="1">INDIRECT("'"&amp;$Q84&amp;"'!F82")</f>
        <v>0</v>
      </c>
      <c r="N84" s="197">
        <f ca="1">INDIRECT("'"&amp;$Q84&amp;"'!B84")</f>
        <v>0</v>
      </c>
      <c r="O84" s="197">
        <f ca="1">INDIRECT("'"&amp;$Q84&amp;"'!F92")</f>
        <v>0</v>
      </c>
      <c r="P84" s="197" t="str">
        <f ca="1">INDIRECT("'"&amp;$Q84&amp;"'!F94")</f>
        <v xml:space="preserve"> </v>
      </c>
      <c r="Q84" t="s">
        <v>260</v>
      </c>
      <c r="R84">
        <v>9</v>
      </c>
    </row>
    <row r="85" spans="1:18" x14ac:dyDescent="0.25">
      <c r="A85" s="197" t="str">
        <f>'Total Payment Amount'!$D$2</f>
        <v>The University of California, Davis Medical Center</v>
      </c>
      <c r="B85" s="197" t="str">
        <f>'Total Payment Amount'!$D$3</f>
        <v>DY 7</v>
      </c>
      <c r="C85" s="198">
        <f>'Total Payment Amount'!$D$4</f>
        <v>41211</v>
      </c>
      <c r="D85" s="200" t="str">
        <f t="shared" ca="1" si="3"/>
        <v>Category 1: Develop Risk Stratification Capabilities/Functionalities</v>
      </c>
      <c r="E85" s="197">
        <f t="shared" ca="1" si="4"/>
        <v>0</v>
      </c>
      <c r="F85" s="197">
        <f t="shared" ca="1" si="5"/>
        <v>0</v>
      </c>
      <c r="G85" s="200" t="str">
        <f ca="1">INDIRECT("'"&amp;$Q85&amp;"'!B97")</f>
        <v>Process Milestone:</v>
      </c>
      <c r="H85" s="197">
        <f ca="1">INDIRECT("'"&amp;$Q85&amp;"'!D97")</f>
        <v>0</v>
      </c>
      <c r="I85" s="197"/>
      <c r="J85" s="197">
        <f ca="1">INDIRECT("'"&amp;$Q85&amp;"'!F100")</f>
        <v>0</v>
      </c>
      <c r="K85" s="197">
        <f ca="1">INDIRECT("'"&amp;$Q85&amp;"'!F102")</f>
        <v>0</v>
      </c>
      <c r="L85" s="197" t="str">
        <f ca="1">INDIRECT("'"&amp;$Q85&amp;"'!F104")</f>
        <v>N/A</v>
      </c>
      <c r="M85" s="197">
        <f ca="1">INDIRECT("'"&amp;$Q85&amp;"'!F107")</f>
        <v>0</v>
      </c>
      <c r="N85" s="197">
        <f ca="1">INDIRECT("'"&amp;$Q85&amp;"'!B109")</f>
        <v>0</v>
      </c>
      <c r="O85" s="197">
        <f ca="1">INDIRECT("'"&amp;$Q85&amp;"'!F117")</f>
        <v>0</v>
      </c>
      <c r="P85" s="197" t="str">
        <f ca="1">INDIRECT("'"&amp;$Q85&amp;"'!F119")</f>
        <v xml:space="preserve"> </v>
      </c>
      <c r="Q85" t="s">
        <v>260</v>
      </c>
      <c r="R85">
        <v>9</v>
      </c>
    </row>
    <row r="86" spans="1:18" x14ac:dyDescent="0.25">
      <c r="A86" s="197" t="str">
        <f>'Total Payment Amount'!$D$2</f>
        <v>The University of California, Davis Medical Center</v>
      </c>
      <c r="B86" s="197" t="str">
        <f>'Total Payment Amount'!$D$3</f>
        <v>DY 7</v>
      </c>
      <c r="C86" s="198">
        <f>'Total Payment Amount'!$D$4</f>
        <v>41211</v>
      </c>
      <c r="D86" s="200" t="str">
        <f t="shared" ca="1" si="3"/>
        <v>Category 1: Develop Risk Stratification Capabilities/Functionalities</v>
      </c>
      <c r="E86" s="197">
        <f t="shared" ca="1" si="4"/>
        <v>0</v>
      </c>
      <c r="F86" s="197">
        <f t="shared" ca="1" si="5"/>
        <v>0</v>
      </c>
      <c r="G86" s="200" t="str">
        <f ca="1">INDIRECT("'"&amp;$Q86&amp;"'!B122")</f>
        <v>Process Milestone:</v>
      </c>
      <c r="H86" s="197">
        <f ca="1">INDIRECT("'"&amp;$Q86&amp;"'!D122")</f>
        <v>0</v>
      </c>
      <c r="I86" s="197"/>
      <c r="J86" s="197">
        <f ca="1">INDIRECT("'"&amp;$Q86&amp;"'!F125")</f>
        <v>0</v>
      </c>
      <c r="K86" s="197">
        <f ca="1">INDIRECT("'"&amp;$Q86&amp;"'!F127")</f>
        <v>0</v>
      </c>
      <c r="L86" s="197" t="str">
        <f ca="1">INDIRECT("'"&amp;$Q86&amp;"'!F129")</f>
        <v>N/A</v>
      </c>
      <c r="M86" s="197">
        <f ca="1">INDIRECT("'"&amp;$Q86&amp;"'!F132")</f>
        <v>0</v>
      </c>
      <c r="N86" s="197">
        <f ca="1">INDIRECT("'"&amp;$Q86&amp;"'!B134")</f>
        <v>0</v>
      </c>
      <c r="O86" s="197">
        <f ca="1">INDIRECT("'"&amp;$Q86&amp;"'!F142")</f>
        <v>0</v>
      </c>
      <c r="P86" s="197" t="str">
        <f ca="1">INDIRECT("'"&amp;$Q86&amp;"'!F144")</f>
        <v xml:space="preserve"> </v>
      </c>
      <c r="Q86" t="s">
        <v>260</v>
      </c>
      <c r="R86">
        <v>9</v>
      </c>
    </row>
    <row r="87" spans="1:18" x14ac:dyDescent="0.25">
      <c r="A87" s="197" t="str">
        <f>'Total Payment Amount'!$D$2</f>
        <v>The University of California, Davis Medical Center</v>
      </c>
      <c r="B87" s="197" t="str">
        <f>'Total Payment Amount'!$D$3</f>
        <v>DY 7</v>
      </c>
      <c r="C87" s="198">
        <f>'Total Payment Amount'!$D$4</f>
        <v>41211</v>
      </c>
      <c r="D87" s="200" t="str">
        <f t="shared" ca="1" si="3"/>
        <v>Category 1: Develop Risk Stratification Capabilities/Functionalities</v>
      </c>
      <c r="E87" s="197">
        <f t="shared" ca="1" si="4"/>
        <v>0</v>
      </c>
      <c r="F87" s="197">
        <f t="shared" ca="1" si="5"/>
        <v>0</v>
      </c>
      <c r="G87" s="200" t="str">
        <f ca="1">INDIRECT("'"&amp;$Q87&amp;"'!B147")</f>
        <v>Improvement Milestone:</v>
      </c>
      <c r="H87" s="197">
        <f ca="1">INDIRECT("'"&amp;$Q87&amp;"'!D147")</f>
        <v>0</v>
      </c>
      <c r="I87" s="197"/>
      <c r="J87" s="197">
        <f ca="1">INDIRECT("'"&amp;$Q87&amp;"'!F150")</f>
        <v>0</v>
      </c>
      <c r="K87" s="197">
        <f ca="1">INDIRECT("'"&amp;$Q87&amp;"'!F152")</f>
        <v>0</v>
      </c>
      <c r="L87" s="197" t="str">
        <f ca="1">INDIRECT("'"&amp;$Q87&amp;"'!F154")</f>
        <v>N/A</v>
      </c>
      <c r="M87" s="197">
        <f ca="1">INDIRECT("'"&amp;$Q87&amp;"'!F157")</f>
        <v>0</v>
      </c>
      <c r="N87" s="197">
        <f ca="1">INDIRECT("'"&amp;$Q87&amp;"'!B159")</f>
        <v>0</v>
      </c>
      <c r="O87" s="197">
        <f ca="1">INDIRECT("'"&amp;$Q87&amp;"'!F167")</f>
        <v>0</v>
      </c>
      <c r="P87" s="197" t="str">
        <f ca="1">INDIRECT("'"&amp;$Q87&amp;"'!F169")</f>
        <v xml:space="preserve"> </v>
      </c>
      <c r="Q87" t="s">
        <v>260</v>
      </c>
      <c r="R87">
        <v>9</v>
      </c>
    </row>
    <row r="88" spans="1:18" x14ac:dyDescent="0.25">
      <c r="A88" s="197" t="str">
        <f>'Total Payment Amount'!$D$2</f>
        <v>The University of California, Davis Medical Center</v>
      </c>
      <c r="B88" s="197" t="str">
        <f>'Total Payment Amount'!$D$3</f>
        <v>DY 7</v>
      </c>
      <c r="C88" s="198">
        <f>'Total Payment Amount'!$D$4</f>
        <v>41211</v>
      </c>
      <c r="D88" s="200" t="str">
        <f t="shared" ca="1" si="3"/>
        <v>Category 1: Develop Risk Stratification Capabilities/Functionalities</v>
      </c>
      <c r="E88" s="197">
        <f t="shared" ca="1" si="4"/>
        <v>0</v>
      </c>
      <c r="F88" s="197">
        <f t="shared" ca="1" si="5"/>
        <v>0</v>
      </c>
      <c r="G88" s="200" t="str">
        <f ca="1">INDIRECT("'"&amp;$Q88&amp;"'!B172")</f>
        <v>Improvement Milestone:</v>
      </c>
      <c r="H88" s="197">
        <f ca="1">INDIRECT("'"&amp;$Q88&amp;"'!D172")</f>
        <v>0</v>
      </c>
      <c r="I88" s="197"/>
      <c r="J88" s="197">
        <f ca="1">INDIRECT("'"&amp;$Q88&amp;"'!F175")</f>
        <v>0</v>
      </c>
      <c r="K88" s="197">
        <f ca="1">INDIRECT("'"&amp;$Q88&amp;"'!F177")</f>
        <v>0</v>
      </c>
      <c r="L88" s="197" t="str">
        <f ca="1">INDIRECT("'"&amp;$Q88&amp;"'!F179")</f>
        <v>N/A</v>
      </c>
      <c r="M88" s="197">
        <f ca="1">INDIRECT("'"&amp;$Q88&amp;"'!F182")</f>
        <v>0</v>
      </c>
      <c r="N88" s="197">
        <f ca="1">INDIRECT("'"&amp;$Q88&amp;"'!B184")</f>
        <v>0</v>
      </c>
      <c r="O88" s="197">
        <f ca="1">INDIRECT("'"&amp;$Q88&amp;"'!F192")</f>
        <v>0</v>
      </c>
      <c r="P88" s="197" t="str">
        <f ca="1">INDIRECT("'"&amp;$Q88&amp;"'!F194")</f>
        <v xml:space="preserve"> </v>
      </c>
      <c r="Q88" t="s">
        <v>260</v>
      </c>
      <c r="R88">
        <v>9</v>
      </c>
    </row>
    <row r="89" spans="1:18" x14ac:dyDescent="0.25">
      <c r="A89" s="197" t="str">
        <f>'Total Payment Amount'!$D$2</f>
        <v>The University of California, Davis Medical Center</v>
      </c>
      <c r="B89" s="197" t="str">
        <f>'Total Payment Amount'!$D$3</f>
        <v>DY 7</v>
      </c>
      <c r="C89" s="198">
        <f>'Total Payment Amount'!$D$4</f>
        <v>41211</v>
      </c>
      <c r="D89" s="200" t="str">
        <f t="shared" ca="1" si="3"/>
        <v>Category 1: Develop Risk Stratification Capabilities/Functionalities</v>
      </c>
      <c r="E89" s="197">
        <f t="shared" ca="1" si="4"/>
        <v>0</v>
      </c>
      <c r="F89" s="197">
        <f t="shared" ca="1" si="5"/>
        <v>0</v>
      </c>
      <c r="G89" s="200" t="str">
        <f ca="1">INDIRECT("'"&amp;$Q89&amp;"'!B197")</f>
        <v>Improvement Milestone:</v>
      </c>
      <c r="H89" s="197">
        <f ca="1">INDIRECT("'"&amp;$Q89&amp;"'!D197")</f>
        <v>0</v>
      </c>
      <c r="I89" s="197"/>
      <c r="J89" s="197">
        <f ca="1">INDIRECT("'"&amp;$Q89&amp;"'!F200")</f>
        <v>0</v>
      </c>
      <c r="K89" s="197">
        <f ca="1">INDIRECT("'"&amp;$Q89&amp;"'!F202")</f>
        <v>0</v>
      </c>
      <c r="L89" s="197" t="str">
        <f ca="1">INDIRECT("'"&amp;$Q89&amp;"'!F204")</f>
        <v>N/A</v>
      </c>
      <c r="M89" s="197">
        <f ca="1">INDIRECT("'"&amp;$Q89&amp;"'!F207")</f>
        <v>0</v>
      </c>
      <c r="N89" s="197">
        <f ca="1">INDIRECT("'"&amp;$Q89&amp;"'!B209")</f>
        <v>0</v>
      </c>
      <c r="O89" s="197">
        <f ca="1">INDIRECT("'"&amp;$Q89&amp;"'!F217")</f>
        <v>0</v>
      </c>
      <c r="P89" s="197" t="str">
        <f ca="1">INDIRECT("'"&amp;$Q89&amp;"'!F219")</f>
        <v xml:space="preserve"> </v>
      </c>
      <c r="Q89" t="s">
        <v>260</v>
      </c>
      <c r="R89">
        <v>9</v>
      </c>
    </row>
    <row r="90" spans="1:18" x14ac:dyDescent="0.25">
      <c r="A90" s="197" t="str">
        <f>'Total Payment Amount'!$D$2</f>
        <v>The University of California, Davis Medical Center</v>
      </c>
      <c r="B90" s="197" t="str">
        <f>'Total Payment Amount'!$D$3</f>
        <v>DY 7</v>
      </c>
      <c r="C90" s="198">
        <f>'Total Payment Amount'!$D$4</f>
        <v>41211</v>
      </c>
      <c r="D90" s="200" t="str">
        <f t="shared" ca="1" si="3"/>
        <v>Category 1: Develop Risk Stratification Capabilities/Functionalities</v>
      </c>
      <c r="E90" s="197">
        <f t="shared" ca="1" si="4"/>
        <v>0</v>
      </c>
      <c r="F90" s="197">
        <f t="shared" ca="1" si="5"/>
        <v>0</v>
      </c>
      <c r="G90" s="200" t="str">
        <f ca="1">INDIRECT("'"&amp;$Q90&amp;"'!B222")</f>
        <v>Improvement Milestone:</v>
      </c>
      <c r="H90" s="197">
        <f ca="1">INDIRECT("'"&amp;$Q90&amp;"'!D222")</f>
        <v>0</v>
      </c>
      <c r="I90" s="197"/>
      <c r="J90" s="197">
        <f ca="1">INDIRECT("'"&amp;$Q90&amp;"'!F225")</f>
        <v>0</v>
      </c>
      <c r="K90" s="197">
        <f ca="1">INDIRECT("'"&amp;$Q90&amp;"'!F227")</f>
        <v>0</v>
      </c>
      <c r="L90" s="197" t="str">
        <f ca="1">INDIRECT("'"&amp;$Q90&amp;"'!F229")</f>
        <v>N/A</v>
      </c>
      <c r="M90" s="197">
        <f ca="1">INDIRECT("'"&amp;$Q90&amp;"'!F232")</f>
        <v>0</v>
      </c>
      <c r="N90" s="197">
        <f ca="1">INDIRECT("'"&amp;$Q90&amp;"'!B234")</f>
        <v>0</v>
      </c>
      <c r="O90" s="197">
        <f ca="1">INDIRECT("'"&amp;$Q90&amp;"'!F242")</f>
        <v>0</v>
      </c>
      <c r="P90" s="197" t="str">
        <f ca="1">INDIRECT("'"&amp;$Q90&amp;"'!F244")</f>
        <v xml:space="preserve"> </v>
      </c>
      <c r="Q90" t="s">
        <v>260</v>
      </c>
      <c r="R90">
        <v>9</v>
      </c>
    </row>
    <row r="91" spans="1:18" x14ac:dyDescent="0.25">
      <c r="A91" s="197" t="str">
        <f>'Total Payment Amount'!$D$2</f>
        <v>The University of California, Davis Medical Center</v>
      </c>
      <c r="B91" s="197" t="str">
        <f>'Total Payment Amount'!$D$3</f>
        <v>DY 7</v>
      </c>
      <c r="C91" s="198">
        <f>'Total Payment Amount'!$D$4</f>
        <v>41211</v>
      </c>
      <c r="D91" s="200" t="str">
        <f t="shared" ca="1" si="3"/>
        <v>Category 1: Develop Risk Stratification Capabilities/Functionalities</v>
      </c>
      <c r="E91" s="197">
        <f t="shared" ca="1" si="4"/>
        <v>0</v>
      </c>
      <c r="F91" s="197">
        <f t="shared" ca="1" si="5"/>
        <v>0</v>
      </c>
      <c r="G91" s="200" t="str">
        <f ca="1">INDIRECT("'"&amp;$Q91&amp;"'!B247")</f>
        <v>Improvement Milestone:</v>
      </c>
      <c r="H91" s="197">
        <f ca="1">INDIRECT("'"&amp;$Q91&amp;"'!D247")</f>
        <v>0</v>
      </c>
      <c r="I91" s="197"/>
      <c r="J91" s="197">
        <f ca="1">INDIRECT("'"&amp;$Q91&amp;"'!F250")</f>
        <v>0</v>
      </c>
      <c r="K91" s="197">
        <f ca="1">INDIRECT("'"&amp;$Q91&amp;"'!F252")</f>
        <v>0</v>
      </c>
      <c r="L91" s="197" t="str">
        <f ca="1">INDIRECT("'"&amp;$Q91&amp;"'!F254")</f>
        <v>N/A</v>
      </c>
      <c r="M91" s="197">
        <f ca="1">INDIRECT("'"&amp;$Q91&amp;"'!F257")</f>
        <v>0</v>
      </c>
      <c r="N91" s="197">
        <f ca="1">INDIRECT("'"&amp;$Q91&amp;"'!B259")</f>
        <v>0</v>
      </c>
      <c r="O91" s="197">
        <f ca="1">INDIRECT("'"&amp;$Q91&amp;"'!F267")</f>
        <v>0</v>
      </c>
      <c r="P91" s="197" t="str">
        <f ca="1">INDIRECT("'"&amp;$Q91&amp;"'!F269")</f>
        <v xml:space="preserve"> </v>
      </c>
      <c r="Q91" t="s">
        <v>260</v>
      </c>
      <c r="R91">
        <v>9</v>
      </c>
    </row>
    <row r="92" spans="1:18" x14ac:dyDescent="0.25">
      <c r="A92" s="197" t="str">
        <f>'Total Payment Amount'!$D$2</f>
        <v>The University of California, Davis Medical Center</v>
      </c>
      <c r="B92" s="197" t="str">
        <f>'Total Payment Amount'!$D$3</f>
        <v>DY 7</v>
      </c>
      <c r="C92" s="198">
        <f>'Total Payment Amount'!$D$4</f>
        <v>41211</v>
      </c>
      <c r="D92" s="200" t="str">
        <f t="shared" ca="1" si="3"/>
        <v>Category 1: Expand Specialty Care Capacity</v>
      </c>
      <c r="E92" s="197">
        <f t="shared" ca="1" si="4"/>
        <v>0</v>
      </c>
      <c r="F92" s="197">
        <f t="shared" ca="1" si="5"/>
        <v>0</v>
      </c>
      <c r="G92" s="200" t="str">
        <f ca="1">INDIRECT("'"&amp;$Q92&amp;"'!B22")</f>
        <v>Process Milestone:</v>
      </c>
      <c r="H92" s="197">
        <f ca="1">INDIRECT("'"&amp;$Q92&amp;"'!D22")</f>
        <v>0</v>
      </c>
      <c r="I92" s="197"/>
      <c r="J92" s="197">
        <f ca="1">INDIRECT("'"&amp;$Q92&amp;"'!F25")</f>
        <v>0</v>
      </c>
      <c r="K92" s="197">
        <f ca="1">INDIRECT("'"&amp;$Q92&amp;"'!F27")</f>
        <v>0</v>
      </c>
      <c r="L92" s="197" t="str">
        <f ca="1">INDIRECT("'"&amp;$Q92&amp;"'!F29")</f>
        <v>N/A</v>
      </c>
      <c r="M92" s="197">
        <f ca="1">INDIRECT("'"&amp;$Q92&amp;"'!F32")</f>
        <v>0</v>
      </c>
      <c r="N92" s="197">
        <f ca="1">INDIRECT("'"&amp;$Q92&amp;"'!B34")</f>
        <v>0</v>
      </c>
      <c r="O92" s="197">
        <f ca="1">INDIRECT("'"&amp;$Q92&amp;"'!F42")</f>
        <v>0</v>
      </c>
      <c r="P92" s="197" t="str">
        <f ca="1">INDIRECT("'"&amp;$Q92&amp;"'!F44")</f>
        <v xml:space="preserve"> </v>
      </c>
      <c r="Q92" t="s">
        <v>102</v>
      </c>
      <c r="R92">
        <v>10</v>
      </c>
    </row>
    <row r="93" spans="1:18" x14ac:dyDescent="0.25">
      <c r="A93" s="197" t="str">
        <f>'Total Payment Amount'!$D$2</f>
        <v>The University of California, Davis Medical Center</v>
      </c>
      <c r="B93" s="197" t="str">
        <f>'Total Payment Amount'!$D$3</f>
        <v>DY 7</v>
      </c>
      <c r="C93" s="198">
        <f>'Total Payment Amount'!$D$4</f>
        <v>41211</v>
      </c>
      <c r="D93" s="200" t="str">
        <f t="shared" ca="1" si="3"/>
        <v>Category 1: Expand Specialty Care Capacity</v>
      </c>
      <c r="E93" s="197">
        <f t="shared" ca="1" si="4"/>
        <v>0</v>
      </c>
      <c r="F93" s="197">
        <f t="shared" ca="1" si="5"/>
        <v>0</v>
      </c>
      <c r="G93" s="200" t="str">
        <f ca="1">INDIRECT("'"&amp;$Q93&amp;"'!B47")</f>
        <v>Process Milestone:</v>
      </c>
      <c r="H93" s="197">
        <f ca="1">INDIRECT("'"&amp;$Q93&amp;"'!D47")</f>
        <v>0</v>
      </c>
      <c r="I93" s="197"/>
      <c r="J93" s="197">
        <f ca="1">INDIRECT("'"&amp;$Q93&amp;"'!F50")</f>
        <v>0</v>
      </c>
      <c r="K93" s="197">
        <f ca="1">INDIRECT("'"&amp;$Q93&amp;"'!F52")</f>
        <v>0</v>
      </c>
      <c r="L93" s="197" t="str">
        <f ca="1">INDIRECT("'"&amp;$Q93&amp;"'!F54")</f>
        <v>N/A</v>
      </c>
      <c r="M93" s="197">
        <f ca="1">INDIRECT("'"&amp;$Q93&amp;"'!F57")</f>
        <v>0</v>
      </c>
      <c r="N93" s="197">
        <f ca="1">INDIRECT("'"&amp;$Q93&amp;"'!B59")</f>
        <v>0</v>
      </c>
      <c r="O93" s="197">
        <f ca="1">INDIRECT("'"&amp;$Q93&amp;"'!F67")</f>
        <v>0</v>
      </c>
      <c r="P93" s="197" t="str">
        <f ca="1">INDIRECT("'"&amp;$Q93&amp;"'!F69")</f>
        <v xml:space="preserve"> </v>
      </c>
      <c r="Q93" t="s">
        <v>102</v>
      </c>
      <c r="R93">
        <v>10</v>
      </c>
    </row>
    <row r="94" spans="1:18" x14ac:dyDescent="0.25">
      <c r="A94" s="197" t="str">
        <f>'Total Payment Amount'!$D$2</f>
        <v>The University of California, Davis Medical Center</v>
      </c>
      <c r="B94" s="197" t="str">
        <f>'Total Payment Amount'!$D$3</f>
        <v>DY 7</v>
      </c>
      <c r="C94" s="198">
        <f>'Total Payment Amount'!$D$4</f>
        <v>41211</v>
      </c>
      <c r="D94" s="200" t="str">
        <f t="shared" ca="1" si="3"/>
        <v>Category 1: Expand Specialty Care Capacity</v>
      </c>
      <c r="E94" s="197">
        <f t="shared" ca="1" si="4"/>
        <v>0</v>
      </c>
      <c r="F94" s="197">
        <f t="shared" ca="1" si="5"/>
        <v>0</v>
      </c>
      <c r="G94" s="200" t="str">
        <f ca="1">INDIRECT("'"&amp;$Q94&amp;"'!B72")</f>
        <v>Process Milestone:</v>
      </c>
      <c r="H94" s="197">
        <f ca="1">INDIRECT("'"&amp;$Q94&amp;"'!D72")</f>
        <v>0</v>
      </c>
      <c r="I94" s="197"/>
      <c r="J94" s="197">
        <f ca="1">INDIRECT("'"&amp;$Q94&amp;"'!F75")</f>
        <v>0</v>
      </c>
      <c r="K94" s="197">
        <f ca="1">INDIRECT("'"&amp;$Q94&amp;"'!F77")</f>
        <v>0</v>
      </c>
      <c r="L94" s="197" t="str">
        <f ca="1">INDIRECT("'"&amp;$Q94&amp;"'!F79")</f>
        <v>N/A</v>
      </c>
      <c r="M94" s="197">
        <f ca="1">INDIRECT("'"&amp;$Q94&amp;"'!F82")</f>
        <v>0</v>
      </c>
      <c r="N94" s="197">
        <f ca="1">INDIRECT("'"&amp;$Q94&amp;"'!B84")</f>
        <v>0</v>
      </c>
      <c r="O94" s="197">
        <f ca="1">INDIRECT("'"&amp;$Q94&amp;"'!F92")</f>
        <v>0</v>
      </c>
      <c r="P94" s="197" t="str">
        <f ca="1">INDIRECT("'"&amp;$Q94&amp;"'!F94")</f>
        <v xml:space="preserve"> </v>
      </c>
      <c r="Q94" t="s">
        <v>102</v>
      </c>
      <c r="R94">
        <v>10</v>
      </c>
    </row>
    <row r="95" spans="1:18" x14ac:dyDescent="0.25">
      <c r="A95" s="197" t="str">
        <f>'Total Payment Amount'!$D$2</f>
        <v>The University of California, Davis Medical Center</v>
      </c>
      <c r="B95" s="197" t="str">
        <f>'Total Payment Amount'!$D$3</f>
        <v>DY 7</v>
      </c>
      <c r="C95" s="198">
        <f>'Total Payment Amount'!$D$4</f>
        <v>41211</v>
      </c>
      <c r="D95" s="200" t="str">
        <f t="shared" ca="1" si="3"/>
        <v>Category 1: Expand Specialty Care Capacity</v>
      </c>
      <c r="E95" s="197">
        <f t="shared" ca="1" si="4"/>
        <v>0</v>
      </c>
      <c r="F95" s="197">
        <f t="shared" ca="1" si="5"/>
        <v>0</v>
      </c>
      <c r="G95" s="200" t="str">
        <f ca="1">INDIRECT("'"&amp;$Q95&amp;"'!B97")</f>
        <v>Process Milestone:</v>
      </c>
      <c r="H95" s="197">
        <f ca="1">INDIRECT("'"&amp;$Q95&amp;"'!D97")</f>
        <v>0</v>
      </c>
      <c r="I95" s="197"/>
      <c r="J95" s="197">
        <f ca="1">INDIRECT("'"&amp;$Q95&amp;"'!F100")</f>
        <v>0</v>
      </c>
      <c r="K95" s="197">
        <f ca="1">INDIRECT("'"&amp;$Q95&amp;"'!F102")</f>
        <v>0</v>
      </c>
      <c r="L95" s="197" t="str">
        <f ca="1">INDIRECT("'"&amp;$Q95&amp;"'!F104")</f>
        <v>N/A</v>
      </c>
      <c r="M95" s="197">
        <f ca="1">INDIRECT("'"&amp;$Q95&amp;"'!F107")</f>
        <v>0</v>
      </c>
      <c r="N95" s="197">
        <f ca="1">INDIRECT("'"&amp;$Q95&amp;"'!B109")</f>
        <v>0</v>
      </c>
      <c r="O95" s="197">
        <f ca="1">INDIRECT("'"&amp;$Q95&amp;"'!F117")</f>
        <v>0</v>
      </c>
      <c r="P95" s="197" t="str">
        <f ca="1">INDIRECT("'"&amp;$Q95&amp;"'!F119")</f>
        <v xml:space="preserve"> </v>
      </c>
      <c r="Q95" t="s">
        <v>102</v>
      </c>
      <c r="R95">
        <v>10</v>
      </c>
    </row>
    <row r="96" spans="1:18" x14ac:dyDescent="0.25">
      <c r="A96" s="197" t="str">
        <f>'Total Payment Amount'!$D$2</f>
        <v>The University of California, Davis Medical Center</v>
      </c>
      <c r="B96" s="197" t="str">
        <f>'Total Payment Amount'!$D$3</f>
        <v>DY 7</v>
      </c>
      <c r="C96" s="198">
        <f>'Total Payment Amount'!$D$4</f>
        <v>41211</v>
      </c>
      <c r="D96" s="200" t="str">
        <f t="shared" ca="1" si="3"/>
        <v>Category 1: Expand Specialty Care Capacity</v>
      </c>
      <c r="E96" s="197">
        <f t="shared" ca="1" si="4"/>
        <v>0</v>
      </c>
      <c r="F96" s="197">
        <f t="shared" ca="1" si="5"/>
        <v>0</v>
      </c>
      <c r="G96" s="200" t="str">
        <f ca="1">INDIRECT("'"&amp;$Q96&amp;"'!B122")</f>
        <v>Process Milestone:</v>
      </c>
      <c r="H96" s="197">
        <f ca="1">INDIRECT("'"&amp;$Q96&amp;"'!D122")</f>
        <v>0</v>
      </c>
      <c r="I96" s="197"/>
      <c r="J96" s="197">
        <f ca="1">INDIRECT("'"&amp;$Q96&amp;"'!F125")</f>
        <v>0</v>
      </c>
      <c r="K96" s="197">
        <f ca="1">INDIRECT("'"&amp;$Q96&amp;"'!F127")</f>
        <v>0</v>
      </c>
      <c r="L96" s="197" t="str">
        <f ca="1">INDIRECT("'"&amp;$Q96&amp;"'!F129")</f>
        <v>N/A</v>
      </c>
      <c r="M96" s="197">
        <f ca="1">INDIRECT("'"&amp;$Q96&amp;"'!F132")</f>
        <v>0</v>
      </c>
      <c r="N96" s="197">
        <f ca="1">INDIRECT("'"&amp;$Q96&amp;"'!B134")</f>
        <v>0</v>
      </c>
      <c r="O96" s="197">
        <f ca="1">INDIRECT("'"&amp;$Q96&amp;"'!F142")</f>
        <v>0</v>
      </c>
      <c r="P96" s="197" t="str">
        <f ca="1">INDIRECT("'"&amp;$Q96&amp;"'!F144")</f>
        <v xml:space="preserve"> </v>
      </c>
      <c r="Q96" t="s">
        <v>102</v>
      </c>
      <c r="R96">
        <v>10</v>
      </c>
    </row>
    <row r="97" spans="1:18" x14ac:dyDescent="0.25">
      <c r="A97" s="197" t="str">
        <f>'Total Payment Amount'!$D$2</f>
        <v>The University of California, Davis Medical Center</v>
      </c>
      <c r="B97" s="197" t="str">
        <f>'Total Payment Amount'!$D$3</f>
        <v>DY 7</v>
      </c>
      <c r="C97" s="198">
        <f>'Total Payment Amount'!$D$4</f>
        <v>41211</v>
      </c>
      <c r="D97" s="200" t="str">
        <f t="shared" ca="1" si="3"/>
        <v>Category 1: Expand Specialty Care Capacity</v>
      </c>
      <c r="E97" s="197">
        <f t="shared" ca="1" si="4"/>
        <v>0</v>
      </c>
      <c r="F97" s="197">
        <f t="shared" ca="1" si="5"/>
        <v>0</v>
      </c>
      <c r="G97" s="200" t="str">
        <f ca="1">INDIRECT("'"&amp;$Q97&amp;"'!B147")</f>
        <v>Improvement Milestone:</v>
      </c>
      <c r="H97" s="197">
        <f ca="1">INDIRECT("'"&amp;$Q97&amp;"'!D147")</f>
        <v>0</v>
      </c>
      <c r="I97" s="197"/>
      <c r="J97" s="197">
        <f ca="1">INDIRECT("'"&amp;$Q97&amp;"'!F150")</f>
        <v>0</v>
      </c>
      <c r="K97" s="197">
        <f ca="1">INDIRECT("'"&amp;$Q97&amp;"'!F152")</f>
        <v>0</v>
      </c>
      <c r="L97" s="197" t="str">
        <f ca="1">INDIRECT("'"&amp;$Q97&amp;"'!F154")</f>
        <v>N/A</v>
      </c>
      <c r="M97" s="197">
        <f ca="1">INDIRECT("'"&amp;$Q97&amp;"'!F157")</f>
        <v>0</v>
      </c>
      <c r="N97" s="197">
        <f ca="1">INDIRECT("'"&amp;$Q97&amp;"'!B159")</f>
        <v>0</v>
      </c>
      <c r="O97" s="197">
        <f ca="1">INDIRECT("'"&amp;$Q97&amp;"'!F167")</f>
        <v>0</v>
      </c>
      <c r="P97" s="197" t="str">
        <f ca="1">INDIRECT("'"&amp;$Q97&amp;"'!F169")</f>
        <v xml:space="preserve"> </v>
      </c>
      <c r="Q97" t="s">
        <v>102</v>
      </c>
      <c r="R97">
        <v>10</v>
      </c>
    </row>
    <row r="98" spans="1:18" x14ac:dyDescent="0.25">
      <c r="A98" s="197" t="str">
        <f>'Total Payment Amount'!$D$2</f>
        <v>The University of California, Davis Medical Center</v>
      </c>
      <c r="B98" s="197" t="str">
        <f>'Total Payment Amount'!$D$3</f>
        <v>DY 7</v>
      </c>
      <c r="C98" s="198">
        <f>'Total Payment Amount'!$D$4</f>
        <v>41211</v>
      </c>
      <c r="D98" s="200" t="str">
        <f t="shared" ca="1" si="3"/>
        <v>Category 1: Expand Specialty Care Capacity</v>
      </c>
      <c r="E98" s="197">
        <f t="shared" ca="1" si="4"/>
        <v>0</v>
      </c>
      <c r="F98" s="197">
        <f t="shared" ca="1" si="5"/>
        <v>0</v>
      </c>
      <c r="G98" s="200" t="str">
        <f ca="1">INDIRECT("'"&amp;$Q98&amp;"'!B172")</f>
        <v>Improvement Milestone:</v>
      </c>
      <c r="H98" s="197">
        <f ca="1">INDIRECT("'"&amp;$Q98&amp;"'!D172")</f>
        <v>0</v>
      </c>
      <c r="I98" s="197"/>
      <c r="J98" s="197">
        <f ca="1">INDIRECT("'"&amp;$Q98&amp;"'!F175")</f>
        <v>0</v>
      </c>
      <c r="K98" s="197">
        <f ca="1">INDIRECT("'"&amp;$Q98&amp;"'!F177")</f>
        <v>0</v>
      </c>
      <c r="L98" s="197" t="str">
        <f ca="1">INDIRECT("'"&amp;$Q98&amp;"'!F179")</f>
        <v>N/A</v>
      </c>
      <c r="M98" s="197">
        <f ca="1">INDIRECT("'"&amp;$Q98&amp;"'!F182")</f>
        <v>0</v>
      </c>
      <c r="N98" s="197">
        <f ca="1">INDIRECT("'"&amp;$Q98&amp;"'!B184")</f>
        <v>0</v>
      </c>
      <c r="O98" s="197">
        <f ca="1">INDIRECT("'"&amp;$Q98&amp;"'!F192")</f>
        <v>0</v>
      </c>
      <c r="P98" s="197" t="str">
        <f ca="1">INDIRECT("'"&amp;$Q98&amp;"'!F194")</f>
        <v xml:space="preserve"> </v>
      </c>
      <c r="Q98" t="s">
        <v>102</v>
      </c>
      <c r="R98">
        <v>10</v>
      </c>
    </row>
    <row r="99" spans="1:18" x14ac:dyDescent="0.25">
      <c r="A99" s="197" t="str">
        <f>'Total Payment Amount'!$D$2</f>
        <v>The University of California, Davis Medical Center</v>
      </c>
      <c r="B99" s="197" t="str">
        <f>'Total Payment Amount'!$D$3</f>
        <v>DY 7</v>
      </c>
      <c r="C99" s="198">
        <f>'Total Payment Amount'!$D$4</f>
        <v>41211</v>
      </c>
      <c r="D99" s="200" t="str">
        <f t="shared" ca="1" si="3"/>
        <v>Category 1: Expand Specialty Care Capacity</v>
      </c>
      <c r="E99" s="197">
        <f t="shared" ca="1" si="4"/>
        <v>0</v>
      </c>
      <c r="F99" s="197">
        <f t="shared" ca="1" si="5"/>
        <v>0</v>
      </c>
      <c r="G99" s="200" t="str">
        <f ca="1">INDIRECT("'"&amp;$Q99&amp;"'!B197")</f>
        <v>Improvement Milestone:</v>
      </c>
      <c r="H99" s="197">
        <f ca="1">INDIRECT("'"&amp;$Q99&amp;"'!D197")</f>
        <v>0</v>
      </c>
      <c r="I99" s="197"/>
      <c r="J99" s="197">
        <f ca="1">INDIRECT("'"&amp;$Q99&amp;"'!F200")</f>
        <v>0</v>
      </c>
      <c r="K99" s="197">
        <f ca="1">INDIRECT("'"&amp;$Q99&amp;"'!F202")</f>
        <v>0</v>
      </c>
      <c r="L99" s="197" t="str">
        <f ca="1">INDIRECT("'"&amp;$Q99&amp;"'!F204")</f>
        <v>N/A</v>
      </c>
      <c r="M99" s="197">
        <f ca="1">INDIRECT("'"&amp;$Q99&amp;"'!F207")</f>
        <v>0</v>
      </c>
      <c r="N99" s="197">
        <f ca="1">INDIRECT("'"&amp;$Q99&amp;"'!B209")</f>
        <v>0</v>
      </c>
      <c r="O99" s="197">
        <f ca="1">INDIRECT("'"&amp;$Q99&amp;"'!F217")</f>
        <v>0</v>
      </c>
      <c r="P99" s="197" t="str">
        <f ca="1">INDIRECT("'"&amp;$Q99&amp;"'!F219")</f>
        <v xml:space="preserve"> </v>
      </c>
      <c r="Q99" t="s">
        <v>102</v>
      </c>
      <c r="R99">
        <v>10</v>
      </c>
    </row>
    <row r="100" spans="1:18" x14ac:dyDescent="0.25">
      <c r="A100" s="197" t="str">
        <f>'Total Payment Amount'!$D$2</f>
        <v>The University of California, Davis Medical Center</v>
      </c>
      <c r="B100" s="197" t="str">
        <f>'Total Payment Amount'!$D$3</f>
        <v>DY 7</v>
      </c>
      <c r="C100" s="198">
        <f>'Total Payment Amount'!$D$4</f>
        <v>41211</v>
      </c>
      <c r="D100" s="200" t="str">
        <f t="shared" ca="1" si="3"/>
        <v>Category 1: Expand Specialty Care Capacity</v>
      </c>
      <c r="E100" s="197">
        <f t="shared" ca="1" si="4"/>
        <v>0</v>
      </c>
      <c r="F100" s="197">
        <f t="shared" ca="1" si="5"/>
        <v>0</v>
      </c>
      <c r="G100" s="200" t="str">
        <f ca="1">INDIRECT("'"&amp;$Q100&amp;"'!B222")</f>
        <v>Improvement Milestone:</v>
      </c>
      <c r="H100" s="197">
        <f ca="1">INDIRECT("'"&amp;$Q100&amp;"'!D222")</f>
        <v>0</v>
      </c>
      <c r="I100" s="197"/>
      <c r="J100" s="197">
        <f ca="1">INDIRECT("'"&amp;$Q100&amp;"'!F225")</f>
        <v>0</v>
      </c>
      <c r="K100" s="197">
        <f ca="1">INDIRECT("'"&amp;$Q100&amp;"'!F227")</f>
        <v>0</v>
      </c>
      <c r="L100" s="197" t="str">
        <f ca="1">INDIRECT("'"&amp;$Q100&amp;"'!F229")</f>
        <v>N/A</v>
      </c>
      <c r="M100" s="197">
        <f ca="1">INDIRECT("'"&amp;$Q100&amp;"'!F232")</f>
        <v>0</v>
      </c>
      <c r="N100" s="197">
        <f ca="1">INDIRECT("'"&amp;$Q100&amp;"'!B234")</f>
        <v>0</v>
      </c>
      <c r="O100" s="197">
        <f ca="1">INDIRECT("'"&amp;$Q100&amp;"'!F242")</f>
        <v>0</v>
      </c>
      <c r="P100" s="197" t="str">
        <f ca="1">INDIRECT("'"&amp;$Q100&amp;"'!F244")</f>
        <v xml:space="preserve"> </v>
      </c>
      <c r="Q100" t="s">
        <v>102</v>
      </c>
      <c r="R100">
        <v>10</v>
      </c>
    </row>
    <row r="101" spans="1:18" x14ac:dyDescent="0.25">
      <c r="A101" s="197" t="str">
        <f>'Total Payment Amount'!$D$2</f>
        <v>The University of California, Davis Medical Center</v>
      </c>
      <c r="B101" s="197" t="str">
        <f>'Total Payment Amount'!$D$3</f>
        <v>DY 7</v>
      </c>
      <c r="C101" s="198">
        <f>'Total Payment Amount'!$D$4</f>
        <v>41211</v>
      </c>
      <c r="D101" s="200" t="str">
        <f t="shared" ca="1" si="3"/>
        <v>Category 1: Expand Specialty Care Capacity</v>
      </c>
      <c r="E101" s="197">
        <f t="shared" ca="1" si="4"/>
        <v>0</v>
      </c>
      <c r="F101" s="197">
        <f t="shared" ca="1" si="5"/>
        <v>0</v>
      </c>
      <c r="G101" s="200" t="str">
        <f ca="1">INDIRECT("'"&amp;$Q101&amp;"'!B247")</f>
        <v>Improvement Milestone:</v>
      </c>
      <c r="H101" s="197">
        <f ca="1">INDIRECT("'"&amp;$Q101&amp;"'!D247")</f>
        <v>0</v>
      </c>
      <c r="I101" s="197"/>
      <c r="J101" s="197">
        <f ca="1">INDIRECT("'"&amp;$Q101&amp;"'!F250")</f>
        <v>0</v>
      </c>
      <c r="K101" s="197">
        <f ca="1">INDIRECT("'"&amp;$Q101&amp;"'!F252")</f>
        <v>0</v>
      </c>
      <c r="L101" s="197" t="str">
        <f ca="1">INDIRECT("'"&amp;$Q101&amp;"'!F254")</f>
        <v>N/A</v>
      </c>
      <c r="M101" s="197">
        <f ca="1">INDIRECT("'"&amp;$Q101&amp;"'!F257")</f>
        <v>0</v>
      </c>
      <c r="N101" s="197">
        <f ca="1">INDIRECT("'"&amp;$Q101&amp;"'!B259")</f>
        <v>0</v>
      </c>
      <c r="O101" s="197">
        <f ca="1">INDIRECT("'"&amp;$Q101&amp;"'!F267")</f>
        <v>0</v>
      </c>
      <c r="P101" s="197" t="str">
        <f ca="1">INDIRECT("'"&amp;$Q101&amp;"'!F269")</f>
        <v xml:space="preserve"> </v>
      </c>
      <c r="Q101" t="s">
        <v>102</v>
      </c>
      <c r="R101">
        <v>10</v>
      </c>
    </row>
    <row r="102" spans="1:18" x14ac:dyDescent="0.25">
      <c r="A102" s="197" t="str">
        <f>'Total Payment Amount'!$D$2</f>
        <v>The University of California, Davis Medical Center</v>
      </c>
      <c r="B102" s="197" t="str">
        <f>'Total Payment Amount'!$D$3</f>
        <v>DY 7</v>
      </c>
      <c r="C102" s="198">
        <f>'Total Payment Amount'!$D$4</f>
        <v>41211</v>
      </c>
      <c r="D102" s="200" t="str">
        <f t="shared" ca="1" si="3"/>
        <v>Category 1: Enhance Performance Improvement and Reporting Capacity</v>
      </c>
      <c r="E102" s="197">
        <f t="shared" ca="1" si="4"/>
        <v>0</v>
      </c>
      <c r="F102" s="197">
        <f t="shared" ca="1" si="5"/>
        <v>0</v>
      </c>
      <c r="G102" s="200" t="str">
        <f ca="1">INDIRECT("'"&amp;$Q102&amp;"'!B22")</f>
        <v>Process Milestone:</v>
      </c>
      <c r="H102" s="197">
        <f ca="1">INDIRECT("'"&amp;$Q102&amp;"'!D22")</f>
        <v>0</v>
      </c>
      <c r="I102" s="197"/>
      <c r="J102" s="197">
        <f ca="1">INDIRECT("'"&amp;$Q102&amp;"'!F25")</f>
        <v>0</v>
      </c>
      <c r="K102" s="197">
        <f ca="1">INDIRECT("'"&amp;$Q102&amp;"'!F27")</f>
        <v>0</v>
      </c>
      <c r="L102" s="197" t="str">
        <f ca="1">INDIRECT("'"&amp;$Q102&amp;"'!F29")</f>
        <v>N/A</v>
      </c>
      <c r="M102" s="197">
        <f ca="1">INDIRECT("'"&amp;$Q102&amp;"'!F32")</f>
        <v>0</v>
      </c>
      <c r="N102" s="197">
        <f ca="1">INDIRECT("'"&amp;$Q102&amp;"'!B34")</f>
        <v>0</v>
      </c>
      <c r="O102" s="197">
        <f ca="1">INDIRECT("'"&amp;$Q102&amp;"'!F42")</f>
        <v>0</v>
      </c>
      <c r="P102" s="197" t="str">
        <f ca="1">INDIRECT("'"&amp;$Q102&amp;"'!F44")</f>
        <v xml:space="preserve"> </v>
      </c>
      <c r="Q102" t="s">
        <v>261</v>
      </c>
      <c r="R102">
        <v>11</v>
      </c>
    </row>
    <row r="103" spans="1:18" x14ac:dyDescent="0.25">
      <c r="A103" s="197" t="str">
        <f>'Total Payment Amount'!$D$2</f>
        <v>The University of California, Davis Medical Center</v>
      </c>
      <c r="B103" s="197" t="str">
        <f>'Total Payment Amount'!$D$3</f>
        <v>DY 7</v>
      </c>
      <c r="C103" s="198">
        <f>'Total Payment Amount'!$D$4</f>
        <v>41211</v>
      </c>
      <c r="D103" s="200" t="str">
        <f t="shared" ca="1" si="3"/>
        <v>Category 1: Enhance Performance Improvement and Reporting Capacity</v>
      </c>
      <c r="E103" s="197">
        <f t="shared" ca="1" si="4"/>
        <v>0</v>
      </c>
      <c r="F103" s="197">
        <f t="shared" ca="1" si="5"/>
        <v>0</v>
      </c>
      <c r="G103" s="200" t="str">
        <f ca="1">INDIRECT("'"&amp;$Q103&amp;"'!B47")</f>
        <v>Process Milestone:</v>
      </c>
      <c r="H103" s="197">
        <f ca="1">INDIRECT("'"&amp;$Q103&amp;"'!D47")</f>
        <v>0</v>
      </c>
      <c r="I103" s="197"/>
      <c r="J103" s="197">
        <f ca="1">INDIRECT("'"&amp;$Q103&amp;"'!F50")</f>
        <v>0</v>
      </c>
      <c r="K103" s="197">
        <f ca="1">INDIRECT("'"&amp;$Q103&amp;"'!F52")</f>
        <v>0</v>
      </c>
      <c r="L103" s="197" t="str">
        <f ca="1">INDIRECT("'"&amp;$Q103&amp;"'!F54")</f>
        <v>N/A</v>
      </c>
      <c r="M103" s="197">
        <f ca="1">INDIRECT("'"&amp;$Q103&amp;"'!F57")</f>
        <v>0</v>
      </c>
      <c r="N103" s="197">
        <f ca="1">INDIRECT("'"&amp;$Q103&amp;"'!B59")</f>
        <v>0</v>
      </c>
      <c r="O103" s="197">
        <f ca="1">INDIRECT("'"&amp;$Q103&amp;"'!F67")</f>
        <v>0</v>
      </c>
      <c r="P103" s="197" t="str">
        <f ca="1">INDIRECT("'"&amp;$Q103&amp;"'!F69")</f>
        <v xml:space="preserve"> </v>
      </c>
      <c r="Q103" t="s">
        <v>261</v>
      </c>
      <c r="R103">
        <v>11</v>
      </c>
    </row>
    <row r="104" spans="1:18" x14ac:dyDescent="0.25">
      <c r="A104" s="197" t="str">
        <f>'Total Payment Amount'!$D$2</f>
        <v>The University of California, Davis Medical Center</v>
      </c>
      <c r="B104" s="197" t="str">
        <f>'Total Payment Amount'!$D$3</f>
        <v>DY 7</v>
      </c>
      <c r="C104" s="198">
        <f>'Total Payment Amount'!$D$4</f>
        <v>41211</v>
      </c>
      <c r="D104" s="200" t="str">
        <f t="shared" ca="1" si="3"/>
        <v>Category 1: Enhance Performance Improvement and Reporting Capacity</v>
      </c>
      <c r="E104" s="197">
        <f t="shared" ca="1" si="4"/>
        <v>0</v>
      </c>
      <c r="F104" s="197">
        <f t="shared" ca="1" si="5"/>
        <v>0</v>
      </c>
      <c r="G104" s="200" t="str">
        <f ca="1">INDIRECT("'"&amp;$Q104&amp;"'!B72")</f>
        <v>Process Milestone:</v>
      </c>
      <c r="H104" s="197">
        <f ca="1">INDIRECT("'"&amp;$Q104&amp;"'!D72")</f>
        <v>0</v>
      </c>
      <c r="I104" s="197"/>
      <c r="J104" s="197">
        <f ca="1">INDIRECT("'"&amp;$Q104&amp;"'!F75")</f>
        <v>0</v>
      </c>
      <c r="K104" s="197">
        <f ca="1">INDIRECT("'"&amp;$Q104&amp;"'!F77")</f>
        <v>0</v>
      </c>
      <c r="L104" s="197" t="str">
        <f ca="1">INDIRECT("'"&amp;$Q104&amp;"'!F79")</f>
        <v>N/A</v>
      </c>
      <c r="M104" s="197">
        <f ca="1">INDIRECT("'"&amp;$Q104&amp;"'!F82")</f>
        <v>0</v>
      </c>
      <c r="N104" s="197">
        <f ca="1">INDIRECT("'"&amp;$Q104&amp;"'!B84")</f>
        <v>0</v>
      </c>
      <c r="O104" s="197">
        <f ca="1">INDIRECT("'"&amp;$Q104&amp;"'!F92")</f>
        <v>0</v>
      </c>
      <c r="P104" s="197" t="str">
        <f ca="1">INDIRECT("'"&amp;$Q104&amp;"'!F94")</f>
        <v xml:space="preserve"> </v>
      </c>
      <c r="Q104" t="s">
        <v>261</v>
      </c>
      <c r="R104">
        <v>11</v>
      </c>
    </row>
    <row r="105" spans="1:18" x14ac:dyDescent="0.25">
      <c r="A105" s="197" t="str">
        <f>'Total Payment Amount'!$D$2</f>
        <v>The University of California, Davis Medical Center</v>
      </c>
      <c r="B105" s="197" t="str">
        <f>'Total Payment Amount'!$D$3</f>
        <v>DY 7</v>
      </c>
      <c r="C105" s="198">
        <f>'Total Payment Amount'!$D$4</f>
        <v>41211</v>
      </c>
      <c r="D105" s="200" t="str">
        <f t="shared" ca="1" si="3"/>
        <v>Category 1: Enhance Performance Improvement and Reporting Capacity</v>
      </c>
      <c r="E105" s="197">
        <f t="shared" ca="1" si="4"/>
        <v>0</v>
      </c>
      <c r="F105" s="197">
        <f t="shared" ca="1" si="5"/>
        <v>0</v>
      </c>
      <c r="G105" s="200" t="str">
        <f ca="1">INDIRECT("'"&amp;$Q105&amp;"'!B97")</f>
        <v>Process Milestone:</v>
      </c>
      <c r="H105" s="197">
        <f ca="1">INDIRECT("'"&amp;$Q105&amp;"'!D97")</f>
        <v>0</v>
      </c>
      <c r="I105" s="197"/>
      <c r="J105" s="197">
        <f ca="1">INDIRECT("'"&amp;$Q105&amp;"'!F100")</f>
        <v>0</v>
      </c>
      <c r="K105" s="197">
        <f ca="1">INDIRECT("'"&amp;$Q105&amp;"'!F102")</f>
        <v>0</v>
      </c>
      <c r="L105" s="197" t="str">
        <f ca="1">INDIRECT("'"&amp;$Q105&amp;"'!F104")</f>
        <v>N/A</v>
      </c>
      <c r="M105" s="197">
        <f ca="1">INDIRECT("'"&amp;$Q105&amp;"'!F107")</f>
        <v>0</v>
      </c>
      <c r="N105" s="197">
        <f ca="1">INDIRECT("'"&amp;$Q105&amp;"'!B109")</f>
        <v>0</v>
      </c>
      <c r="O105" s="197">
        <f ca="1">INDIRECT("'"&amp;$Q105&amp;"'!F117")</f>
        <v>0</v>
      </c>
      <c r="P105" s="197" t="str">
        <f ca="1">INDIRECT("'"&amp;$Q105&amp;"'!F119")</f>
        <v xml:space="preserve"> </v>
      </c>
      <c r="Q105" t="s">
        <v>261</v>
      </c>
      <c r="R105">
        <v>11</v>
      </c>
    </row>
    <row r="106" spans="1:18" x14ac:dyDescent="0.25">
      <c r="A106" s="197" t="str">
        <f>'Total Payment Amount'!$D$2</f>
        <v>The University of California, Davis Medical Center</v>
      </c>
      <c r="B106" s="197" t="str">
        <f>'Total Payment Amount'!$D$3</f>
        <v>DY 7</v>
      </c>
      <c r="C106" s="198">
        <f>'Total Payment Amount'!$D$4</f>
        <v>41211</v>
      </c>
      <c r="D106" s="200" t="str">
        <f t="shared" ca="1" si="3"/>
        <v>Category 1: Enhance Performance Improvement and Reporting Capacity</v>
      </c>
      <c r="E106" s="197">
        <f t="shared" ca="1" si="4"/>
        <v>0</v>
      </c>
      <c r="F106" s="197">
        <f t="shared" ca="1" si="5"/>
        <v>0</v>
      </c>
      <c r="G106" s="200" t="str">
        <f ca="1">INDIRECT("'"&amp;$Q106&amp;"'!B122")</f>
        <v>Process Milestone:</v>
      </c>
      <c r="H106" s="197">
        <f ca="1">INDIRECT("'"&amp;$Q106&amp;"'!D122")</f>
        <v>0</v>
      </c>
      <c r="I106" s="197"/>
      <c r="J106" s="197">
        <f ca="1">INDIRECT("'"&amp;$Q106&amp;"'!F125")</f>
        <v>0</v>
      </c>
      <c r="K106" s="197">
        <f ca="1">INDIRECT("'"&amp;$Q106&amp;"'!F127")</f>
        <v>0</v>
      </c>
      <c r="L106" s="197" t="str">
        <f ca="1">INDIRECT("'"&amp;$Q106&amp;"'!F129")</f>
        <v>N/A</v>
      </c>
      <c r="M106" s="197">
        <f ca="1">INDIRECT("'"&amp;$Q106&amp;"'!F132")</f>
        <v>0</v>
      </c>
      <c r="N106" s="197">
        <f ca="1">INDIRECT("'"&amp;$Q106&amp;"'!B134")</f>
        <v>0</v>
      </c>
      <c r="O106" s="197">
        <f ca="1">INDIRECT("'"&amp;$Q106&amp;"'!F142")</f>
        <v>0</v>
      </c>
      <c r="P106" s="197" t="str">
        <f ca="1">INDIRECT("'"&amp;$Q106&amp;"'!F144")</f>
        <v xml:space="preserve"> </v>
      </c>
      <c r="Q106" t="s">
        <v>261</v>
      </c>
      <c r="R106">
        <v>11</v>
      </c>
    </row>
    <row r="107" spans="1:18" x14ac:dyDescent="0.25">
      <c r="A107" s="197" t="str">
        <f>'Total Payment Amount'!$D$2</f>
        <v>The University of California, Davis Medical Center</v>
      </c>
      <c r="B107" s="197" t="str">
        <f>'Total Payment Amount'!$D$3</f>
        <v>DY 7</v>
      </c>
      <c r="C107" s="198">
        <f>'Total Payment Amount'!$D$4</f>
        <v>41211</v>
      </c>
      <c r="D107" s="200" t="str">
        <f t="shared" ca="1" si="3"/>
        <v>Category 1: Enhance Performance Improvement and Reporting Capacity</v>
      </c>
      <c r="E107" s="197">
        <f t="shared" ca="1" si="4"/>
        <v>0</v>
      </c>
      <c r="F107" s="197">
        <f t="shared" ca="1" si="5"/>
        <v>0</v>
      </c>
      <c r="G107" s="200" t="str">
        <f ca="1">INDIRECT("'"&amp;$Q107&amp;"'!B147")</f>
        <v>Improvement Milestone:</v>
      </c>
      <c r="H107" s="197">
        <f ca="1">INDIRECT("'"&amp;$Q107&amp;"'!D147")</f>
        <v>0</v>
      </c>
      <c r="I107" s="197"/>
      <c r="J107" s="197">
        <f ca="1">INDIRECT("'"&amp;$Q107&amp;"'!F150")</f>
        <v>0</v>
      </c>
      <c r="K107" s="197">
        <f ca="1">INDIRECT("'"&amp;$Q107&amp;"'!F152")</f>
        <v>0</v>
      </c>
      <c r="L107" s="197" t="str">
        <f ca="1">INDIRECT("'"&amp;$Q107&amp;"'!F154")</f>
        <v>N/A</v>
      </c>
      <c r="M107" s="197">
        <f ca="1">INDIRECT("'"&amp;$Q107&amp;"'!F157")</f>
        <v>0</v>
      </c>
      <c r="N107" s="197">
        <f ca="1">INDIRECT("'"&amp;$Q107&amp;"'!B159")</f>
        <v>0</v>
      </c>
      <c r="O107" s="197">
        <f ca="1">INDIRECT("'"&amp;$Q107&amp;"'!F167")</f>
        <v>0</v>
      </c>
      <c r="P107" s="197" t="str">
        <f ca="1">INDIRECT("'"&amp;$Q107&amp;"'!F169")</f>
        <v xml:space="preserve"> </v>
      </c>
      <c r="Q107" t="s">
        <v>261</v>
      </c>
      <c r="R107">
        <v>11</v>
      </c>
    </row>
    <row r="108" spans="1:18" x14ac:dyDescent="0.25">
      <c r="A108" s="197" t="str">
        <f>'Total Payment Amount'!$D$2</f>
        <v>The University of California, Davis Medical Center</v>
      </c>
      <c r="B108" s="197" t="str">
        <f>'Total Payment Amount'!$D$3</f>
        <v>DY 7</v>
      </c>
      <c r="C108" s="198">
        <f>'Total Payment Amount'!$D$4</f>
        <v>41211</v>
      </c>
      <c r="D108" s="200" t="str">
        <f t="shared" ca="1" si="3"/>
        <v>Category 1: Enhance Performance Improvement and Reporting Capacity</v>
      </c>
      <c r="E108" s="197">
        <f t="shared" ca="1" si="4"/>
        <v>0</v>
      </c>
      <c r="F108" s="197">
        <f t="shared" ca="1" si="5"/>
        <v>0</v>
      </c>
      <c r="G108" s="200" t="str">
        <f ca="1">INDIRECT("'"&amp;$Q108&amp;"'!B172")</f>
        <v>Improvement Milestone:</v>
      </c>
      <c r="H108" s="197">
        <f ca="1">INDIRECT("'"&amp;$Q108&amp;"'!D172")</f>
        <v>0</v>
      </c>
      <c r="I108" s="197"/>
      <c r="J108" s="197">
        <f ca="1">INDIRECT("'"&amp;$Q108&amp;"'!F175")</f>
        <v>0</v>
      </c>
      <c r="K108" s="197">
        <f ca="1">INDIRECT("'"&amp;$Q108&amp;"'!F177")</f>
        <v>0</v>
      </c>
      <c r="L108" s="197" t="str">
        <f ca="1">INDIRECT("'"&amp;$Q108&amp;"'!F179")</f>
        <v>N/A</v>
      </c>
      <c r="M108" s="197">
        <f ca="1">INDIRECT("'"&amp;$Q108&amp;"'!F182")</f>
        <v>0</v>
      </c>
      <c r="N108" s="197">
        <f ca="1">INDIRECT("'"&amp;$Q108&amp;"'!B184")</f>
        <v>0</v>
      </c>
      <c r="O108" s="197">
        <f ca="1">INDIRECT("'"&amp;$Q108&amp;"'!F192")</f>
        <v>0</v>
      </c>
      <c r="P108" s="197" t="str">
        <f ca="1">INDIRECT("'"&amp;$Q108&amp;"'!F194")</f>
        <v xml:space="preserve"> </v>
      </c>
      <c r="Q108" t="s">
        <v>261</v>
      </c>
      <c r="R108">
        <v>11</v>
      </c>
    </row>
    <row r="109" spans="1:18" x14ac:dyDescent="0.25">
      <c r="A109" s="197" t="str">
        <f>'Total Payment Amount'!$D$2</f>
        <v>The University of California, Davis Medical Center</v>
      </c>
      <c r="B109" s="197" t="str">
        <f>'Total Payment Amount'!$D$3</f>
        <v>DY 7</v>
      </c>
      <c r="C109" s="198">
        <f>'Total Payment Amount'!$D$4</f>
        <v>41211</v>
      </c>
      <c r="D109" s="200" t="str">
        <f t="shared" ca="1" si="3"/>
        <v>Category 1: Enhance Performance Improvement and Reporting Capacity</v>
      </c>
      <c r="E109" s="197">
        <f t="shared" ca="1" si="4"/>
        <v>0</v>
      </c>
      <c r="F109" s="197">
        <f t="shared" ca="1" si="5"/>
        <v>0</v>
      </c>
      <c r="G109" s="200" t="str">
        <f ca="1">INDIRECT("'"&amp;$Q109&amp;"'!B197")</f>
        <v>Improvement Milestone:</v>
      </c>
      <c r="H109" s="197">
        <f ca="1">INDIRECT("'"&amp;$Q109&amp;"'!D197")</f>
        <v>0</v>
      </c>
      <c r="I109" s="197"/>
      <c r="J109" s="197">
        <f ca="1">INDIRECT("'"&amp;$Q109&amp;"'!F200")</f>
        <v>0</v>
      </c>
      <c r="K109" s="197">
        <f ca="1">INDIRECT("'"&amp;$Q109&amp;"'!F202")</f>
        <v>0</v>
      </c>
      <c r="L109" s="197" t="str">
        <f ca="1">INDIRECT("'"&amp;$Q109&amp;"'!F204")</f>
        <v>N/A</v>
      </c>
      <c r="M109" s="197">
        <f ca="1">INDIRECT("'"&amp;$Q109&amp;"'!F207")</f>
        <v>0</v>
      </c>
      <c r="N109" s="197">
        <f ca="1">INDIRECT("'"&amp;$Q109&amp;"'!B209")</f>
        <v>0</v>
      </c>
      <c r="O109" s="197">
        <f ca="1">INDIRECT("'"&amp;$Q109&amp;"'!F217")</f>
        <v>0</v>
      </c>
      <c r="P109" s="197" t="str">
        <f ca="1">INDIRECT("'"&amp;$Q109&amp;"'!F219")</f>
        <v xml:space="preserve"> </v>
      </c>
      <c r="Q109" t="s">
        <v>261</v>
      </c>
      <c r="R109">
        <v>11</v>
      </c>
    </row>
    <row r="110" spans="1:18" x14ac:dyDescent="0.25">
      <c r="A110" s="197" t="str">
        <f>'Total Payment Amount'!$D$2</f>
        <v>The University of California, Davis Medical Center</v>
      </c>
      <c r="B110" s="197" t="str">
        <f>'Total Payment Amount'!$D$3</f>
        <v>DY 7</v>
      </c>
      <c r="C110" s="198">
        <f>'Total Payment Amount'!$D$4</f>
        <v>41211</v>
      </c>
      <c r="D110" s="200" t="str">
        <f t="shared" ca="1" si="3"/>
        <v>Category 1: Enhance Performance Improvement and Reporting Capacity</v>
      </c>
      <c r="E110" s="197">
        <f t="shared" ca="1" si="4"/>
        <v>0</v>
      </c>
      <c r="F110" s="197">
        <f t="shared" ca="1" si="5"/>
        <v>0</v>
      </c>
      <c r="G110" s="200" t="str">
        <f ca="1">INDIRECT("'"&amp;$Q110&amp;"'!B222")</f>
        <v>Improvement Milestone:</v>
      </c>
      <c r="H110" s="197">
        <f ca="1">INDIRECT("'"&amp;$Q110&amp;"'!D222")</f>
        <v>0</v>
      </c>
      <c r="I110" s="197"/>
      <c r="J110" s="197">
        <f ca="1">INDIRECT("'"&amp;$Q110&amp;"'!F225")</f>
        <v>0</v>
      </c>
      <c r="K110" s="197">
        <f ca="1">INDIRECT("'"&amp;$Q110&amp;"'!F227")</f>
        <v>0</v>
      </c>
      <c r="L110" s="197" t="str">
        <f ca="1">INDIRECT("'"&amp;$Q110&amp;"'!F229")</f>
        <v>N/A</v>
      </c>
      <c r="M110" s="197">
        <f ca="1">INDIRECT("'"&amp;$Q110&amp;"'!F232")</f>
        <v>0</v>
      </c>
      <c r="N110" s="197">
        <f ca="1">INDIRECT("'"&amp;$Q110&amp;"'!B234")</f>
        <v>0</v>
      </c>
      <c r="O110" s="197">
        <f ca="1">INDIRECT("'"&amp;$Q110&amp;"'!F242")</f>
        <v>0</v>
      </c>
      <c r="P110" s="197" t="str">
        <f ca="1">INDIRECT("'"&amp;$Q110&amp;"'!F244")</f>
        <v xml:space="preserve"> </v>
      </c>
      <c r="Q110" t="s">
        <v>261</v>
      </c>
      <c r="R110">
        <v>11</v>
      </c>
    </row>
    <row r="111" spans="1:18" x14ac:dyDescent="0.25">
      <c r="A111" s="197" t="str">
        <f>'Total Payment Amount'!$D$2</f>
        <v>The University of California, Davis Medical Center</v>
      </c>
      <c r="B111" s="197" t="str">
        <f>'Total Payment Amount'!$D$3</f>
        <v>DY 7</v>
      </c>
      <c r="C111" s="198">
        <f>'Total Payment Amount'!$D$4</f>
        <v>41211</v>
      </c>
      <c r="D111" s="200" t="str">
        <f t="shared" ca="1" si="3"/>
        <v>Category 1: Enhance Performance Improvement and Reporting Capacity</v>
      </c>
      <c r="E111" s="197">
        <f t="shared" ca="1" si="4"/>
        <v>0</v>
      </c>
      <c r="F111" s="197">
        <f t="shared" ca="1" si="5"/>
        <v>0</v>
      </c>
      <c r="G111" s="200" t="str">
        <f ca="1">INDIRECT("'"&amp;$Q111&amp;"'!B247")</f>
        <v>Improvement Milestone:</v>
      </c>
      <c r="H111" s="197">
        <f ca="1">INDIRECT("'"&amp;$Q111&amp;"'!D247")</f>
        <v>0</v>
      </c>
      <c r="I111" s="197"/>
      <c r="J111" s="197">
        <f ca="1">INDIRECT("'"&amp;$Q111&amp;"'!F250")</f>
        <v>0</v>
      </c>
      <c r="K111" s="197">
        <f ca="1">INDIRECT("'"&amp;$Q111&amp;"'!F252")</f>
        <v>0</v>
      </c>
      <c r="L111" s="197" t="str">
        <f ca="1">INDIRECT("'"&amp;$Q111&amp;"'!F254")</f>
        <v>N/A</v>
      </c>
      <c r="M111" s="197">
        <f ca="1">INDIRECT("'"&amp;$Q111&amp;"'!F257")</f>
        <v>0</v>
      </c>
      <c r="N111" s="197">
        <f ca="1">INDIRECT("'"&amp;$Q111&amp;"'!B259")</f>
        <v>0</v>
      </c>
      <c r="O111" s="197">
        <f ca="1">INDIRECT("'"&amp;$Q111&amp;"'!F267")</f>
        <v>0</v>
      </c>
      <c r="P111" s="197" t="str">
        <f ca="1">INDIRECT("'"&amp;$Q111&amp;"'!F269")</f>
        <v xml:space="preserve"> </v>
      </c>
      <c r="Q111" t="s">
        <v>261</v>
      </c>
      <c r="R111">
        <v>11</v>
      </c>
    </row>
    <row r="112" spans="1:18" x14ac:dyDescent="0.25">
      <c r="A112" s="197" t="str">
        <f>'Total Payment Amount'!$D$2</f>
        <v>The University of California, Davis Medical Center</v>
      </c>
      <c r="B112" s="197" t="str">
        <f>'Total Payment Amount'!$D$3</f>
        <v>DY 7</v>
      </c>
      <c r="C112" s="198">
        <f>'Total Payment Amount'!$D$4</f>
        <v>41211</v>
      </c>
      <c r="D112" s="200" t="str">
        <f t="shared" ca="1" si="3"/>
        <v>Category 2: Expand Medical Homes</v>
      </c>
      <c r="E112" s="197">
        <f t="shared" ca="1" si="4"/>
        <v>5048750</v>
      </c>
      <c r="F112" s="197">
        <f t="shared" ca="1" si="5"/>
        <v>5048750</v>
      </c>
      <c r="G112" s="200" t="str">
        <f ca="1">INDIRECT("'"&amp;$Q112&amp;"'!B22")</f>
        <v>Process Milestone:</v>
      </c>
      <c r="H112" s="197" t="str">
        <f ca="1">INDIRECT("'"&amp;$Q112&amp;"'!D22")</f>
        <v>Milestone 5.4:  Develop a timeline and plan for submission to PCMH application for Primary Care Network sites.</v>
      </c>
      <c r="I112" s="197"/>
      <c r="J112" s="197">
        <f ca="1">INDIRECT("'"&amp;$Q112&amp;"'!F25")</f>
        <v>0</v>
      </c>
      <c r="K112" s="197">
        <f ca="1">INDIRECT("'"&amp;$Q112&amp;"'!F27")</f>
        <v>0</v>
      </c>
      <c r="L112" s="197" t="str">
        <f ca="1">INDIRECT("'"&amp;$Q112&amp;"'!F29")</f>
        <v>Yes</v>
      </c>
      <c r="M112" s="197" t="str">
        <f ca="1">INDIRECT("'"&amp;$Q112&amp;"'!F32")</f>
        <v>Yes</v>
      </c>
      <c r="N112" s="197" t="str">
        <f ca="1">INDIRECT("'"&amp;$Q112&amp;"'!B34")</f>
        <v xml:space="preserve">Metric 5.4:  Timeline and plan for PCMH NCQA application submission completed.
The Patient-centered Medical Home (PCMH) Steering Group, the Care Coordination and Care Management Steering Committee, the Subgroup on Care Transitions, and the Subgroup on Unit-based Care Models were brought together to develop the NCQA PCMH application.  These groups were charged to address the culture change, structural improvements, and patient-centeredness in ambulatory care needed in a competitive application for PCMH designation. Key care components to be addressed in the application included:  1) restructuring of current workforce models and teams (ie, optimizing the medical assistant model, increasing the use of senior LVNs in clinical practice); 2) optimizing the use of a central RN triage function dedicated to primary care practice sites throughout the Northern California region; 3) organizing care teams (ie, RN, pharmacist, social worker, chronic disease educator, and care manager) by region to provide on-site education and patient/provider support in self-management; and 4) developing a system of centralized care management that includes home care, discharge planning, managed care, and chronic disease management.  The goal of this system is to ensure seamless hand-offs and reductions in avoidable readmissions, improve patient outreach, reduce unnecessary emergency department visits, and further enhance the support for population management as evidenced in the Category 3 projects.  Between July and September 2011, a steering committee was formed to develop models to meet NCQA criteria and the goals of the Triple Aim.  Between October and December 2011, educational presentations were developed for Primary Care Network (PCN) providers to ensure acceptance of the PCMH model; medical students, residents, fellows, faculty in academic practices, and clinic staff were invited to presentations on how the PCMH facilitates building accountable care organizations, creating new partnerships with health plans, securing a market advantage, and maximizing the patient experience with coordinated seamless care.  One challenging assumption was that PCN sites would qualify for the designation without redesign work.  Buy-in and support from PCN leadership with help of associate directors helped overcome resistance.  Integration of PCMH model concepts into the UC Davis Medical Center’s (UCDMC’s) strategic plan helped refocus attention on the core features of the PCMH model.  Project memebers took into consideration the optimization of staff roles, specifically the part of the medical assistant.  There was some fear that clerical staff roles would be transitioned to clinical staff, creating anxiety and fear about job loss.  A timeline and plan were developed for submission of the PCMH application for PCN sites, with work on the multi-site application beginning in January 2012.  On June 26, 2012, NCQA approved the UCDMC application for recognition review.  
</v>
      </c>
      <c r="O112" s="197" t="str">
        <f ca="1">INDIRECT("'"&amp;$Q112&amp;"'!F42")</f>
        <v>Yes</v>
      </c>
      <c r="P112" s="197">
        <f ca="1">INDIRECT("'"&amp;$Q112&amp;"'!F44")</f>
        <v>1</v>
      </c>
      <c r="Q112" t="s">
        <v>106</v>
      </c>
      <c r="R112">
        <v>12</v>
      </c>
    </row>
    <row r="113" spans="1:18" x14ac:dyDescent="0.25">
      <c r="A113" s="197" t="str">
        <f>'Total Payment Amount'!$D$2</f>
        <v>The University of California, Davis Medical Center</v>
      </c>
      <c r="B113" s="197" t="str">
        <f>'Total Payment Amount'!$D$3</f>
        <v>DY 7</v>
      </c>
      <c r="C113" s="198">
        <f>'Total Payment Amount'!$D$4</f>
        <v>41211</v>
      </c>
      <c r="D113" s="200" t="str">
        <f t="shared" ca="1" si="3"/>
        <v>Category 2: Expand Medical Homes</v>
      </c>
      <c r="E113" s="197">
        <f t="shared" ca="1" si="4"/>
        <v>5048750</v>
      </c>
      <c r="F113" s="197">
        <f t="shared" ca="1" si="5"/>
        <v>5048750</v>
      </c>
      <c r="G113" s="200" t="str">
        <f ca="1">INDIRECT("'"&amp;$Q113&amp;"'!B47")</f>
        <v>Process Milestone:</v>
      </c>
      <c r="H113" s="197" t="str">
        <f ca="1">INDIRECT("'"&amp;$Q113&amp;"'!D47")</f>
        <v>Milestone 5.5:  Development of patient experience survey using PCMH criteria to be designed and tested.</v>
      </c>
      <c r="I113" s="197"/>
      <c r="J113" s="197">
        <f ca="1">INDIRECT("'"&amp;$Q113&amp;"'!F50")</f>
        <v>0</v>
      </c>
      <c r="K113" s="197">
        <f ca="1">INDIRECT("'"&amp;$Q113&amp;"'!F52")</f>
        <v>0</v>
      </c>
      <c r="L113" s="197" t="str">
        <f ca="1">INDIRECT("'"&amp;$Q113&amp;"'!F54")</f>
        <v>Yes</v>
      </c>
      <c r="M113" s="197" t="str">
        <f ca="1">INDIRECT("'"&amp;$Q113&amp;"'!F57")</f>
        <v>Yes</v>
      </c>
      <c r="N113" s="197" t="str">
        <f ca="1">INDIRECT("'"&amp;$Q113&amp;"'!B59")</f>
        <v xml:space="preserve">Metric 5.5:  Patient experience survey using PCMH criteria completed.
The Patient Experience Officers’ Team includes key stakeholders from marketing, clinical operations, patient relations, performance improvement, and chronic disease management and education.  The charge of the team was to incorporate the CG-CAHPS Patient-centered Medical Home (PCMH) survey into existing survey instruments managed by Professional Research Consultants, Inc. (PRC), on behalf of the UC Davis Medical Center (UCDMC).  The group worked extensively with Safety Net Institute to finalize core CG-CAHPS measures for DSRIP requirements and public reporting.  UCDMC determined the PCMH (14 items) survey question set should be added.  In October 2011, the core CG-CAHPS survey was successfully launched.  The PCMH self-management questions were added to the survey in January 2012. The team is also working on establishing Patient and Family Experience Councils (PFECs) to determine patients’ experience with PCMH models in collaboration with ExperiaHealth.  Focus groups for patients and their families are being planned.  Lastly, we are incorporating feedback from diabetes education through surveys completed by chronic disease management participants (Project 1.6) to enhance patient experience in the PCMH.  In January 2012, the PCMH questions went live.  In the first six months of 2012, 150 respondents from family practice, general internal medicine, and the Primary Care Network were surveyed with this question set for a total sample of 450.  UCDMC’s participation rate is close to 90%.
</v>
      </c>
      <c r="O113" s="197" t="str">
        <f ca="1">INDIRECT("'"&amp;$Q113&amp;"'!F67")</f>
        <v>Yes</v>
      </c>
      <c r="P113" s="197">
        <f ca="1">INDIRECT("'"&amp;$Q113&amp;"'!F69")</f>
        <v>1</v>
      </c>
      <c r="Q113" t="s">
        <v>106</v>
      </c>
      <c r="R113">
        <v>12</v>
      </c>
    </row>
    <row r="114" spans="1:18" x14ac:dyDescent="0.25">
      <c r="A114" s="197" t="str">
        <f>'Total Payment Amount'!$D$2</f>
        <v>The University of California, Davis Medical Center</v>
      </c>
      <c r="B114" s="197" t="str">
        <f>'Total Payment Amount'!$D$3</f>
        <v>DY 7</v>
      </c>
      <c r="C114" s="198">
        <f>'Total Payment Amount'!$D$4</f>
        <v>41211</v>
      </c>
      <c r="D114" s="200" t="str">
        <f t="shared" ca="1" si="3"/>
        <v>Category 2: Expand Medical Homes</v>
      </c>
      <c r="E114" s="197">
        <f t="shared" ca="1" si="4"/>
        <v>5048750</v>
      </c>
      <c r="F114" s="197">
        <f t="shared" ca="1" si="5"/>
        <v>5048750</v>
      </c>
      <c r="G114" s="200" t="str">
        <f ca="1">INDIRECT("'"&amp;$Q114&amp;"'!B72")</f>
        <v>Process Milestone:</v>
      </c>
      <c r="H114" s="197" t="str">
        <f ca="1">INDIRECT("'"&amp;$Q114&amp;"'!D72")</f>
        <v>Milestone 5.6:  Design a seasonal influenza notification system using the EHR MyChartTM functionality to send messages to all MyChartTM enrolled patients on the importance of immunizations.</v>
      </c>
      <c r="I114" s="197"/>
      <c r="J114" s="197">
        <f ca="1">INDIRECT("'"&amp;$Q114&amp;"'!F75")</f>
        <v>0</v>
      </c>
      <c r="K114" s="197">
        <f ca="1">INDIRECT("'"&amp;$Q114&amp;"'!F77")</f>
        <v>0</v>
      </c>
      <c r="L114" s="197" t="str">
        <f ca="1">INDIRECT("'"&amp;$Q114&amp;"'!F79")</f>
        <v>Yes</v>
      </c>
      <c r="M114" s="197" t="str">
        <f ca="1">INDIRECT("'"&amp;$Q114&amp;"'!F82")</f>
        <v>Yes</v>
      </c>
      <c r="N114" s="197" t="str">
        <f ca="1">INDIRECT("'"&amp;$Q114&amp;"'!B84")</f>
        <v xml:space="preserve">Metric 5.6:  MyChartTM Influenza notification plan implemented.
The focus of this project was to notify patients of influenza season and the importance of immunization by capitalizing on the electronic benefits of the MyChart system while accommodating patients who do not subscribe to MyChart.  Despite some concern about using MyChart to push messages and health care alerts to patients, the collaborative work group, which included key Health Information Technology analysts, was able to initiate patient notification with a pilot at one clinic site. Strong primary care provider and practice support reinforced the value of the group’s work.  As an alternative to pushing messages, the UC Davis Medical Center’s (UCDMC’s) MyChart launching page provided a blanket announcement to all MyChart subscribers about the importance of influenza vaccination during flu season.  Additionally, telephone reminder calls were made to patients outside the MyChart system to maximize the spread of the immunization message.  For DY-7, the overall influenza immunization rate during flu season (September 2011 – February 2012) among patients age 50 or older who had two primary care visits at UCDMC in the last year was 45.7% (Project 13.2).  This compares to a HEDIS 2009 benchmark of 51%.  The ability to capture and record information on patients who received a flu shot outside UCDMC continues to be a struggle.  
Addendum (5/17/2013):  In a recent report of influenza immunization rates by MyChart access status for DY-7, we found that among patients age 50 and older, 55% of MyChart users (7,495/13,573) were up to date on their influenza immunization compared to 40.2% of non-users (9,540/23,749).  Given this finding, it may be important to continue to educate patients through traditional means like mailings and mass-broadcasting by phone to ensure that everyone has an opportunity to participate in educational outreach regarding influenza immunization.
</v>
      </c>
      <c r="O114" s="197" t="str">
        <f ca="1">INDIRECT("'"&amp;$Q114&amp;"'!F92")</f>
        <v>Yes</v>
      </c>
      <c r="P114" s="197">
        <f ca="1">INDIRECT("'"&amp;$Q114&amp;"'!F94")</f>
        <v>1</v>
      </c>
      <c r="Q114" t="s">
        <v>106</v>
      </c>
      <c r="R114">
        <v>12</v>
      </c>
    </row>
    <row r="115" spans="1:18" x14ac:dyDescent="0.25">
      <c r="A115" s="197" t="str">
        <f>'Total Payment Amount'!$D$2</f>
        <v>The University of California, Davis Medical Center</v>
      </c>
      <c r="B115" s="197" t="str">
        <f>'Total Payment Amount'!$D$3</f>
        <v>DY 7</v>
      </c>
      <c r="C115" s="198">
        <f>'Total Payment Amount'!$D$4</f>
        <v>41211</v>
      </c>
      <c r="D115" s="200" t="str">
        <f t="shared" ca="1" si="3"/>
        <v>Category 2: Expand Medical Homes</v>
      </c>
      <c r="E115" s="197">
        <f t="shared" ca="1" si="4"/>
        <v>5048750</v>
      </c>
      <c r="F115" s="197">
        <f t="shared" ca="1" si="5"/>
        <v>5048750</v>
      </c>
      <c r="G115" s="200" t="str">
        <f ca="1">INDIRECT("'"&amp;$Q115&amp;"'!B97")</f>
        <v>Process Milestone:</v>
      </c>
      <c r="H115" s="197" t="str">
        <f ca="1">INDIRECT("'"&amp;$Q115&amp;"'!D97")</f>
        <v>Milestone 5.7:  Design of MyChartTM influenza notification report for provider/staff use.</v>
      </c>
      <c r="I115" s="197"/>
      <c r="J115" s="197">
        <f ca="1">INDIRECT("'"&amp;$Q115&amp;"'!F100")</f>
        <v>0</v>
      </c>
      <c r="K115" s="197">
        <f ca="1">INDIRECT("'"&amp;$Q115&amp;"'!F102")</f>
        <v>0</v>
      </c>
      <c r="L115" s="197" t="str">
        <f ca="1">INDIRECT("'"&amp;$Q115&amp;"'!F104")</f>
        <v>Yes</v>
      </c>
      <c r="M115" s="197" t="str">
        <f ca="1">INDIRECT("'"&amp;$Q115&amp;"'!F107")</f>
        <v>Yes</v>
      </c>
      <c r="N115" s="197" t="str">
        <f ca="1">INDIRECT("'"&amp;$Q115&amp;"'!B109")</f>
        <v xml:space="preserve">Metric 5.7:  Design of MyChartTM influenza notification completed.
Best practice alerts on influenza immunization compliance have been available to providers since December 2010, and workbench reporting has been a functionality of the Epic electronic health record (EHR) since January 2011.  Current practice is for providers at all primary care sites to review an influenza action report or census list during the “team huddle.”  In August 2011, emphasis was placed on having medical support staff use the report to guide patient education about influenza immunization.  Medical assistants (MAs) and/or senior LVNs were trained to identify patients due for influenza immunization prior to rooming and to provide – as needed – education on the importance of the influenza vaccine and explanations of the different types of vaccine available.  Staff were also trained to ask about vaccines received outside the UC Davis Medical Center.  Between November 2011 and February 2012, MAs and LVNs were presented with an enhanced previsit planning workflow that included monitoring lists of patients with upcoming appointments to ensure that staff addressed patient questions in regard to immunization and managed related MyChart inquiries.  
</v>
      </c>
      <c r="O115" s="197" t="str">
        <f ca="1">INDIRECT("'"&amp;$Q115&amp;"'!F117")</f>
        <v>Yes</v>
      </c>
      <c r="P115" s="197">
        <f ca="1">INDIRECT("'"&amp;$Q115&amp;"'!F119")</f>
        <v>1</v>
      </c>
      <c r="Q115" t="s">
        <v>106</v>
      </c>
      <c r="R115">
        <v>12</v>
      </c>
    </row>
    <row r="116" spans="1:18" x14ac:dyDescent="0.25">
      <c r="A116" s="197" t="str">
        <f>'Total Payment Amount'!$D$2</f>
        <v>The University of California, Davis Medical Center</v>
      </c>
      <c r="B116" s="197" t="str">
        <f>'Total Payment Amount'!$D$3</f>
        <v>DY 7</v>
      </c>
      <c r="C116" s="198">
        <f>'Total Payment Amount'!$D$4</f>
        <v>41211</v>
      </c>
      <c r="D116" s="200" t="str">
        <f t="shared" ca="1" si="3"/>
        <v>Category 2: Expand Medical Homes</v>
      </c>
      <c r="E116" s="197">
        <f t="shared" ca="1" si="4"/>
        <v>5048750</v>
      </c>
      <c r="F116" s="197">
        <f t="shared" ca="1" si="5"/>
        <v>5048750</v>
      </c>
      <c r="G116" s="200" t="str">
        <f ca="1">INDIRECT("'"&amp;$Q116&amp;"'!B122")</f>
        <v>Process Milestone:</v>
      </c>
      <c r="H116" s="197">
        <f ca="1">INDIRECT("'"&amp;$Q116&amp;"'!D122")</f>
        <v>0</v>
      </c>
      <c r="I116" s="197"/>
      <c r="J116" s="197">
        <f ca="1">INDIRECT("'"&amp;$Q116&amp;"'!F125")</f>
        <v>0</v>
      </c>
      <c r="K116" s="197">
        <f ca="1">INDIRECT("'"&amp;$Q116&amp;"'!F127")</f>
        <v>0</v>
      </c>
      <c r="L116" s="197" t="str">
        <f ca="1">INDIRECT("'"&amp;$Q116&amp;"'!F129")</f>
        <v>N/A</v>
      </c>
      <c r="M116" s="197">
        <f ca="1">INDIRECT("'"&amp;$Q116&amp;"'!F132")</f>
        <v>0</v>
      </c>
      <c r="N116" s="197">
        <f ca="1">INDIRECT("'"&amp;$Q116&amp;"'!B134")</f>
        <v>0</v>
      </c>
      <c r="O116" s="197">
        <f ca="1">INDIRECT("'"&amp;$Q116&amp;"'!F142")</f>
        <v>0</v>
      </c>
      <c r="P116" s="197" t="str">
        <f ca="1">INDIRECT("'"&amp;$Q116&amp;"'!F144")</f>
        <v xml:space="preserve"> </v>
      </c>
      <c r="Q116" t="s">
        <v>106</v>
      </c>
      <c r="R116">
        <v>12</v>
      </c>
    </row>
    <row r="117" spans="1:18" x14ac:dyDescent="0.25">
      <c r="A117" s="197" t="str">
        <f>'Total Payment Amount'!$D$2</f>
        <v>The University of California, Davis Medical Center</v>
      </c>
      <c r="B117" s="197" t="str">
        <f>'Total Payment Amount'!$D$3</f>
        <v>DY 7</v>
      </c>
      <c r="C117" s="198">
        <f>'Total Payment Amount'!$D$4</f>
        <v>41211</v>
      </c>
      <c r="D117" s="200" t="str">
        <f t="shared" ca="1" si="3"/>
        <v>Category 2: Expand Medical Homes</v>
      </c>
      <c r="E117" s="197">
        <f t="shared" ca="1" si="4"/>
        <v>5048750</v>
      </c>
      <c r="F117" s="197">
        <f t="shared" ca="1" si="5"/>
        <v>5048750</v>
      </c>
      <c r="G117" s="200" t="str">
        <f ca="1">INDIRECT("'"&amp;$Q117&amp;"'!B147")</f>
        <v>Improvement Milestone:</v>
      </c>
      <c r="H117" s="197">
        <f ca="1">INDIRECT("'"&amp;$Q117&amp;"'!D147")</f>
        <v>0</v>
      </c>
      <c r="I117" s="197"/>
      <c r="J117" s="197">
        <f ca="1">INDIRECT("'"&amp;$Q117&amp;"'!F150")</f>
        <v>0</v>
      </c>
      <c r="K117" s="197">
        <f ca="1">INDIRECT("'"&amp;$Q117&amp;"'!F152")</f>
        <v>0</v>
      </c>
      <c r="L117" s="197" t="str">
        <f ca="1">INDIRECT("'"&amp;$Q117&amp;"'!F154")</f>
        <v>N/A</v>
      </c>
      <c r="M117" s="197">
        <f ca="1">INDIRECT("'"&amp;$Q117&amp;"'!F157")</f>
        <v>0</v>
      </c>
      <c r="N117" s="197">
        <f ca="1">INDIRECT("'"&amp;$Q117&amp;"'!B159")</f>
        <v>0</v>
      </c>
      <c r="O117" s="197">
        <f ca="1">INDIRECT("'"&amp;$Q117&amp;"'!F167")</f>
        <v>0</v>
      </c>
      <c r="P117" s="197" t="str">
        <f ca="1">INDIRECT("'"&amp;$Q117&amp;"'!F169")</f>
        <v xml:space="preserve"> </v>
      </c>
      <c r="Q117" t="s">
        <v>106</v>
      </c>
      <c r="R117">
        <v>12</v>
      </c>
    </row>
    <row r="118" spans="1:18" x14ac:dyDescent="0.25">
      <c r="A118" s="197" t="str">
        <f>'Total Payment Amount'!$D$2</f>
        <v>The University of California, Davis Medical Center</v>
      </c>
      <c r="B118" s="197" t="str">
        <f>'Total Payment Amount'!$D$3</f>
        <v>DY 7</v>
      </c>
      <c r="C118" s="198">
        <f>'Total Payment Amount'!$D$4</f>
        <v>41211</v>
      </c>
      <c r="D118" s="200" t="str">
        <f t="shared" ca="1" si="3"/>
        <v>Category 2: Expand Medical Homes</v>
      </c>
      <c r="E118" s="197">
        <f t="shared" ca="1" si="4"/>
        <v>5048750</v>
      </c>
      <c r="F118" s="197">
        <f t="shared" ca="1" si="5"/>
        <v>5048750</v>
      </c>
      <c r="G118" s="200" t="str">
        <f ca="1">INDIRECT("'"&amp;$Q118&amp;"'!B172")</f>
        <v>Improvement Milestone:</v>
      </c>
      <c r="H118" s="197">
        <f ca="1">INDIRECT("'"&amp;$Q118&amp;"'!D172")</f>
        <v>0</v>
      </c>
      <c r="I118" s="197"/>
      <c r="J118" s="197">
        <f ca="1">INDIRECT("'"&amp;$Q118&amp;"'!F175")</f>
        <v>0</v>
      </c>
      <c r="K118" s="197">
        <f ca="1">INDIRECT("'"&amp;$Q118&amp;"'!F177")</f>
        <v>0</v>
      </c>
      <c r="L118" s="197" t="str">
        <f ca="1">INDIRECT("'"&amp;$Q118&amp;"'!F179")</f>
        <v>N/A</v>
      </c>
      <c r="M118" s="197">
        <f ca="1">INDIRECT("'"&amp;$Q118&amp;"'!F182")</f>
        <v>0</v>
      </c>
      <c r="N118" s="197">
        <f ca="1">INDIRECT("'"&amp;$Q118&amp;"'!B184")</f>
        <v>0</v>
      </c>
      <c r="O118" s="197">
        <f ca="1">INDIRECT("'"&amp;$Q118&amp;"'!F192")</f>
        <v>0</v>
      </c>
      <c r="P118" s="197" t="str">
        <f ca="1">INDIRECT("'"&amp;$Q118&amp;"'!F194")</f>
        <v xml:space="preserve"> </v>
      </c>
      <c r="Q118" t="s">
        <v>106</v>
      </c>
      <c r="R118">
        <v>12</v>
      </c>
    </row>
    <row r="119" spans="1:18" x14ac:dyDescent="0.25">
      <c r="A119" s="197" t="str">
        <f>'Total Payment Amount'!$D$2</f>
        <v>The University of California, Davis Medical Center</v>
      </c>
      <c r="B119" s="197" t="str">
        <f>'Total Payment Amount'!$D$3</f>
        <v>DY 7</v>
      </c>
      <c r="C119" s="198">
        <f>'Total Payment Amount'!$D$4</f>
        <v>41211</v>
      </c>
      <c r="D119" s="200" t="str">
        <f t="shared" ca="1" si="3"/>
        <v>Category 2: Expand Medical Homes</v>
      </c>
      <c r="E119" s="197">
        <f t="shared" ca="1" si="4"/>
        <v>5048750</v>
      </c>
      <c r="F119" s="197">
        <f t="shared" ca="1" si="5"/>
        <v>5048750</v>
      </c>
      <c r="G119" s="200" t="str">
        <f ca="1">INDIRECT("'"&amp;$Q119&amp;"'!B197")</f>
        <v>Improvement Milestone:</v>
      </c>
      <c r="H119" s="197">
        <f ca="1">INDIRECT("'"&amp;$Q119&amp;"'!D197")</f>
        <v>0</v>
      </c>
      <c r="I119" s="197"/>
      <c r="J119" s="197">
        <f ca="1">INDIRECT("'"&amp;$Q119&amp;"'!F200")</f>
        <v>0</v>
      </c>
      <c r="K119" s="197">
        <f ca="1">INDIRECT("'"&amp;$Q119&amp;"'!F202")</f>
        <v>0</v>
      </c>
      <c r="L119" s="197" t="str">
        <f ca="1">INDIRECT("'"&amp;$Q119&amp;"'!F204")</f>
        <v>N/A</v>
      </c>
      <c r="M119" s="197">
        <f ca="1">INDIRECT("'"&amp;$Q119&amp;"'!F207")</f>
        <v>0</v>
      </c>
      <c r="N119" s="197">
        <f ca="1">INDIRECT("'"&amp;$Q119&amp;"'!B209")</f>
        <v>0</v>
      </c>
      <c r="O119" s="197">
        <f ca="1">INDIRECT("'"&amp;$Q119&amp;"'!F217")</f>
        <v>0</v>
      </c>
      <c r="P119" s="197" t="str">
        <f ca="1">INDIRECT("'"&amp;$Q119&amp;"'!F219")</f>
        <v xml:space="preserve"> </v>
      </c>
      <c r="Q119" t="s">
        <v>106</v>
      </c>
      <c r="R119">
        <v>12</v>
      </c>
    </row>
    <row r="120" spans="1:18" x14ac:dyDescent="0.25">
      <c r="A120" s="197" t="str">
        <f>'Total Payment Amount'!$D$2</f>
        <v>The University of California, Davis Medical Center</v>
      </c>
      <c r="B120" s="197" t="str">
        <f>'Total Payment Amount'!$D$3</f>
        <v>DY 7</v>
      </c>
      <c r="C120" s="198">
        <f>'Total Payment Amount'!$D$4</f>
        <v>41211</v>
      </c>
      <c r="D120" s="200" t="str">
        <f t="shared" ref="D120:D183" ca="1" si="6">INDIRECT("'"&amp;$Q120&amp;"'!$A$6")</f>
        <v>Category 2: Expand Medical Homes</v>
      </c>
      <c r="E120" s="197">
        <f t="shared" ref="E120:E183" ca="1" si="7">INDIRECT("'"&amp;$Q120&amp;"'!$F$18")</f>
        <v>5048750</v>
      </c>
      <c r="F120" s="197">
        <f t="shared" ref="F120:F183" ca="1" si="8">INDIRECT("'"&amp;$Q120&amp;"'!$F$20")</f>
        <v>5048750</v>
      </c>
      <c r="G120" s="200" t="str">
        <f ca="1">INDIRECT("'"&amp;$Q120&amp;"'!B222")</f>
        <v>Improvement Milestone:</v>
      </c>
      <c r="H120" s="197">
        <f ca="1">INDIRECT("'"&amp;$Q120&amp;"'!D222")</f>
        <v>0</v>
      </c>
      <c r="I120" s="197"/>
      <c r="J120" s="197">
        <f ca="1">INDIRECT("'"&amp;$Q120&amp;"'!F225")</f>
        <v>0</v>
      </c>
      <c r="K120" s="197">
        <f ca="1">INDIRECT("'"&amp;$Q120&amp;"'!F227")</f>
        <v>0</v>
      </c>
      <c r="L120" s="197" t="str">
        <f ca="1">INDIRECT("'"&amp;$Q120&amp;"'!F229")</f>
        <v>N/A</v>
      </c>
      <c r="M120" s="197">
        <f ca="1">INDIRECT("'"&amp;$Q120&amp;"'!F232")</f>
        <v>0</v>
      </c>
      <c r="N120" s="197">
        <f ca="1">INDIRECT("'"&amp;$Q120&amp;"'!B234")</f>
        <v>0</v>
      </c>
      <c r="O120" s="197">
        <f ca="1">INDIRECT("'"&amp;$Q120&amp;"'!F242")</f>
        <v>0</v>
      </c>
      <c r="P120" s="197" t="str">
        <f ca="1">INDIRECT("'"&amp;$Q120&amp;"'!F244")</f>
        <v xml:space="preserve"> </v>
      </c>
      <c r="Q120" t="s">
        <v>106</v>
      </c>
      <c r="R120">
        <v>12</v>
      </c>
    </row>
    <row r="121" spans="1:18" x14ac:dyDescent="0.25">
      <c r="A121" s="197" t="str">
        <f>'Total Payment Amount'!$D$2</f>
        <v>The University of California, Davis Medical Center</v>
      </c>
      <c r="B121" s="197" t="str">
        <f>'Total Payment Amount'!$D$3</f>
        <v>DY 7</v>
      </c>
      <c r="C121" s="198">
        <f>'Total Payment Amount'!$D$4</f>
        <v>41211</v>
      </c>
      <c r="D121" s="200" t="str">
        <f t="shared" ca="1" si="6"/>
        <v>Category 2: Expand Medical Homes</v>
      </c>
      <c r="E121" s="197">
        <f t="shared" ca="1" si="7"/>
        <v>5048750</v>
      </c>
      <c r="F121" s="197">
        <f t="shared" ca="1" si="8"/>
        <v>5048750</v>
      </c>
      <c r="G121" s="200" t="str">
        <f ca="1">INDIRECT("'"&amp;$Q121&amp;"'!B247")</f>
        <v>Improvement Milestone:</v>
      </c>
      <c r="H121" s="197">
        <f ca="1">INDIRECT("'"&amp;$Q121&amp;"'!D247")</f>
        <v>0</v>
      </c>
      <c r="I121" s="197"/>
      <c r="J121" s="197">
        <f ca="1">INDIRECT("'"&amp;$Q121&amp;"'!F250")</f>
        <v>0</v>
      </c>
      <c r="K121" s="197">
        <f ca="1">INDIRECT("'"&amp;$Q121&amp;"'!F252")</f>
        <v>0</v>
      </c>
      <c r="L121" s="197" t="str">
        <f ca="1">INDIRECT("'"&amp;$Q121&amp;"'!F254")</f>
        <v>N/A</v>
      </c>
      <c r="M121" s="197">
        <f ca="1">INDIRECT("'"&amp;$Q121&amp;"'!F257")</f>
        <v>0</v>
      </c>
      <c r="N121" s="197">
        <f ca="1">INDIRECT("'"&amp;$Q121&amp;"'!B259")</f>
        <v>0</v>
      </c>
      <c r="O121" s="197">
        <f ca="1">INDIRECT("'"&amp;$Q121&amp;"'!F267")</f>
        <v>0</v>
      </c>
      <c r="P121" s="197" t="str">
        <f ca="1">INDIRECT("'"&amp;$Q121&amp;"'!F269")</f>
        <v xml:space="preserve"> </v>
      </c>
      <c r="Q121" t="s">
        <v>106</v>
      </c>
      <c r="R121">
        <v>12</v>
      </c>
    </row>
    <row r="122" spans="1:18" x14ac:dyDescent="0.25">
      <c r="A122" s="197" t="str">
        <f>'Total Payment Amount'!$D$2</f>
        <v>The University of California, Davis Medical Center</v>
      </c>
      <c r="B122" s="197" t="str">
        <f>'Total Payment Amount'!$D$3</f>
        <v>DY 7</v>
      </c>
      <c r="C122" s="198">
        <f>'Total Payment Amount'!$D$4</f>
        <v>41211</v>
      </c>
      <c r="D122" s="200" t="str">
        <f t="shared" ca="1" si="6"/>
        <v>Category 2: Expand Chronic Care Management Models</v>
      </c>
      <c r="E122" s="197">
        <f t="shared" ca="1" si="7"/>
        <v>0</v>
      </c>
      <c r="F122" s="197">
        <f t="shared" ca="1" si="8"/>
        <v>0</v>
      </c>
      <c r="G122" s="200" t="str">
        <f ca="1">INDIRECT("'"&amp;$Q122&amp;"'!B22")</f>
        <v>Process Milestone:</v>
      </c>
      <c r="H122" s="197">
        <f ca="1">INDIRECT("'"&amp;$Q122&amp;"'!D22")</f>
        <v>0</v>
      </c>
      <c r="I122" s="197"/>
      <c r="J122" s="197">
        <f ca="1">INDIRECT("'"&amp;$Q122&amp;"'!F25")</f>
        <v>0</v>
      </c>
      <c r="K122" s="197">
        <f ca="1">INDIRECT("'"&amp;$Q122&amp;"'!F27")</f>
        <v>0</v>
      </c>
      <c r="L122" s="197" t="str">
        <f ca="1">INDIRECT("'"&amp;$Q122&amp;"'!F29")</f>
        <v>N/A</v>
      </c>
      <c r="M122" s="197">
        <f ca="1">INDIRECT("'"&amp;$Q122&amp;"'!F32")</f>
        <v>0</v>
      </c>
      <c r="N122" s="197">
        <f ca="1">INDIRECT("'"&amp;$Q122&amp;"'!B34")</f>
        <v>0</v>
      </c>
      <c r="O122" s="197">
        <f ca="1">INDIRECT("'"&amp;$Q122&amp;"'!F42")</f>
        <v>0</v>
      </c>
      <c r="P122" s="197" t="str">
        <f ca="1">INDIRECT("'"&amp;$Q122&amp;"'!F44")</f>
        <v xml:space="preserve"> </v>
      </c>
      <c r="Q122" t="s">
        <v>262</v>
      </c>
      <c r="R122">
        <v>13</v>
      </c>
    </row>
    <row r="123" spans="1:18" x14ac:dyDescent="0.25">
      <c r="A123" s="197" t="str">
        <f>'Total Payment Amount'!$D$2</f>
        <v>The University of California, Davis Medical Center</v>
      </c>
      <c r="B123" s="197" t="str">
        <f>'Total Payment Amount'!$D$3</f>
        <v>DY 7</v>
      </c>
      <c r="C123" s="198">
        <f>'Total Payment Amount'!$D$4</f>
        <v>41211</v>
      </c>
      <c r="D123" s="200" t="str">
        <f t="shared" ca="1" si="6"/>
        <v>Category 2: Expand Chronic Care Management Models</v>
      </c>
      <c r="E123" s="197">
        <f t="shared" ca="1" si="7"/>
        <v>0</v>
      </c>
      <c r="F123" s="197">
        <f t="shared" ca="1" si="8"/>
        <v>0</v>
      </c>
      <c r="G123" s="200" t="str">
        <f ca="1">INDIRECT("'"&amp;$Q123&amp;"'!B47")</f>
        <v>Process Milestone:</v>
      </c>
      <c r="H123" s="197">
        <f ca="1">INDIRECT("'"&amp;$Q123&amp;"'!D47")</f>
        <v>0</v>
      </c>
      <c r="I123" s="197"/>
      <c r="J123" s="197">
        <f ca="1">INDIRECT("'"&amp;$Q123&amp;"'!F50")</f>
        <v>0</v>
      </c>
      <c r="K123" s="197">
        <f ca="1">INDIRECT("'"&amp;$Q123&amp;"'!F52")</f>
        <v>0</v>
      </c>
      <c r="L123" s="197" t="str">
        <f ca="1">INDIRECT("'"&amp;$Q123&amp;"'!F54")</f>
        <v>N/A</v>
      </c>
      <c r="M123" s="197">
        <f ca="1">INDIRECT("'"&amp;$Q123&amp;"'!F57")</f>
        <v>0</v>
      </c>
      <c r="N123" s="197">
        <f ca="1">INDIRECT("'"&amp;$Q123&amp;"'!B59")</f>
        <v>0</v>
      </c>
      <c r="O123" s="197">
        <f ca="1">INDIRECT("'"&amp;$Q123&amp;"'!F67")</f>
        <v>0</v>
      </c>
      <c r="P123" s="197" t="str">
        <f ca="1">INDIRECT("'"&amp;$Q123&amp;"'!F69")</f>
        <v xml:space="preserve"> </v>
      </c>
      <c r="Q123" t="s">
        <v>262</v>
      </c>
      <c r="R123">
        <v>13</v>
      </c>
    </row>
    <row r="124" spans="1:18" x14ac:dyDescent="0.25">
      <c r="A124" s="197" t="str">
        <f>'Total Payment Amount'!$D$2</f>
        <v>The University of California, Davis Medical Center</v>
      </c>
      <c r="B124" s="197" t="str">
        <f>'Total Payment Amount'!$D$3</f>
        <v>DY 7</v>
      </c>
      <c r="C124" s="198">
        <f>'Total Payment Amount'!$D$4</f>
        <v>41211</v>
      </c>
      <c r="D124" s="200" t="str">
        <f t="shared" ca="1" si="6"/>
        <v>Category 2: Expand Chronic Care Management Models</v>
      </c>
      <c r="E124" s="197">
        <f t="shared" ca="1" si="7"/>
        <v>0</v>
      </c>
      <c r="F124" s="197">
        <f t="shared" ca="1" si="8"/>
        <v>0</v>
      </c>
      <c r="G124" s="200" t="str">
        <f ca="1">INDIRECT("'"&amp;$Q124&amp;"'!B72")</f>
        <v>Process Milestone:</v>
      </c>
      <c r="H124" s="197">
        <f ca="1">INDIRECT("'"&amp;$Q124&amp;"'!D72")</f>
        <v>0</v>
      </c>
      <c r="I124" s="197"/>
      <c r="J124" s="197">
        <f ca="1">INDIRECT("'"&amp;$Q124&amp;"'!F75")</f>
        <v>0</v>
      </c>
      <c r="K124" s="197">
        <f ca="1">INDIRECT("'"&amp;$Q124&amp;"'!F77")</f>
        <v>0</v>
      </c>
      <c r="L124" s="197" t="str">
        <f ca="1">INDIRECT("'"&amp;$Q124&amp;"'!F79")</f>
        <v>N/A</v>
      </c>
      <c r="M124" s="197">
        <f ca="1">INDIRECT("'"&amp;$Q124&amp;"'!F82")</f>
        <v>0</v>
      </c>
      <c r="N124" s="197">
        <f ca="1">INDIRECT("'"&amp;$Q124&amp;"'!B84")</f>
        <v>0</v>
      </c>
      <c r="O124" s="197">
        <f ca="1">INDIRECT("'"&amp;$Q124&amp;"'!F92")</f>
        <v>0</v>
      </c>
      <c r="P124" s="197" t="str">
        <f ca="1">INDIRECT("'"&amp;$Q124&amp;"'!F94")</f>
        <v xml:space="preserve"> </v>
      </c>
      <c r="Q124" t="s">
        <v>262</v>
      </c>
      <c r="R124">
        <v>13</v>
      </c>
    </row>
    <row r="125" spans="1:18" x14ac:dyDescent="0.25">
      <c r="A125" s="197" t="str">
        <f>'Total Payment Amount'!$D$2</f>
        <v>The University of California, Davis Medical Center</v>
      </c>
      <c r="B125" s="197" t="str">
        <f>'Total Payment Amount'!$D$3</f>
        <v>DY 7</v>
      </c>
      <c r="C125" s="198">
        <f>'Total Payment Amount'!$D$4</f>
        <v>41211</v>
      </c>
      <c r="D125" s="200" t="str">
        <f t="shared" ca="1" si="6"/>
        <v>Category 2: Expand Chronic Care Management Models</v>
      </c>
      <c r="E125" s="197">
        <f t="shared" ca="1" si="7"/>
        <v>0</v>
      </c>
      <c r="F125" s="197">
        <f t="shared" ca="1" si="8"/>
        <v>0</v>
      </c>
      <c r="G125" s="200" t="str">
        <f ca="1">INDIRECT("'"&amp;$Q125&amp;"'!B97")</f>
        <v>Process Milestone:</v>
      </c>
      <c r="H125" s="197">
        <f ca="1">INDIRECT("'"&amp;$Q125&amp;"'!D97")</f>
        <v>0</v>
      </c>
      <c r="I125" s="197"/>
      <c r="J125" s="197">
        <f ca="1">INDIRECT("'"&amp;$Q125&amp;"'!F100")</f>
        <v>0</v>
      </c>
      <c r="K125" s="197">
        <f ca="1">INDIRECT("'"&amp;$Q125&amp;"'!F102")</f>
        <v>0</v>
      </c>
      <c r="L125" s="197" t="str">
        <f ca="1">INDIRECT("'"&amp;$Q125&amp;"'!F104")</f>
        <v>N/A</v>
      </c>
      <c r="M125" s="197">
        <f ca="1">INDIRECT("'"&amp;$Q125&amp;"'!F107")</f>
        <v>0</v>
      </c>
      <c r="N125" s="197">
        <f ca="1">INDIRECT("'"&amp;$Q125&amp;"'!B109")</f>
        <v>0</v>
      </c>
      <c r="O125" s="197">
        <f ca="1">INDIRECT("'"&amp;$Q125&amp;"'!F117")</f>
        <v>0</v>
      </c>
      <c r="P125" s="197" t="str">
        <f ca="1">INDIRECT("'"&amp;$Q125&amp;"'!F119")</f>
        <v xml:space="preserve"> </v>
      </c>
      <c r="Q125" t="s">
        <v>262</v>
      </c>
      <c r="R125">
        <v>13</v>
      </c>
    </row>
    <row r="126" spans="1:18" x14ac:dyDescent="0.25">
      <c r="A126" s="197" t="str">
        <f>'Total Payment Amount'!$D$2</f>
        <v>The University of California, Davis Medical Center</v>
      </c>
      <c r="B126" s="197" t="str">
        <f>'Total Payment Amount'!$D$3</f>
        <v>DY 7</v>
      </c>
      <c r="C126" s="198">
        <f>'Total Payment Amount'!$D$4</f>
        <v>41211</v>
      </c>
      <c r="D126" s="200" t="str">
        <f t="shared" ca="1" si="6"/>
        <v>Category 2: Expand Chronic Care Management Models</v>
      </c>
      <c r="E126" s="197">
        <f t="shared" ca="1" si="7"/>
        <v>0</v>
      </c>
      <c r="F126" s="197">
        <f t="shared" ca="1" si="8"/>
        <v>0</v>
      </c>
      <c r="G126" s="200" t="str">
        <f ca="1">INDIRECT("'"&amp;$Q126&amp;"'!B122")</f>
        <v>Process Milestone:</v>
      </c>
      <c r="H126" s="197">
        <f ca="1">INDIRECT("'"&amp;$Q126&amp;"'!D122")</f>
        <v>0</v>
      </c>
      <c r="I126" s="197"/>
      <c r="J126" s="197">
        <f ca="1">INDIRECT("'"&amp;$Q126&amp;"'!F125")</f>
        <v>0</v>
      </c>
      <c r="K126" s="197">
        <f ca="1">INDIRECT("'"&amp;$Q126&amp;"'!F127")</f>
        <v>0</v>
      </c>
      <c r="L126" s="197" t="str">
        <f ca="1">INDIRECT("'"&amp;$Q126&amp;"'!F129")</f>
        <v>N/A</v>
      </c>
      <c r="M126" s="197">
        <f ca="1">INDIRECT("'"&amp;$Q126&amp;"'!F132")</f>
        <v>0</v>
      </c>
      <c r="N126" s="197">
        <f ca="1">INDIRECT("'"&amp;$Q126&amp;"'!B134")</f>
        <v>0</v>
      </c>
      <c r="O126" s="197">
        <f ca="1">INDIRECT("'"&amp;$Q126&amp;"'!F142")</f>
        <v>0</v>
      </c>
      <c r="P126" s="197" t="str">
        <f ca="1">INDIRECT("'"&amp;$Q126&amp;"'!F144")</f>
        <v xml:space="preserve"> </v>
      </c>
      <c r="Q126" t="s">
        <v>262</v>
      </c>
      <c r="R126">
        <v>13</v>
      </c>
    </row>
    <row r="127" spans="1:18" x14ac:dyDescent="0.25">
      <c r="A127" s="197" t="str">
        <f>'Total Payment Amount'!$D$2</f>
        <v>The University of California, Davis Medical Center</v>
      </c>
      <c r="B127" s="197" t="str">
        <f>'Total Payment Amount'!$D$3</f>
        <v>DY 7</v>
      </c>
      <c r="C127" s="198">
        <f>'Total Payment Amount'!$D$4</f>
        <v>41211</v>
      </c>
      <c r="D127" s="200" t="str">
        <f t="shared" ca="1" si="6"/>
        <v>Category 2: Expand Chronic Care Management Models</v>
      </c>
      <c r="E127" s="197">
        <f t="shared" ca="1" si="7"/>
        <v>0</v>
      </c>
      <c r="F127" s="197">
        <f t="shared" ca="1" si="8"/>
        <v>0</v>
      </c>
      <c r="G127" s="200" t="str">
        <f ca="1">INDIRECT("'"&amp;$Q127&amp;"'!B147")</f>
        <v>Improvement Milestone:</v>
      </c>
      <c r="H127" s="197">
        <f ca="1">INDIRECT("'"&amp;$Q127&amp;"'!D147")</f>
        <v>0</v>
      </c>
      <c r="I127" s="197"/>
      <c r="J127" s="197">
        <f ca="1">INDIRECT("'"&amp;$Q127&amp;"'!F150")</f>
        <v>0</v>
      </c>
      <c r="K127" s="197">
        <f ca="1">INDIRECT("'"&amp;$Q127&amp;"'!F152")</f>
        <v>0</v>
      </c>
      <c r="L127" s="197" t="str">
        <f ca="1">INDIRECT("'"&amp;$Q127&amp;"'!F154")</f>
        <v>N/A</v>
      </c>
      <c r="M127" s="197">
        <f ca="1">INDIRECT("'"&amp;$Q127&amp;"'!F157")</f>
        <v>0</v>
      </c>
      <c r="N127" s="197">
        <f ca="1">INDIRECT("'"&amp;$Q127&amp;"'!B159")</f>
        <v>0</v>
      </c>
      <c r="O127" s="197">
        <f ca="1">INDIRECT("'"&amp;$Q127&amp;"'!F167")</f>
        <v>0</v>
      </c>
      <c r="P127" s="197" t="str">
        <f ca="1">INDIRECT("'"&amp;$Q127&amp;"'!F169")</f>
        <v xml:space="preserve"> </v>
      </c>
      <c r="Q127" t="s">
        <v>262</v>
      </c>
      <c r="R127">
        <v>13</v>
      </c>
    </row>
    <row r="128" spans="1:18" x14ac:dyDescent="0.25">
      <c r="A128" s="197" t="str">
        <f>'Total Payment Amount'!$D$2</f>
        <v>The University of California, Davis Medical Center</v>
      </c>
      <c r="B128" s="197" t="str">
        <f>'Total Payment Amount'!$D$3</f>
        <v>DY 7</v>
      </c>
      <c r="C128" s="198">
        <f>'Total Payment Amount'!$D$4</f>
        <v>41211</v>
      </c>
      <c r="D128" s="200" t="str">
        <f t="shared" ca="1" si="6"/>
        <v>Category 2: Expand Chronic Care Management Models</v>
      </c>
      <c r="E128" s="197">
        <f t="shared" ca="1" si="7"/>
        <v>0</v>
      </c>
      <c r="F128" s="197">
        <f t="shared" ca="1" si="8"/>
        <v>0</v>
      </c>
      <c r="G128" s="200" t="str">
        <f ca="1">INDIRECT("'"&amp;$Q128&amp;"'!B172")</f>
        <v>Improvement Milestone:</v>
      </c>
      <c r="H128" s="197">
        <f ca="1">INDIRECT("'"&amp;$Q128&amp;"'!D172")</f>
        <v>0</v>
      </c>
      <c r="I128" s="197"/>
      <c r="J128" s="197">
        <f ca="1">INDIRECT("'"&amp;$Q128&amp;"'!F175")</f>
        <v>0</v>
      </c>
      <c r="K128" s="197">
        <f ca="1">INDIRECT("'"&amp;$Q128&amp;"'!F177")</f>
        <v>0</v>
      </c>
      <c r="L128" s="197" t="str">
        <f ca="1">INDIRECT("'"&amp;$Q128&amp;"'!F179")</f>
        <v>N/A</v>
      </c>
      <c r="M128" s="197">
        <f ca="1">INDIRECT("'"&amp;$Q128&amp;"'!F182")</f>
        <v>0</v>
      </c>
      <c r="N128" s="197">
        <f ca="1">INDIRECT("'"&amp;$Q128&amp;"'!B184")</f>
        <v>0</v>
      </c>
      <c r="O128" s="197">
        <f ca="1">INDIRECT("'"&amp;$Q128&amp;"'!F192")</f>
        <v>0</v>
      </c>
      <c r="P128" s="197" t="str">
        <f ca="1">INDIRECT("'"&amp;$Q128&amp;"'!F194")</f>
        <v xml:space="preserve"> </v>
      </c>
      <c r="Q128" t="s">
        <v>262</v>
      </c>
      <c r="R128">
        <v>13</v>
      </c>
    </row>
    <row r="129" spans="1:18" x14ac:dyDescent="0.25">
      <c r="A129" s="197" t="str">
        <f>'Total Payment Amount'!$D$2</f>
        <v>The University of California, Davis Medical Center</v>
      </c>
      <c r="B129" s="197" t="str">
        <f>'Total Payment Amount'!$D$3</f>
        <v>DY 7</v>
      </c>
      <c r="C129" s="198">
        <f>'Total Payment Amount'!$D$4</f>
        <v>41211</v>
      </c>
      <c r="D129" s="200" t="str">
        <f t="shared" ca="1" si="6"/>
        <v>Category 2: Expand Chronic Care Management Models</v>
      </c>
      <c r="E129" s="197">
        <f t="shared" ca="1" si="7"/>
        <v>0</v>
      </c>
      <c r="F129" s="197">
        <f t="shared" ca="1" si="8"/>
        <v>0</v>
      </c>
      <c r="G129" s="200" t="str">
        <f ca="1">INDIRECT("'"&amp;$Q129&amp;"'!B197")</f>
        <v>Improvement Milestone:</v>
      </c>
      <c r="H129" s="197">
        <f ca="1">INDIRECT("'"&amp;$Q129&amp;"'!D197")</f>
        <v>0</v>
      </c>
      <c r="I129" s="197"/>
      <c r="J129" s="197">
        <f ca="1">INDIRECT("'"&amp;$Q129&amp;"'!F200")</f>
        <v>0</v>
      </c>
      <c r="K129" s="197">
        <f ca="1">INDIRECT("'"&amp;$Q129&amp;"'!F202")</f>
        <v>0</v>
      </c>
      <c r="L129" s="197" t="str">
        <f ca="1">INDIRECT("'"&amp;$Q129&amp;"'!F204")</f>
        <v>N/A</v>
      </c>
      <c r="M129" s="197">
        <f ca="1">INDIRECT("'"&amp;$Q129&amp;"'!F207")</f>
        <v>0</v>
      </c>
      <c r="N129" s="197">
        <f ca="1">INDIRECT("'"&amp;$Q129&amp;"'!B209")</f>
        <v>0</v>
      </c>
      <c r="O129" s="197">
        <f ca="1">INDIRECT("'"&amp;$Q129&amp;"'!F217")</f>
        <v>0</v>
      </c>
      <c r="P129" s="197" t="str">
        <f ca="1">INDIRECT("'"&amp;$Q129&amp;"'!F219")</f>
        <v xml:space="preserve"> </v>
      </c>
      <c r="Q129" t="s">
        <v>262</v>
      </c>
      <c r="R129">
        <v>13</v>
      </c>
    </row>
    <row r="130" spans="1:18" x14ac:dyDescent="0.25">
      <c r="A130" s="197" t="str">
        <f>'Total Payment Amount'!$D$2</f>
        <v>The University of California, Davis Medical Center</v>
      </c>
      <c r="B130" s="197" t="str">
        <f>'Total Payment Amount'!$D$3</f>
        <v>DY 7</v>
      </c>
      <c r="C130" s="198">
        <f>'Total Payment Amount'!$D$4</f>
        <v>41211</v>
      </c>
      <c r="D130" s="200" t="str">
        <f t="shared" ca="1" si="6"/>
        <v>Category 2: Expand Chronic Care Management Models</v>
      </c>
      <c r="E130" s="197">
        <f t="shared" ca="1" si="7"/>
        <v>0</v>
      </c>
      <c r="F130" s="197">
        <f t="shared" ca="1" si="8"/>
        <v>0</v>
      </c>
      <c r="G130" s="200" t="str">
        <f ca="1">INDIRECT("'"&amp;$Q130&amp;"'!B222")</f>
        <v>Improvement Milestone:</v>
      </c>
      <c r="H130" s="197">
        <f ca="1">INDIRECT("'"&amp;$Q130&amp;"'!D222")</f>
        <v>0</v>
      </c>
      <c r="I130" s="197"/>
      <c r="J130" s="197">
        <f ca="1">INDIRECT("'"&amp;$Q130&amp;"'!F225")</f>
        <v>0</v>
      </c>
      <c r="K130" s="197">
        <f ca="1">INDIRECT("'"&amp;$Q130&amp;"'!F227")</f>
        <v>0</v>
      </c>
      <c r="L130" s="197" t="str">
        <f ca="1">INDIRECT("'"&amp;$Q130&amp;"'!F229")</f>
        <v>N/A</v>
      </c>
      <c r="M130" s="197">
        <f ca="1">INDIRECT("'"&amp;$Q130&amp;"'!F232")</f>
        <v>0</v>
      </c>
      <c r="N130" s="197">
        <f ca="1">INDIRECT("'"&amp;$Q130&amp;"'!B234")</f>
        <v>0</v>
      </c>
      <c r="O130" s="197">
        <f ca="1">INDIRECT("'"&amp;$Q130&amp;"'!F242")</f>
        <v>0</v>
      </c>
      <c r="P130" s="197" t="str">
        <f ca="1">INDIRECT("'"&amp;$Q130&amp;"'!F244")</f>
        <v xml:space="preserve"> </v>
      </c>
      <c r="Q130" t="s">
        <v>262</v>
      </c>
      <c r="R130">
        <v>13</v>
      </c>
    </row>
    <row r="131" spans="1:18" x14ac:dyDescent="0.25">
      <c r="A131" s="197" t="str">
        <f>'Total Payment Amount'!$D$2</f>
        <v>The University of California, Davis Medical Center</v>
      </c>
      <c r="B131" s="197" t="str">
        <f>'Total Payment Amount'!$D$3</f>
        <v>DY 7</v>
      </c>
      <c r="C131" s="198">
        <f>'Total Payment Amount'!$D$4</f>
        <v>41211</v>
      </c>
      <c r="D131" s="200" t="str">
        <f t="shared" ca="1" si="6"/>
        <v>Category 2: Expand Chronic Care Management Models</v>
      </c>
      <c r="E131" s="197">
        <f t="shared" ca="1" si="7"/>
        <v>0</v>
      </c>
      <c r="F131" s="197">
        <f t="shared" ca="1" si="8"/>
        <v>0</v>
      </c>
      <c r="G131" s="200" t="str">
        <f ca="1">INDIRECT("'"&amp;$Q131&amp;"'!B247")</f>
        <v>Improvement Milestone:</v>
      </c>
      <c r="H131" s="197">
        <f ca="1">INDIRECT("'"&amp;$Q131&amp;"'!D247")</f>
        <v>0</v>
      </c>
      <c r="I131" s="197"/>
      <c r="J131" s="197">
        <f ca="1">INDIRECT("'"&amp;$Q131&amp;"'!F250")</f>
        <v>0</v>
      </c>
      <c r="K131" s="197">
        <f ca="1">INDIRECT("'"&amp;$Q131&amp;"'!F252")</f>
        <v>0</v>
      </c>
      <c r="L131" s="197" t="str">
        <f ca="1">INDIRECT("'"&amp;$Q131&amp;"'!F254")</f>
        <v>N/A</v>
      </c>
      <c r="M131" s="197">
        <f ca="1">INDIRECT("'"&amp;$Q131&amp;"'!F257")</f>
        <v>0</v>
      </c>
      <c r="N131" s="197">
        <f ca="1">INDIRECT("'"&amp;$Q131&amp;"'!B259")</f>
        <v>0</v>
      </c>
      <c r="O131" s="197">
        <f ca="1">INDIRECT("'"&amp;$Q131&amp;"'!F267")</f>
        <v>0</v>
      </c>
      <c r="P131" s="197" t="str">
        <f ca="1">INDIRECT("'"&amp;$Q131&amp;"'!F269")</f>
        <v xml:space="preserve"> </v>
      </c>
      <c r="Q131" t="s">
        <v>262</v>
      </c>
      <c r="R131">
        <v>13</v>
      </c>
    </row>
    <row r="132" spans="1:18" x14ac:dyDescent="0.25">
      <c r="A132" s="197" t="str">
        <f>'Total Payment Amount'!$D$2</f>
        <v>The University of California, Davis Medical Center</v>
      </c>
      <c r="B132" s="197" t="str">
        <f>'Total Payment Amount'!$D$3</f>
        <v>DY 7</v>
      </c>
      <c r="C132" s="198">
        <f>'Total Payment Amount'!$D$4</f>
        <v>41211</v>
      </c>
      <c r="D132" s="200" t="str">
        <f t="shared" ca="1" si="6"/>
        <v>Category 2: Redesign Primary Care</v>
      </c>
      <c r="E132" s="197">
        <f t="shared" ca="1" si="7"/>
        <v>0</v>
      </c>
      <c r="F132" s="197">
        <f t="shared" ca="1" si="8"/>
        <v>0</v>
      </c>
      <c r="G132" s="200" t="str">
        <f ca="1">INDIRECT("'"&amp;$Q132&amp;"'!B22")</f>
        <v>Process Milestone:</v>
      </c>
      <c r="H132" s="197">
        <f ca="1">INDIRECT("'"&amp;$Q132&amp;"'!D22")</f>
        <v>0</v>
      </c>
      <c r="I132" s="197"/>
      <c r="J132" s="197">
        <f ca="1">INDIRECT("'"&amp;$Q132&amp;"'!F25")</f>
        <v>0</v>
      </c>
      <c r="K132" s="197">
        <f ca="1">INDIRECT("'"&amp;$Q132&amp;"'!F27")</f>
        <v>0</v>
      </c>
      <c r="L132" s="197" t="str">
        <f ca="1">INDIRECT("'"&amp;$Q132&amp;"'!F29")</f>
        <v>N/A</v>
      </c>
      <c r="M132" s="197">
        <f ca="1">INDIRECT("'"&amp;$Q132&amp;"'!F32")</f>
        <v>0</v>
      </c>
      <c r="N132" s="197">
        <f ca="1">INDIRECT("'"&amp;$Q132&amp;"'!B34")</f>
        <v>0</v>
      </c>
      <c r="O132" s="197">
        <f ca="1">INDIRECT("'"&amp;$Q132&amp;"'!F42")</f>
        <v>0</v>
      </c>
      <c r="P132" s="197" t="str">
        <f ca="1">INDIRECT("'"&amp;$Q132&amp;"'!F44")</f>
        <v xml:space="preserve"> </v>
      </c>
      <c r="Q132" t="s">
        <v>108</v>
      </c>
      <c r="R132">
        <v>14</v>
      </c>
    </row>
    <row r="133" spans="1:18" x14ac:dyDescent="0.25">
      <c r="A133" s="197" t="str">
        <f>'Total Payment Amount'!$D$2</f>
        <v>The University of California, Davis Medical Center</v>
      </c>
      <c r="B133" s="197" t="str">
        <f>'Total Payment Amount'!$D$3</f>
        <v>DY 7</v>
      </c>
      <c r="C133" s="198">
        <f>'Total Payment Amount'!$D$4</f>
        <v>41211</v>
      </c>
      <c r="D133" s="200" t="str">
        <f t="shared" ca="1" si="6"/>
        <v>Category 2: Redesign Primary Care</v>
      </c>
      <c r="E133" s="197">
        <f t="shared" ca="1" si="7"/>
        <v>0</v>
      </c>
      <c r="F133" s="197">
        <f t="shared" ca="1" si="8"/>
        <v>0</v>
      </c>
      <c r="G133" s="200" t="str">
        <f ca="1">INDIRECT("'"&amp;$Q133&amp;"'!B47")</f>
        <v>Process Milestone:</v>
      </c>
      <c r="H133" s="197">
        <f ca="1">INDIRECT("'"&amp;$Q133&amp;"'!D47")</f>
        <v>0</v>
      </c>
      <c r="I133" s="197"/>
      <c r="J133" s="197">
        <f ca="1">INDIRECT("'"&amp;$Q133&amp;"'!F50")</f>
        <v>0</v>
      </c>
      <c r="K133" s="197">
        <f ca="1">INDIRECT("'"&amp;$Q133&amp;"'!F52")</f>
        <v>0</v>
      </c>
      <c r="L133" s="197" t="str">
        <f ca="1">INDIRECT("'"&amp;$Q133&amp;"'!F54")</f>
        <v>N/A</v>
      </c>
      <c r="M133" s="197">
        <f ca="1">INDIRECT("'"&amp;$Q133&amp;"'!F57")</f>
        <v>0</v>
      </c>
      <c r="N133" s="197">
        <f ca="1">INDIRECT("'"&amp;$Q133&amp;"'!B59")</f>
        <v>0</v>
      </c>
      <c r="O133" s="197">
        <f ca="1">INDIRECT("'"&amp;$Q133&amp;"'!F67")</f>
        <v>0</v>
      </c>
      <c r="P133" s="197" t="str">
        <f ca="1">INDIRECT("'"&amp;$Q133&amp;"'!F69")</f>
        <v xml:space="preserve"> </v>
      </c>
      <c r="Q133" t="s">
        <v>108</v>
      </c>
      <c r="R133">
        <v>14</v>
      </c>
    </row>
    <row r="134" spans="1:18" x14ac:dyDescent="0.25">
      <c r="A134" s="197" t="str">
        <f>'Total Payment Amount'!$D$2</f>
        <v>The University of California, Davis Medical Center</v>
      </c>
      <c r="B134" s="197" t="str">
        <f>'Total Payment Amount'!$D$3</f>
        <v>DY 7</v>
      </c>
      <c r="C134" s="198">
        <f>'Total Payment Amount'!$D$4</f>
        <v>41211</v>
      </c>
      <c r="D134" s="200" t="str">
        <f t="shared" ca="1" si="6"/>
        <v>Category 2: Redesign Primary Care</v>
      </c>
      <c r="E134" s="197">
        <f t="shared" ca="1" si="7"/>
        <v>0</v>
      </c>
      <c r="F134" s="197">
        <f t="shared" ca="1" si="8"/>
        <v>0</v>
      </c>
      <c r="G134" s="200" t="str">
        <f ca="1">INDIRECT("'"&amp;$Q134&amp;"'!B72")</f>
        <v>Process Milestone:</v>
      </c>
      <c r="H134" s="197">
        <f ca="1">INDIRECT("'"&amp;$Q134&amp;"'!D72")</f>
        <v>0</v>
      </c>
      <c r="I134" s="197"/>
      <c r="J134" s="197">
        <f ca="1">INDIRECT("'"&amp;$Q134&amp;"'!F75")</f>
        <v>0</v>
      </c>
      <c r="K134" s="197">
        <f ca="1">INDIRECT("'"&amp;$Q134&amp;"'!F77")</f>
        <v>0</v>
      </c>
      <c r="L134" s="197" t="str">
        <f ca="1">INDIRECT("'"&amp;$Q134&amp;"'!F79")</f>
        <v>N/A</v>
      </c>
      <c r="M134" s="197">
        <f ca="1">INDIRECT("'"&amp;$Q134&amp;"'!F82")</f>
        <v>0</v>
      </c>
      <c r="N134" s="197">
        <f ca="1">INDIRECT("'"&amp;$Q134&amp;"'!B84")</f>
        <v>0</v>
      </c>
      <c r="O134" s="197">
        <f ca="1">INDIRECT("'"&amp;$Q134&amp;"'!F92")</f>
        <v>0</v>
      </c>
      <c r="P134" s="197" t="str">
        <f ca="1">INDIRECT("'"&amp;$Q134&amp;"'!F94")</f>
        <v xml:space="preserve"> </v>
      </c>
      <c r="Q134" t="s">
        <v>108</v>
      </c>
      <c r="R134">
        <v>14</v>
      </c>
    </row>
    <row r="135" spans="1:18" x14ac:dyDescent="0.25">
      <c r="A135" s="197" t="str">
        <f>'Total Payment Amount'!$D$2</f>
        <v>The University of California, Davis Medical Center</v>
      </c>
      <c r="B135" s="197" t="str">
        <f>'Total Payment Amount'!$D$3</f>
        <v>DY 7</v>
      </c>
      <c r="C135" s="198">
        <f>'Total Payment Amount'!$D$4</f>
        <v>41211</v>
      </c>
      <c r="D135" s="200" t="str">
        <f t="shared" ca="1" si="6"/>
        <v>Category 2: Redesign Primary Care</v>
      </c>
      <c r="E135" s="197">
        <f t="shared" ca="1" si="7"/>
        <v>0</v>
      </c>
      <c r="F135" s="197">
        <f t="shared" ca="1" si="8"/>
        <v>0</v>
      </c>
      <c r="G135" s="200" t="str">
        <f ca="1">INDIRECT("'"&amp;$Q135&amp;"'!B97")</f>
        <v>Process Milestone:</v>
      </c>
      <c r="H135" s="197">
        <f ca="1">INDIRECT("'"&amp;$Q135&amp;"'!D97")</f>
        <v>0</v>
      </c>
      <c r="I135" s="197"/>
      <c r="J135" s="197">
        <f ca="1">INDIRECT("'"&amp;$Q135&amp;"'!F100")</f>
        <v>0</v>
      </c>
      <c r="K135" s="197">
        <f ca="1">INDIRECT("'"&amp;$Q135&amp;"'!F102")</f>
        <v>0</v>
      </c>
      <c r="L135" s="197" t="str">
        <f ca="1">INDIRECT("'"&amp;$Q135&amp;"'!F104")</f>
        <v>N/A</v>
      </c>
      <c r="M135" s="197">
        <f ca="1">INDIRECT("'"&amp;$Q135&amp;"'!F107")</f>
        <v>0</v>
      </c>
      <c r="N135" s="197">
        <f ca="1">INDIRECT("'"&amp;$Q135&amp;"'!B109")</f>
        <v>0</v>
      </c>
      <c r="O135" s="197">
        <f ca="1">INDIRECT("'"&amp;$Q135&amp;"'!F117")</f>
        <v>0</v>
      </c>
      <c r="P135" s="197" t="str">
        <f ca="1">INDIRECT("'"&amp;$Q135&amp;"'!F119")</f>
        <v xml:space="preserve"> </v>
      </c>
      <c r="Q135" t="s">
        <v>108</v>
      </c>
      <c r="R135">
        <v>14</v>
      </c>
    </row>
    <row r="136" spans="1:18" x14ac:dyDescent="0.25">
      <c r="A136" s="197" t="str">
        <f>'Total Payment Amount'!$D$2</f>
        <v>The University of California, Davis Medical Center</v>
      </c>
      <c r="B136" s="197" t="str">
        <f>'Total Payment Amount'!$D$3</f>
        <v>DY 7</v>
      </c>
      <c r="C136" s="198">
        <f>'Total Payment Amount'!$D$4</f>
        <v>41211</v>
      </c>
      <c r="D136" s="200" t="str">
        <f t="shared" ca="1" si="6"/>
        <v>Category 2: Redesign Primary Care</v>
      </c>
      <c r="E136" s="197">
        <f t="shared" ca="1" si="7"/>
        <v>0</v>
      </c>
      <c r="F136" s="197">
        <f t="shared" ca="1" si="8"/>
        <v>0</v>
      </c>
      <c r="G136" s="200" t="str">
        <f ca="1">INDIRECT("'"&amp;$Q136&amp;"'!B122")</f>
        <v>Process Milestone:</v>
      </c>
      <c r="H136" s="197">
        <f ca="1">INDIRECT("'"&amp;$Q136&amp;"'!D122")</f>
        <v>0</v>
      </c>
      <c r="I136" s="197"/>
      <c r="J136" s="197">
        <f ca="1">INDIRECT("'"&amp;$Q136&amp;"'!F125")</f>
        <v>0</v>
      </c>
      <c r="K136" s="197">
        <f ca="1">INDIRECT("'"&amp;$Q136&amp;"'!F127")</f>
        <v>0</v>
      </c>
      <c r="L136" s="197" t="str">
        <f ca="1">INDIRECT("'"&amp;$Q136&amp;"'!F129")</f>
        <v>N/A</v>
      </c>
      <c r="M136" s="197">
        <f ca="1">INDIRECT("'"&amp;$Q136&amp;"'!F132")</f>
        <v>0</v>
      </c>
      <c r="N136" s="197">
        <f ca="1">INDIRECT("'"&amp;$Q136&amp;"'!B134")</f>
        <v>0</v>
      </c>
      <c r="O136" s="197">
        <f ca="1">INDIRECT("'"&amp;$Q136&amp;"'!F142")</f>
        <v>0</v>
      </c>
      <c r="P136" s="197" t="str">
        <f ca="1">INDIRECT("'"&amp;$Q136&amp;"'!F144")</f>
        <v xml:space="preserve"> </v>
      </c>
      <c r="Q136" t="s">
        <v>108</v>
      </c>
      <c r="R136">
        <v>14</v>
      </c>
    </row>
    <row r="137" spans="1:18" x14ac:dyDescent="0.25">
      <c r="A137" s="197" t="str">
        <f>'Total Payment Amount'!$D$2</f>
        <v>The University of California, Davis Medical Center</v>
      </c>
      <c r="B137" s="197" t="str">
        <f>'Total Payment Amount'!$D$3</f>
        <v>DY 7</v>
      </c>
      <c r="C137" s="198">
        <f>'Total Payment Amount'!$D$4</f>
        <v>41211</v>
      </c>
      <c r="D137" s="200" t="str">
        <f t="shared" ca="1" si="6"/>
        <v>Category 2: Redesign Primary Care</v>
      </c>
      <c r="E137" s="197">
        <f t="shared" ca="1" si="7"/>
        <v>0</v>
      </c>
      <c r="F137" s="197">
        <f t="shared" ca="1" si="8"/>
        <v>0</v>
      </c>
      <c r="G137" s="200" t="str">
        <f ca="1">INDIRECT("'"&amp;$Q137&amp;"'!B147")</f>
        <v>Improvement Milestone:</v>
      </c>
      <c r="H137" s="197">
        <f ca="1">INDIRECT("'"&amp;$Q137&amp;"'!D147")</f>
        <v>0</v>
      </c>
      <c r="I137" s="197"/>
      <c r="J137" s="197">
        <f ca="1">INDIRECT("'"&amp;$Q137&amp;"'!F150")</f>
        <v>0</v>
      </c>
      <c r="K137" s="197">
        <f ca="1">INDIRECT("'"&amp;$Q137&amp;"'!F152")</f>
        <v>0</v>
      </c>
      <c r="L137" s="197" t="str">
        <f ca="1">INDIRECT("'"&amp;$Q137&amp;"'!F154")</f>
        <v>N/A</v>
      </c>
      <c r="M137" s="197">
        <f ca="1">INDIRECT("'"&amp;$Q137&amp;"'!F157")</f>
        <v>0</v>
      </c>
      <c r="N137" s="197">
        <f ca="1">INDIRECT("'"&amp;$Q137&amp;"'!B159")</f>
        <v>0</v>
      </c>
      <c r="O137" s="197">
        <f ca="1">INDIRECT("'"&amp;$Q137&amp;"'!F167")</f>
        <v>0</v>
      </c>
      <c r="P137" s="197" t="str">
        <f ca="1">INDIRECT("'"&amp;$Q137&amp;"'!F169")</f>
        <v xml:space="preserve"> </v>
      </c>
      <c r="Q137" t="s">
        <v>108</v>
      </c>
      <c r="R137">
        <v>14</v>
      </c>
    </row>
    <row r="138" spans="1:18" x14ac:dyDescent="0.25">
      <c r="A138" s="197" t="str">
        <f>'Total Payment Amount'!$D$2</f>
        <v>The University of California, Davis Medical Center</v>
      </c>
      <c r="B138" s="197" t="str">
        <f>'Total Payment Amount'!$D$3</f>
        <v>DY 7</v>
      </c>
      <c r="C138" s="198">
        <f>'Total Payment Amount'!$D$4</f>
        <v>41211</v>
      </c>
      <c r="D138" s="200" t="str">
        <f t="shared" ca="1" si="6"/>
        <v>Category 2: Redesign Primary Care</v>
      </c>
      <c r="E138" s="197">
        <f t="shared" ca="1" si="7"/>
        <v>0</v>
      </c>
      <c r="F138" s="197">
        <f t="shared" ca="1" si="8"/>
        <v>0</v>
      </c>
      <c r="G138" s="200" t="str">
        <f ca="1">INDIRECT("'"&amp;$Q138&amp;"'!B172")</f>
        <v>Improvement Milestone:</v>
      </c>
      <c r="H138" s="197">
        <f ca="1">INDIRECT("'"&amp;$Q138&amp;"'!D172")</f>
        <v>0</v>
      </c>
      <c r="I138" s="197"/>
      <c r="J138" s="197">
        <f ca="1">INDIRECT("'"&amp;$Q138&amp;"'!F175")</f>
        <v>0</v>
      </c>
      <c r="K138" s="197">
        <f ca="1">INDIRECT("'"&amp;$Q138&amp;"'!F177")</f>
        <v>0</v>
      </c>
      <c r="L138" s="197" t="str">
        <f ca="1">INDIRECT("'"&amp;$Q138&amp;"'!F179")</f>
        <v>N/A</v>
      </c>
      <c r="M138" s="197">
        <f ca="1">INDIRECT("'"&amp;$Q138&amp;"'!F182")</f>
        <v>0</v>
      </c>
      <c r="N138" s="197">
        <f ca="1">INDIRECT("'"&amp;$Q138&amp;"'!B184")</f>
        <v>0</v>
      </c>
      <c r="O138" s="197">
        <f ca="1">INDIRECT("'"&amp;$Q138&amp;"'!F192")</f>
        <v>0</v>
      </c>
      <c r="P138" s="197" t="str">
        <f ca="1">INDIRECT("'"&amp;$Q138&amp;"'!F194")</f>
        <v xml:space="preserve"> </v>
      </c>
      <c r="Q138" t="s">
        <v>108</v>
      </c>
      <c r="R138">
        <v>14</v>
      </c>
    </row>
    <row r="139" spans="1:18" x14ac:dyDescent="0.25">
      <c r="A139" s="197" t="str">
        <f>'Total Payment Amount'!$D$2</f>
        <v>The University of California, Davis Medical Center</v>
      </c>
      <c r="B139" s="197" t="str">
        <f>'Total Payment Amount'!$D$3</f>
        <v>DY 7</v>
      </c>
      <c r="C139" s="198">
        <f>'Total Payment Amount'!$D$4</f>
        <v>41211</v>
      </c>
      <c r="D139" s="200" t="str">
        <f t="shared" ca="1" si="6"/>
        <v>Category 2: Redesign Primary Care</v>
      </c>
      <c r="E139" s="197">
        <f t="shared" ca="1" si="7"/>
        <v>0</v>
      </c>
      <c r="F139" s="197">
        <f t="shared" ca="1" si="8"/>
        <v>0</v>
      </c>
      <c r="G139" s="200" t="str">
        <f ca="1">INDIRECT("'"&amp;$Q139&amp;"'!B197")</f>
        <v>Improvement Milestone:</v>
      </c>
      <c r="H139" s="197">
        <f ca="1">INDIRECT("'"&amp;$Q139&amp;"'!D197")</f>
        <v>0</v>
      </c>
      <c r="I139" s="197"/>
      <c r="J139" s="197">
        <f ca="1">INDIRECT("'"&amp;$Q139&amp;"'!F200")</f>
        <v>0</v>
      </c>
      <c r="K139" s="197">
        <f ca="1">INDIRECT("'"&amp;$Q139&amp;"'!F202")</f>
        <v>0</v>
      </c>
      <c r="L139" s="197" t="str">
        <f ca="1">INDIRECT("'"&amp;$Q139&amp;"'!F204")</f>
        <v>N/A</v>
      </c>
      <c r="M139" s="197">
        <f ca="1">INDIRECT("'"&amp;$Q139&amp;"'!F207")</f>
        <v>0</v>
      </c>
      <c r="N139" s="197">
        <f ca="1">INDIRECT("'"&amp;$Q139&amp;"'!B209")</f>
        <v>0</v>
      </c>
      <c r="O139" s="197">
        <f ca="1">INDIRECT("'"&amp;$Q139&amp;"'!F217")</f>
        <v>0</v>
      </c>
      <c r="P139" s="197" t="str">
        <f ca="1">INDIRECT("'"&amp;$Q139&amp;"'!F219")</f>
        <v xml:space="preserve"> </v>
      </c>
      <c r="Q139" t="s">
        <v>108</v>
      </c>
      <c r="R139">
        <v>14</v>
      </c>
    </row>
    <row r="140" spans="1:18" x14ac:dyDescent="0.25">
      <c r="A140" s="197" t="str">
        <f>'Total Payment Amount'!$D$2</f>
        <v>The University of California, Davis Medical Center</v>
      </c>
      <c r="B140" s="197" t="str">
        <f>'Total Payment Amount'!$D$3</f>
        <v>DY 7</v>
      </c>
      <c r="C140" s="198">
        <f>'Total Payment Amount'!$D$4</f>
        <v>41211</v>
      </c>
      <c r="D140" s="200" t="str">
        <f t="shared" ca="1" si="6"/>
        <v>Category 2: Redesign Primary Care</v>
      </c>
      <c r="E140" s="197">
        <f t="shared" ca="1" si="7"/>
        <v>0</v>
      </c>
      <c r="F140" s="197">
        <f t="shared" ca="1" si="8"/>
        <v>0</v>
      </c>
      <c r="G140" s="200" t="str">
        <f ca="1">INDIRECT("'"&amp;$Q140&amp;"'!B222")</f>
        <v>Improvement Milestone:</v>
      </c>
      <c r="H140" s="197">
        <f ca="1">INDIRECT("'"&amp;$Q140&amp;"'!D222")</f>
        <v>0</v>
      </c>
      <c r="I140" s="197"/>
      <c r="J140" s="197">
        <f ca="1">INDIRECT("'"&amp;$Q140&amp;"'!F225")</f>
        <v>0</v>
      </c>
      <c r="K140" s="197">
        <f ca="1">INDIRECT("'"&amp;$Q140&amp;"'!F227")</f>
        <v>0</v>
      </c>
      <c r="L140" s="197" t="str">
        <f ca="1">INDIRECT("'"&amp;$Q140&amp;"'!F229")</f>
        <v>N/A</v>
      </c>
      <c r="M140" s="197">
        <f ca="1">INDIRECT("'"&amp;$Q140&amp;"'!F232")</f>
        <v>0</v>
      </c>
      <c r="N140" s="197">
        <f ca="1">INDIRECT("'"&amp;$Q140&amp;"'!B234")</f>
        <v>0</v>
      </c>
      <c r="O140" s="197">
        <f ca="1">INDIRECT("'"&amp;$Q140&amp;"'!F242")</f>
        <v>0</v>
      </c>
      <c r="P140" s="197" t="str">
        <f ca="1">INDIRECT("'"&amp;$Q140&amp;"'!F244")</f>
        <v xml:space="preserve"> </v>
      </c>
      <c r="Q140" t="s">
        <v>108</v>
      </c>
      <c r="R140">
        <v>14</v>
      </c>
    </row>
    <row r="141" spans="1:18" x14ac:dyDescent="0.25">
      <c r="A141" s="197" t="str">
        <f>'Total Payment Amount'!$D$2</f>
        <v>The University of California, Davis Medical Center</v>
      </c>
      <c r="B141" s="197" t="str">
        <f>'Total Payment Amount'!$D$3</f>
        <v>DY 7</v>
      </c>
      <c r="C141" s="198">
        <f>'Total Payment Amount'!$D$4</f>
        <v>41211</v>
      </c>
      <c r="D141" s="200" t="str">
        <f t="shared" ca="1" si="6"/>
        <v>Category 2: Redesign Primary Care</v>
      </c>
      <c r="E141" s="197">
        <f t="shared" ca="1" si="7"/>
        <v>0</v>
      </c>
      <c r="F141" s="197">
        <f t="shared" ca="1" si="8"/>
        <v>0</v>
      </c>
      <c r="G141" s="200" t="str">
        <f ca="1">INDIRECT("'"&amp;$Q141&amp;"'!B247")</f>
        <v>Improvement Milestone:</v>
      </c>
      <c r="H141" s="197">
        <f ca="1">INDIRECT("'"&amp;$Q141&amp;"'!D247")</f>
        <v>0</v>
      </c>
      <c r="I141" s="197"/>
      <c r="J141" s="197">
        <f ca="1">INDIRECT("'"&amp;$Q141&amp;"'!F250")</f>
        <v>0</v>
      </c>
      <c r="K141" s="197">
        <f ca="1">INDIRECT("'"&amp;$Q141&amp;"'!F252")</f>
        <v>0</v>
      </c>
      <c r="L141" s="197" t="str">
        <f ca="1">INDIRECT("'"&amp;$Q141&amp;"'!F254")</f>
        <v>N/A</v>
      </c>
      <c r="M141" s="197">
        <f ca="1">INDIRECT("'"&amp;$Q141&amp;"'!F257")</f>
        <v>0</v>
      </c>
      <c r="N141" s="197">
        <f ca="1">INDIRECT("'"&amp;$Q141&amp;"'!B259")</f>
        <v>0</v>
      </c>
      <c r="O141" s="197">
        <f ca="1">INDIRECT("'"&amp;$Q141&amp;"'!F267")</f>
        <v>0</v>
      </c>
      <c r="P141" s="197" t="str">
        <f ca="1">INDIRECT("'"&amp;$Q141&amp;"'!F269")</f>
        <v xml:space="preserve"> </v>
      </c>
      <c r="Q141" t="s">
        <v>108</v>
      </c>
      <c r="R141">
        <v>14</v>
      </c>
    </row>
    <row r="142" spans="1:18" x14ac:dyDescent="0.25">
      <c r="A142" s="197" t="str">
        <f>'Total Payment Amount'!$D$2</f>
        <v>The University of California, Davis Medical Center</v>
      </c>
      <c r="B142" s="197" t="str">
        <f>'Total Payment Amount'!$D$3</f>
        <v>DY 7</v>
      </c>
      <c r="C142" s="198">
        <f>'Total Payment Amount'!$D$4</f>
        <v>41211</v>
      </c>
      <c r="D142" s="200" t="str">
        <f t="shared" ca="1" si="6"/>
        <v>Category 2: Redesign to Improve Patient Experience</v>
      </c>
      <c r="E142" s="197">
        <f t="shared" ca="1" si="7"/>
        <v>0</v>
      </c>
      <c r="F142" s="197">
        <f t="shared" ca="1" si="8"/>
        <v>0</v>
      </c>
      <c r="G142" s="200" t="str">
        <f ca="1">INDIRECT("'"&amp;$Q142&amp;"'!B22")</f>
        <v>Process Milestone:</v>
      </c>
      <c r="H142" s="197">
        <f ca="1">INDIRECT("'"&amp;$Q142&amp;"'!D22")</f>
        <v>0</v>
      </c>
      <c r="I142" s="197"/>
      <c r="J142" s="197">
        <f ca="1">INDIRECT("'"&amp;$Q142&amp;"'!F25")</f>
        <v>0</v>
      </c>
      <c r="K142" s="197">
        <f ca="1">INDIRECT("'"&amp;$Q142&amp;"'!F27")</f>
        <v>0</v>
      </c>
      <c r="L142" s="197" t="str">
        <f ca="1">INDIRECT("'"&amp;$Q142&amp;"'!F29")</f>
        <v>N/A</v>
      </c>
      <c r="M142" s="197">
        <f ca="1">INDIRECT("'"&amp;$Q142&amp;"'!F32")</f>
        <v>0</v>
      </c>
      <c r="N142" s="197">
        <f ca="1">INDIRECT("'"&amp;$Q142&amp;"'!B34")</f>
        <v>0</v>
      </c>
      <c r="O142" s="197">
        <f ca="1">INDIRECT("'"&amp;$Q142&amp;"'!F42")</f>
        <v>0</v>
      </c>
      <c r="P142" s="197" t="str">
        <f ca="1">INDIRECT("'"&amp;$Q142&amp;"'!F44")</f>
        <v xml:space="preserve"> </v>
      </c>
      <c r="Q142" t="s">
        <v>263</v>
      </c>
      <c r="R142">
        <v>15</v>
      </c>
    </row>
    <row r="143" spans="1:18" x14ac:dyDescent="0.25">
      <c r="A143" s="197" t="str">
        <f>'Total Payment Amount'!$D$2</f>
        <v>The University of California, Davis Medical Center</v>
      </c>
      <c r="B143" s="197" t="str">
        <f>'Total Payment Amount'!$D$3</f>
        <v>DY 7</v>
      </c>
      <c r="C143" s="198">
        <f>'Total Payment Amount'!$D$4</f>
        <v>41211</v>
      </c>
      <c r="D143" s="200" t="str">
        <f t="shared" ca="1" si="6"/>
        <v>Category 2: Redesign to Improve Patient Experience</v>
      </c>
      <c r="E143" s="197">
        <f t="shared" ca="1" si="7"/>
        <v>0</v>
      </c>
      <c r="F143" s="197">
        <f t="shared" ca="1" si="8"/>
        <v>0</v>
      </c>
      <c r="G143" s="200" t="str">
        <f ca="1">INDIRECT("'"&amp;$Q143&amp;"'!B47")</f>
        <v>Process Milestone:</v>
      </c>
      <c r="H143" s="197">
        <f ca="1">INDIRECT("'"&amp;$Q143&amp;"'!D47")</f>
        <v>0</v>
      </c>
      <c r="I143" s="197"/>
      <c r="J143" s="197">
        <f ca="1">INDIRECT("'"&amp;$Q143&amp;"'!F50")</f>
        <v>0</v>
      </c>
      <c r="K143" s="197">
        <f ca="1">INDIRECT("'"&amp;$Q143&amp;"'!F52")</f>
        <v>0</v>
      </c>
      <c r="L143" s="197" t="str">
        <f ca="1">INDIRECT("'"&amp;$Q143&amp;"'!F54")</f>
        <v>N/A</v>
      </c>
      <c r="M143" s="197">
        <f ca="1">INDIRECT("'"&amp;$Q143&amp;"'!F57")</f>
        <v>0</v>
      </c>
      <c r="N143" s="197">
        <f ca="1">INDIRECT("'"&amp;$Q143&amp;"'!B59")</f>
        <v>0</v>
      </c>
      <c r="O143" s="197">
        <f ca="1">INDIRECT("'"&amp;$Q143&amp;"'!F67")</f>
        <v>0</v>
      </c>
      <c r="P143" s="197" t="str">
        <f ca="1">INDIRECT("'"&amp;$Q143&amp;"'!F69")</f>
        <v xml:space="preserve"> </v>
      </c>
      <c r="Q143" t="s">
        <v>263</v>
      </c>
      <c r="R143">
        <v>15</v>
      </c>
    </row>
    <row r="144" spans="1:18" x14ac:dyDescent="0.25">
      <c r="A144" s="197" t="str">
        <f>'Total Payment Amount'!$D$2</f>
        <v>The University of California, Davis Medical Center</v>
      </c>
      <c r="B144" s="197" t="str">
        <f>'Total Payment Amount'!$D$3</f>
        <v>DY 7</v>
      </c>
      <c r="C144" s="198">
        <f>'Total Payment Amount'!$D$4</f>
        <v>41211</v>
      </c>
      <c r="D144" s="200" t="str">
        <f t="shared" ca="1" si="6"/>
        <v>Category 2: Redesign to Improve Patient Experience</v>
      </c>
      <c r="E144" s="197">
        <f t="shared" ca="1" si="7"/>
        <v>0</v>
      </c>
      <c r="F144" s="197">
        <f t="shared" ca="1" si="8"/>
        <v>0</v>
      </c>
      <c r="G144" s="200" t="str">
        <f ca="1">INDIRECT("'"&amp;$Q144&amp;"'!B72")</f>
        <v>Process Milestone:</v>
      </c>
      <c r="H144" s="197">
        <f ca="1">INDIRECT("'"&amp;$Q144&amp;"'!D72")</f>
        <v>0</v>
      </c>
      <c r="I144" s="197"/>
      <c r="J144" s="197">
        <f ca="1">INDIRECT("'"&amp;$Q144&amp;"'!F75")</f>
        <v>0</v>
      </c>
      <c r="K144" s="197">
        <f ca="1">INDIRECT("'"&amp;$Q144&amp;"'!F77")</f>
        <v>0</v>
      </c>
      <c r="L144" s="197" t="str">
        <f ca="1">INDIRECT("'"&amp;$Q144&amp;"'!F79")</f>
        <v>N/A</v>
      </c>
      <c r="M144" s="197">
        <f ca="1">INDIRECT("'"&amp;$Q144&amp;"'!F82")</f>
        <v>0</v>
      </c>
      <c r="N144" s="197">
        <f ca="1">INDIRECT("'"&amp;$Q144&amp;"'!B84")</f>
        <v>0</v>
      </c>
      <c r="O144" s="197">
        <f ca="1">INDIRECT("'"&amp;$Q144&amp;"'!F92")</f>
        <v>0</v>
      </c>
      <c r="P144" s="197" t="str">
        <f ca="1">INDIRECT("'"&amp;$Q144&amp;"'!F94")</f>
        <v xml:space="preserve"> </v>
      </c>
      <c r="Q144" t="s">
        <v>263</v>
      </c>
      <c r="R144">
        <v>15</v>
      </c>
    </row>
    <row r="145" spans="1:18" x14ac:dyDescent="0.25">
      <c r="A145" s="197" t="str">
        <f>'Total Payment Amount'!$D$2</f>
        <v>The University of California, Davis Medical Center</v>
      </c>
      <c r="B145" s="197" t="str">
        <f>'Total Payment Amount'!$D$3</f>
        <v>DY 7</v>
      </c>
      <c r="C145" s="198">
        <f>'Total Payment Amount'!$D$4</f>
        <v>41211</v>
      </c>
      <c r="D145" s="200" t="str">
        <f t="shared" ca="1" si="6"/>
        <v>Category 2: Redesign to Improve Patient Experience</v>
      </c>
      <c r="E145" s="197">
        <f t="shared" ca="1" si="7"/>
        <v>0</v>
      </c>
      <c r="F145" s="197">
        <f t="shared" ca="1" si="8"/>
        <v>0</v>
      </c>
      <c r="G145" s="200" t="str">
        <f ca="1">INDIRECT("'"&amp;$Q145&amp;"'!B97")</f>
        <v>Process Milestone:</v>
      </c>
      <c r="H145" s="197">
        <f ca="1">INDIRECT("'"&amp;$Q145&amp;"'!D97")</f>
        <v>0</v>
      </c>
      <c r="I145" s="197"/>
      <c r="J145" s="197">
        <f ca="1">INDIRECT("'"&amp;$Q145&amp;"'!F100")</f>
        <v>0</v>
      </c>
      <c r="K145" s="197">
        <f ca="1">INDIRECT("'"&amp;$Q145&amp;"'!F102")</f>
        <v>0</v>
      </c>
      <c r="L145" s="197" t="str">
        <f ca="1">INDIRECT("'"&amp;$Q145&amp;"'!F104")</f>
        <v>N/A</v>
      </c>
      <c r="M145" s="197">
        <f ca="1">INDIRECT("'"&amp;$Q145&amp;"'!F107")</f>
        <v>0</v>
      </c>
      <c r="N145" s="197">
        <f ca="1">INDIRECT("'"&amp;$Q145&amp;"'!B109")</f>
        <v>0</v>
      </c>
      <c r="O145" s="197">
        <f ca="1">INDIRECT("'"&amp;$Q145&amp;"'!F117")</f>
        <v>0</v>
      </c>
      <c r="P145" s="197" t="str">
        <f ca="1">INDIRECT("'"&amp;$Q145&amp;"'!F119")</f>
        <v xml:space="preserve"> </v>
      </c>
      <c r="Q145" t="s">
        <v>263</v>
      </c>
      <c r="R145">
        <v>15</v>
      </c>
    </row>
    <row r="146" spans="1:18" x14ac:dyDescent="0.25">
      <c r="A146" s="197" t="str">
        <f>'Total Payment Amount'!$D$2</f>
        <v>The University of California, Davis Medical Center</v>
      </c>
      <c r="B146" s="197" t="str">
        <f>'Total Payment Amount'!$D$3</f>
        <v>DY 7</v>
      </c>
      <c r="C146" s="198">
        <f>'Total Payment Amount'!$D$4</f>
        <v>41211</v>
      </c>
      <c r="D146" s="200" t="str">
        <f t="shared" ca="1" si="6"/>
        <v>Category 2: Redesign to Improve Patient Experience</v>
      </c>
      <c r="E146" s="197">
        <f t="shared" ca="1" si="7"/>
        <v>0</v>
      </c>
      <c r="F146" s="197">
        <f t="shared" ca="1" si="8"/>
        <v>0</v>
      </c>
      <c r="G146" s="200" t="str">
        <f ca="1">INDIRECT("'"&amp;$Q146&amp;"'!B122")</f>
        <v>Process Milestone:</v>
      </c>
      <c r="H146" s="197">
        <f ca="1">INDIRECT("'"&amp;$Q146&amp;"'!D122")</f>
        <v>0</v>
      </c>
      <c r="I146" s="197"/>
      <c r="J146" s="197">
        <f ca="1">INDIRECT("'"&amp;$Q146&amp;"'!F125")</f>
        <v>0</v>
      </c>
      <c r="K146" s="197">
        <f ca="1">INDIRECT("'"&amp;$Q146&amp;"'!F127")</f>
        <v>0</v>
      </c>
      <c r="L146" s="197" t="str">
        <f ca="1">INDIRECT("'"&amp;$Q146&amp;"'!F129")</f>
        <v>N/A</v>
      </c>
      <c r="M146" s="197">
        <f ca="1">INDIRECT("'"&amp;$Q146&amp;"'!F132")</f>
        <v>0</v>
      </c>
      <c r="N146" s="197">
        <f ca="1">INDIRECT("'"&amp;$Q146&amp;"'!B134")</f>
        <v>0</v>
      </c>
      <c r="O146" s="197">
        <f ca="1">INDIRECT("'"&amp;$Q146&amp;"'!F142")</f>
        <v>0</v>
      </c>
      <c r="P146" s="197" t="str">
        <f ca="1">INDIRECT("'"&amp;$Q146&amp;"'!F144")</f>
        <v xml:space="preserve"> </v>
      </c>
      <c r="Q146" t="s">
        <v>263</v>
      </c>
      <c r="R146">
        <v>15</v>
      </c>
    </row>
    <row r="147" spans="1:18" x14ac:dyDescent="0.25">
      <c r="A147" s="197" t="str">
        <f>'Total Payment Amount'!$D$2</f>
        <v>The University of California, Davis Medical Center</v>
      </c>
      <c r="B147" s="197" t="str">
        <f>'Total Payment Amount'!$D$3</f>
        <v>DY 7</v>
      </c>
      <c r="C147" s="198">
        <f>'Total Payment Amount'!$D$4</f>
        <v>41211</v>
      </c>
      <c r="D147" s="200" t="str">
        <f t="shared" ca="1" si="6"/>
        <v>Category 2: Redesign to Improve Patient Experience</v>
      </c>
      <c r="E147" s="197">
        <f t="shared" ca="1" si="7"/>
        <v>0</v>
      </c>
      <c r="F147" s="197">
        <f t="shared" ca="1" si="8"/>
        <v>0</v>
      </c>
      <c r="G147" s="200" t="str">
        <f ca="1">INDIRECT("'"&amp;$Q147&amp;"'!B147")</f>
        <v>Improvement Milestone:</v>
      </c>
      <c r="H147" s="197">
        <f ca="1">INDIRECT("'"&amp;$Q147&amp;"'!D147")</f>
        <v>0</v>
      </c>
      <c r="I147" s="197"/>
      <c r="J147" s="197">
        <f ca="1">INDIRECT("'"&amp;$Q147&amp;"'!F150")</f>
        <v>0</v>
      </c>
      <c r="K147" s="197">
        <f ca="1">INDIRECT("'"&amp;$Q147&amp;"'!F152")</f>
        <v>0</v>
      </c>
      <c r="L147" s="197" t="str">
        <f ca="1">INDIRECT("'"&amp;$Q147&amp;"'!F154")</f>
        <v>N/A</v>
      </c>
      <c r="M147" s="197">
        <f ca="1">INDIRECT("'"&amp;$Q147&amp;"'!F157")</f>
        <v>0</v>
      </c>
      <c r="N147" s="197">
        <f ca="1">INDIRECT("'"&amp;$Q147&amp;"'!B159")</f>
        <v>0</v>
      </c>
      <c r="O147" s="197">
        <f ca="1">INDIRECT("'"&amp;$Q147&amp;"'!F167")</f>
        <v>0</v>
      </c>
      <c r="P147" s="197" t="str">
        <f ca="1">INDIRECT("'"&amp;$Q147&amp;"'!F169")</f>
        <v xml:space="preserve"> </v>
      </c>
      <c r="Q147" t="s">
        <v>263</v>
      </c>
      <c r="R147">
        <v>15</v>
      </c>
    </row>
    <row r="148" spans="1:18" x14ac:dyDescent="0.25">
      <c r="A148" s="197" t="str">
        <f>'Total Payment Amount'!$D$2</f>
        <v>The University of California, Davis Medical Center</v>
      </c>
      <c r="B148" s="197" t="str">
        <f>'Total Payment Amount'!$D$3</f>
        <v>DY 7</v>
      </c>
      <c r="C148" s="198">
        <f>'Total Payment Amount'!$D$4</f>
        <v>41211</v>
      </c>
      <c r="D148" s="200" t="str">
        <f t="shared" ca="1" si="6"/>
        <v>Category 2: Redesign to Improve Patient Experience</v>
      </c>
      <c r="E148" s="197">
        <f t="shared" ca="1" si="7"/>
        <v>0</v>
      </c>
      <c r="F148" s="197">
        <f t="shared" ca="1" si="8"/>
        <v>0</v>
      </c>
      <c r="G148" s="200" t="str">
        <f ca="1">INDIRECT("'"&amp;$Q148&amp;"'!B172")</f>
        <v>Improvement Milestone:</v>
      </c>
      <c r="H148" s="197">
        <f ca="1">INDIRECT("'"&amp;$Q148&amp;"'!D172")</f>
        <v>0</v>
      </c>
      <c r="I148" s="197"/>
      <c r="J148" s="197">
        <f ca="1">INDIRECT("'"&amp;$Q148&amp;"'!F175")</f>
        <v>0</v>
      </c>
      <c r="K148" s="197">
        <f ca="1">INDIRECT("'"&amp;$Q148&amp;"'!F177")</f>
        <v>0</v>
      </c>
      <c r="L148" s="197" t="str">
        <f ca="1">INDIRECT("'"&amp;$Q148&amp;"'!F179")</f>
        <v>N/A</v>
      </c>
      <c r="M148" s="197">
        <f ca="1">INDIRECT("'"&amp;$Q148&amp;"'!F182")</f>
        <v>0</v>
      </c>
      <c r="N148" s="197">
        <f ca="1">INDIRECT("'"&amp;$Q148&amp;"'!B184")</f>
        <v>0</v>
      </c>
      <c r="O148" s="197">
        <f ca="1">INDIRECT("'"&amp;$Q148&amp;"'!F192")</f>
        <v>0</v>
      </c>
      <c r="P148" s="197" t="str">
        <f ca="1">INDIRECT("'"&amp;$Q148&amp;"'!F194")</f>
        <v xml:space="preserve"> </v>
      </c>
      <c r="Q148" t="s">
        <v>263</v>
      </c>
      <c r="R148">
        <v>15</v>
      </c>
    </row>
    <row r="149" spans="1:18" x14ac:dyDescent="0.25">
      <c r="A149" s="197" t="str">
        <f>'Total Payment Amount'!$D$2</f>
        <v>The University of California, Davis Medical Center</v>
      </c>
      <c r="B149" s="197" t="str">
        <f>'Total Payment Amount'!$D$3</f>
        <v>DY 7</v>
      </c>
      <c r="C149" s="198">
        <f>'Total Payment Amount'!$D$4</f>
        <v>41211</v>
      </c>
      <c r="D149" s="200" t="str">
        <f t="shared" ca="1" si="6"/>
        <v>Category 2: Redesign to Improve Patient Experience</v>
      </c>
      <c r="E149" s="197">
        <f t="shared" ca="1" si="7"/>
        <v>0</v>
      </c>
      <c r="F149" s="197">
        <f t="shared" ca="1" si="8"/>
        <v>0</v>
      </c>
      <c r="G149" s="200" t="str">
        <f ca="1">INDIRECT("'"&amp;$Q149&amp;"'!B197")</f>
        <v>Improvement Milestone:</v>
      </c>
      <c r="H149" s="197">
        <f ca="1">INDIRECT("'"&amp;$Q149&amp;"'!D197")</f>
        <v>0</v>
      </c>
      <c r="I149" s="197"/>
      <c r="J149" s="197">
        <f ca="1">INDIRECT("'"&amp;$Q149&amp;"'!F200")</f>
        <v>0</v>
      </c>
      <c r="K149" s="197">
        <f ca="1">INDIRECT("'"&amp;$Q149&amp;"'!F202")</f>
        <v>0</v>
      </c>
      <c r="L149" s="197" t="str">
        <f ca="1">INDIRECT("'"&amp;$Q149&amp;"'!F204")</f>
        <v>N/A</v>
      </c>
      <c r="M149" s="197">
        <f ca="1">INDIRECT("'"&amp;$Q149&amp;"'!F207")</f>
        <v>0</v>
      </c>
      <c r="N149" s="197">
        <f ca="1">INDIRECT("'"&amp;$Q149&amp;"'!B209")</f>
        <v>0</v>
      </c>
      <c r="O149" s="197">
        <f ca="1">INDIRECT("'"&amp;$Q149&amp;"'!F217")</f>
        <v>0</v>
      </c>
      <c r="P149" s="197" t="str">
        <f ca="1">INDIRECT("'"&amp;$Q149&amp;"'!F219")</f>
        <v xml:space="preserve"> </v>
      </c>
      <c r="Q149" t="s">
        <v>263</v>
      </c>
      <c r="R149">
        <v>15</v>
      </c>
    </row>
    <row r="150" spans="1:18" x14ac:dyDescent="0.25">
      <c r="A150" s="197" t="str">
        <f>'Total Payment Amount'!$D$2</f>
        <v>The University of California, Davis Medical Center</v>
      </c>
      <c r="B150" s="197" t="str">
        <f>'Total Payment Amount'!$D$3</f>
        <v>DY 7</v>
      </c>
      <c r="C150" s="198">
        <f>'Total Payment Amount'!$D$4</f>
        <v>41211</v>
      </c>
      <c r="D150" s="200" t="str">
        <f t="shared" ca="1" si="6"/>
        <v>Category 2: Redesign to Improve Patient Experience</v>
      </c>
      <c r="E150" s="197">
        <f t="shared" ca="1" si="7"/>
        <v>0</v>
      </c>
      <c r="F150" s="197">
        <f t="shared" ca="1" si="8"/>
        <v>0</v>
      </c>
      <c r="G150" s="200" t="str">
        <f ca="1">INDIRECT("'"&amp;$Q150&amp;"'!B222")</f>
        <v>Improvement Milestone:</v>
      </c>
      <c r="H150" s="197">
        <f ca="1">INDIRECT("'"&amp;$Q150&amp;"'!D222")</f>
        <v>0</v>
      </c>
      <c r="I150" s="197"/>
      <c r="J150" s="197">
        <f ca="1">INDIRECT("'"&amp;$Q150&amp;"'!F225")</f>
        <v>0</v>
      </c>
      <c r="K150" s="197">
        <f ca="1">INDIRECT("'"&amp;$Q150&amp;"'!F227")</f>
        <v>0</v>
      </c>
      <c r="L150" s="197" t="str">
        <f ca="1">INDIRECT("'"&amp;$Q150&amp;"'!F229")</f>
        <v>N/A</v>
      </c>
      <c r="M150" s="197">
        <f ca="1">INDIRECT("'"&amp;$Q150&amp;"'!F232")</f>
        <v>0</v>
      </c>
      <c r="N150" s="197">
        <f ca="1">INDIRECT("'"&amp;$Q150&amp;"'!B234")</f>
        <v>0</v>
      </c>
      <c r="O150" s="197">
        <f ca="1">INDIRECT("'"&amp;$Q150&amp;"'!F242")</f>
        <v>0</v>
      </c>
      <c r="P150" s="197" t="str">
        <f ca="1">INDIRECT("'"&amp;$Q150&amp;"'!F244")</f>
        <v xml:space="preserve"> </v>
      </c>
      <c r="Q150" t="s">
        <v>263</v>
      </c>
      <c r="R150">
        <v>15</v>
      </c>
    </row>
    <row r="151" spans="1:18" x14ac:dyDescent="0.25">
      <c r="A151" s="197" t="str">
        <f>'Total Payment Amount'!$D$2</f>
        <v>The University of California, Davis Medical Center</v>
      </c>
      <c r="B151" s="197" t="str">
        <f>'Total Payment Amount'!$D$3</f>
        <v>DY 7</v>
      </c>
      <c r="C151" s="198">
        <f>'Total Payment Amount'!$D$4</f>
        <v>41211</v>
      </c>
      <c r="D151" s="200" t="str">
        <f t="shared" ca="1" si="6"/>
        <v>Category 2: Redesign to Improve Patient Experience</v>
      </c>
      <c r="E151" s="197">
        <f t="shared" ca="1" si="7"/>
        <v>0</v>
      </c>
      <c r="F151" s="197">
        <f t="shared" ca="1" si="8"/>
        <v>0</v>
      </c>
      <c r="G151" s="200" t="str">
        <f ca="1">INDIRECT("'"&amp;$Q151&amp;"'!B247")</f>
        <v>Improvement Milestone:</v>
      </c>
      <c r="H151" s="197">
        <f ca="1">INDIRECT("'"&amp;$Q151&amp;"'!D247")</f>
        <v>0</v>
      </c>
      <c r="I151" s="197"/>
      <c r="J151" s="197">
        <f ca="1">INDIRECT("'"&amp;$Q151&amp;"'!F250")</f>
        <v>0</v>
      </c>
      <c r="K151" s="197">
        <f ca="1">INDIRECT("'"&amp;$Q151&amp;"'!F252")</f>
        <v>0</v>
      </c>
      <c r="L151" s="197" t="str">
        <f ca="1">INDIRECT("'"&amp;$Q151&amp;"'!F254")</f>
        <v>N/A</v>
      </c>
      <c r="M151" s="197">
        <f ca="1">INDIRECT("'"&amp;$Q151&amp;"'!F257")</f>
        <v>0</v>
      </c>
      <c r="N151" s="197">
        <f ca="1">INDIRECT("'"&amp;$Q151&amp;"'!B259")</f>
        <v>0</v>
      </c>
      <c r="O151" s="197">
        <f ca="1">INDIRECT("'"&amp;$Q151&amp;"'!F267")</f>
        <v>0</v>
      </c>
      <c r="P151" s="197" t="str">
        <f ca="1">INDIRECT("'"&amp;$Q151&amp;"'!F269")</f>
        <v xml:space="preserve"> </v>
      </c>
      <c r="Q151" t="s">
        <v>263</v>
      </c>
      <c r="R151">
        <v>15</v>
      </c>
    </row>
    <row r="152" spans="1:18" x14ac:dyDescent="0.25">
      <c r="A152" s="197" t="str">
        <f>'Total Payment Amount'!$D$2</f>
        <v>The University of California, Davis Medical Center</v>
      </c>
      <c r="B152" s="197" t="str">
        <f>'Total Payment Amount'!$D$3</f>
        <v>DY 7</v>
      </c>
      <c r="C152" s="198">
        <f>'Total Payment Amount'!$D$4</f>
        <v>41211</v>
      </c>
      <c r="D152" s="200" t="str">
        <f t="shared" ca="1" si="6"/>
        <v>Category 2: Redesign for Cost Containment</v>
      </c>
      <c r="E152" s="197">
        <f t="shared" ca="1" si="7"/>
        <v>0</v>
      </c>
      <c r="F152" s="197">
        <f t="shared" ca="1" si="8"/>
        <v>0</v>
      </c>
      <c r="G152" s="200" t="str">
        <f ca="1">INDIRECT("'"&amp;$Q152&amp;"'!B22")</f>
        <v>Process Milestone:</v>
      </c>
      <c r="H152" s="197">
        <f ca="1">INDIRECT("'"&amp;$Q152&amp;"'!D22")</f>
        <v>0</v>
      </c>
      <c r="I152" s="197"/>
      <c r="J152" s="197">
        <f ca="1">INDIRECT("'"&amp;$Q152&amp;"'!F25")</f>
        <v>0</v>
      </c>
      <c r="K152" s="197">
        <f ca="1">INDIRECT("'"&amp;$Q152&amp;"'!F27")</f>
        <v>0</v>
      </c>
      <c r="L152" s="197" t="str">
        <f ca="1">INDIRECT("'"&amp;$Q152&amp;"'!F29")</f>
        <v>N/A</v>
      </c>
      <c r="M152" s="197">
        <f ca="1">INDIRECT("'"&amp;$Q152&amp;"'!F32")</f>
        <v>0</v>
      </c>
      <c r="N152" s="197">
        <f ca="1">INDIRECT("'"&amp;$Q152&amp;"'!B34")</f>
        <v>0</v>
      </c>
      <c r="O152" s="197">
        <f ca="1">INDIRECT("'"&amp;$Q152&amp;"'!F42")</f>
        <v>0</v>
      </c>
      <c r="P152" s="197" t="str">
        <f ca="1">INDIRECT("'"&amp;$Q152&amp;"'!F44")</f>
        <v xml:space="preserve"> </v>
      </c>
      <c r="Q152" t="s">
        <v>110</v>
      </c>
      <c r="R152">
        <v>16</v>
      </c>
    </row>
    <row r="153" spans="1:18" x14ac:dyDescent="0.25">
      <c r="A153" s="197" t="str">
        <f>'Total Payment Amount'!$D$2</f>
        <v>The University of California, Davis Medical Center</v>
      </c>
      <c r="B153" s="197" t="str">
        <f>'Total Payment Amount'!$D$3</f>
        <v>DY 7</v>
      </c>
      <c r="C153" s="198">
        <f>'Total Payment Amount'!$D$4</f>
        <v>41211</v>
      </c>
      <c r="D153" s="200" t="str">
        <f t="shared" ca="1" si="6"/>
        <v>Category 2: Redesign for Cost Containment</v>
      </c>
      <c r="E153" s="197">
        <f t="shared" ca="1" si="7"/>
        <v>0</v>
      </c>
      <c r="F153" s="197">
        <f t="shared" ca="1" si="8"/>
        <v>0</v>
      </c>
      <c r="G153" s="200" t="str">
        <f ca="1">INDIRECT("'"&amp;$Q153&amp;"'!B47")</f>
        <v>Process Milestone:</v>
      </c>
      <c r="H153" s="197">
        <f ca="1">INDIRECT("'"&amp;$Q153&amp;"'!D47")</f>
        <v>0</v>
      </c>
      <c r="I153" s="197"/>
      <c r="J153" s="197">
        <f ca="1">INDIRECT("'"&amp;$Q153&amp;"'!F50")</f>
        <v>0</v>
      </c>
      <c r="K153" s="197">
        <f ca="1">INDIRECT("'"&amp;$Q153&amp;"'!F52")</f>
        <v>0</v>
      </c>
      <c r="L153" s="197" t="str">
        <f ca="1">INDIRECT("'"&amp;$Q153&amp;"'!F54")</f>
        <v>N/A</v>
      </c>
      <c r="M153" s="197">
        <f ca="1">INDIRECT("'"&amp;$Q153&amp;"'!F57")</f>
        <v>0</v>
      </c>
      <c r="N153" s="197">
        <f ca="1">INDIRECT("'"&amp;$Q153&amp;"'!B59")</f>
        <v>0</v>
      </c>
      <c r="O153" s="197">
        <f ca="1">INDIRECT("'"&amp;$Q153&amp;"'!F67")</f>
        <v>0</v>
      </c>
      <c r="P153" s="197" t="str">
        <f ca="1">INDIRECT("'"&amp;$Q153&amp;"'!F69")</f>
        <v xml:space="preserve"> </v>
      </c>
      <c r="Q153" t="s">
        <v>110</v>
      </c>
      <c r="R153">
        <v>16</v>
      </c>
    </row>
    <row r="154" spans="1:18" x14ac:dyDescent="0.25">
      <c r="A154" s="197" t="str">
        <f>'Total Payment Amount'!$D$2</f>
        <v>The University of California, Davis Medical Center</v>
      </c>
      <c r="B154" s="197" t="str">
        <f>'Total Payment Amount'!$D$3</f>
        <v>DY 7</v>
      </c>
      <c r="C154" s="198">
        <f>'Total Payment Amount'!$D$4</f>
        <v>41211</v>
      </c>
      <c r="D154" s="200" t="str">
        <f t="shared" ca="1" si="6"/>
        <v>Category 2: Redesign for Cost Containment</v>
      </c>
      <c r="E154" s="197">
        <f t="shared" ca="1" si="7"/>
        <v>0</v>
      </c>
      <c r="F154" s="197">
        <f t="shared" ca="1" si="8"/>
        <v>0</v>
      </c>
      <c r="G154" s="200" t="str">
        <f ca="1">INDIRECT("'"&amp;$Q154&amp;"'!B72")</f>
        <v>Process Milestone:</v>
      </c>
      <c r="H154" s="197">
        <f ca="1">INDIRECT("'"&amp;$Q154&amp;"'!D72")</f>
        <v>0</v>
      </c>
      <c r="I154" s="197"/>
      <c r="J154" s="197">
        <f ca="1">INDIRECT("'"&amp;$Q154&amp;"'!F75")</f>
        <v>0</v>
      </c>
      <c r="K154" s="197">
        <f ca="1">INDIRECT("'"&amp;$Q154&amp;"'!F77")</f>
        <v>0</v>
      </c>
      <c r="L154" s="197" t="str">
        <f ca="1">INDIRECT("'"&amp;$Q154&amp;"'!F79")</f>
        <v>N/A</v>
      </c>
      <c r="M154" s="197">
        <f ca="1">INDIRECT("'"&amp;$Q154&amp;"'!F82")</f>
        <v>0</v>
      </c>
      <c r="N154" s="197">
        <f ca="1">INDIRECT("'"&amp;$Q154&amp;"'!B84")</f>
        <v>0</v>
      </c>
      <c r="O154" s="197">
        <f ca="1">INDIRECT("'"&amp;$Q154&amp;"'!F92")</f>
        <v>0</v>
      </c>
      <c r="P154" s="197" t="str">
        <f ca="1">INDIRECT("'"&amp;$Q154&amp;"'!F94")</f>
        <v xml:space="preserve"> </v>
      </c>
      <c r="Q154" t="s">
        <v>110</v>
      </c>
      <c r="R154">
        <v>16</v>
      </c>
    </row>
    <row r="155" spans="1:18" x14ac:dyDescent="0.25">
      <c r="A155" s="197" t="str">
        <f>'Total Payment Amount'!$D$2</f>
        <v>The University of California, Davis Medical Center</v>
      </c>
      <c r="B155" s="197" t="str">
        <f>'Total Payment Amount'!$D$3</f>
        <v>DY 7</v>
      </c>
      <c r="C155" s="198">
        <f>'Total Payment Amount'!$D$4</f>
        <v>41211</v>
      </c>
      <c r="D155" s="200" t="str">
        <f t="shared" ca="1" si="6"/>
        <v>Category 2: Redesign for Cost Containment</v>
      </c>
      <c r="E155" s="197">
        <f t="shared" ca="1" si="7"/>
        <v>0</v>
      </c>
      <c r="F155" s="197">
        <f t="shared" ca="1" si="8"/>
        <v>0</v>
      </c>
      <c r="G155" s="200" t="str">
        <f ca="1">INDIRECT("'"&amp;$Q155&amp;"'!B97")</f>
        <v>Process Milestone:</v>
      </c>
      <c r="H155" s="197">
        <f ca="1">INDIRECT("'"&amp;$Q155&amp;"'!D97")</f>
        <v>0</v>
      </c>
      <c r="I155" s="197"/>
      <c r="J155" s="197">
        <f ca="1">INDIRECT("'"&amp;$Q155&amp;"'!F100")</f>
        <v>0</v>
      </c>
      <c r="K155" s="197">
        <f ca="1">INDIRECT("'"&amp;$Q155&amp;"'!F102")</f>
        <v>0</v>
      </c>
      <c r="L155" s="197" t="str">
        <f ca="1">INDIRECT("'"&amp;$Q155&amp;"'!F104")</f>
        <v>N/A</v>
      </c>
      <c r="M155" s="197">
        <f ca="1">INDIRECT("'"&amp;$Q155&amp;"'!F107")</f>
        <v>0</v>
      </c>
      <c r="N155" s="197">
        <f ca="1">INDIRECT("'"&amp;$Q155&amp;"'!B109")</f>
        <v>0</v>
      </c>
      <c r="O155" s="197">
        <f ca="1">INDIRECT("'"&amp;$Q155&amp;"'!F117")</f>
        <v>0</v>
      </c>
      <c r="P155" s="197" t="str">
        <f ca="1">INDIRECT("'"&amp;$Q155&amp;"'!F119")</f>
        <v xml:space="preserve"> </v>
      </c>
      <c r="Q155" t="s">
        <v>110</v>
      </c>
      <c r="R155">
        <v>16</v>
      </c>
    </row>
    <row r="156" spans="1:18" x14ac:dyDescent="0.25">
      <c r="A156" s="197" t="str">
        <f>'Total Payment Amount'!$D$2</f>
        <v>The University of California, Davis Medical Center</v>
      </c>
      <c r="B156" s="197" t="str">
        <f>'Total Payment Amount'!$D$3</f>
        <v>DY 7</v>
      </c>
      <c r="C156" s="198">
        <f>'Total Payment Amount'!$D$4</f>
        <v>41211</v>
      </c>
      <c r="D156" s="200" t="str">
        <f t="shared" ca="1" si="6"/>
        <v>Category 2: Redesign for Cost Containment</v>
      </c>
      <c r="E156" s="197">
        <f t="shared" ca="1" si="7"/>
        <v>0</v>
      </c>
      <c r="F156" s="197">
        <f t="shared" ca="1" si="8"/>
        <v>0</v>
      </c>
      <c r="G156" s="200" t="str">
        <f ca="1">INDIRECT("'"&amp;$Q156&amp;"'!B122")</f>
        <v>Process Milestone:</v>
      </c>
      <c r="H156" s="197">
        <f ca="1">INDIRECT("'"&amp;$Q156&amp;"'!D122")</f>
        <v>0</v>
      </c>
      <c r="I156" s="197"/>
      <c r="J156" s="197">
        <f ca="1">INDIRECT("'"&amp;$Q156&amp;"'!F125")</f>
        <v>0</v>
      </c>
      <c r="K156" s="197">
        <f ca="1">INDIRECT("'"&amp;$Q156&amp;"'!F127")</f>
        <v>0</v>
      </c>
      <c r="L156" s="197" t="str">
        <f ca="1">INDIRECT("'"&amp;$Q156&amp;"'!F129")</f>
        <v>N/A</v>
      </c>
      <c r="M156" s="197">
        <f ca="1">INDIRECT("'"&amp;$Q156&amp;"'!F132")</f>
        <v>0</v>
      </c>
      <c r="N156" s="197">
        <f ca="1">INDIRECT("'"&amp;$Q156&amp;"'!B134")</f>
        <v>0</v>
      </c>
      <c r="O156" s="197">
        <f ca="1">INDIRECT("'"&amp;$Q156&amp;"'!F142")</f>
        <v>0</v>
      </c>
      <c r="P156" s="197" t="str">
        <f ca="1">INDIRECT("'"&amp;$Q156&amp;"'!F144")</f>
        <v xml:space="preserve"> </v>
      </c>
      <c r="Q156" t="s">
        <v>110</v>
      </c>
      <c r="R156">
        <v>16</v>
      </c>
    </row>
    <row r="157" spans="1:18" x14ac:dyDescent="0.25">
      <c r="A157" s="197" t="str">
        <f>'Total Payment Amount'!$D$2</f>
        <v>The University of California, Davis Medical Center</v>
      </c>
      <c r="B157" s="197" t="str">
        <f>'Total Payment Amount'!$D$3</f>
        <v>DY 7</v>
      </c>
      <c r="C157" s="198">
        <f>'Total Payment Amount'!$D$4</f>
        <v>41211</v>
      </c>
      <c r="D157" s="200" t="str">
        <f t="shared" ca="1" si="6"/>
        <v>Category 2: Redesign for Cost Containment</v>
      </c>
      <c r="E157" s="197">
        <f t="shared" ca="1" si="7"/>
        <v>0</v>
      </c>
      <c r="F157" s="197">
        <f t="shared" ca="1" si="8"/>
        <v>0</v>
      </c>
      <c r="G157" s="200" t="str">
        <f ca="1">INDIRECT("'"&amp;$Q157&amp;"'!B147")</f>
        <v>Improvement Milestone:</v>
      </c>
      <c r="H157" s="197">
        <f ca="1">INDIRECT("'"&amp;$Q157&amp;"'!D147")</f>
        <v>0</v>
      </c>
      <c r="I157" s="197"/>
      <c r="J157" s="197">
        <f ca="1">INDIRECT("'"&amp;$Q157&amp;"'!F150")</f>
        <v>0</v>
      </c>
      <c r="K157" s="197">
        <f ca="1">INDIRECT("'"&amp;$Q157&amp;"'!F152")</f>
        <v>0</v>
      </c>
      <c r="L157" s="197" t="str">
        <f ca="1">INDIRECT("'"&amp;$Q157&amp;"'!F154")</f>
        <v>N/A</v>
      </c>
      <c r="M157" s="197">
        <f ca="1">INDIRECT("'"&amp;$Q157&amp;"'!F157")</f>
        <v>0</v>
      </c>
      <c r="N157" s="197">
        <f ca="1">INDIRECT("'"&amp;$Q157&amp;"'!B159")</f>
        <v>0</v>
      </c>
      <c r="O157" s="197">
        <f ca="1">INDIRECT("'"&amp;$Q157&amp;"'!F167")</f>
        <v>0</v>
      </c>
      <c r="P157" s="197" t="str">
        <f ca="1">INDIRECT("'"&amp;$Q157&amp;"'!F169")</f>
        <v xml:space="preserve"> </v>
      </c>
      <c r="Q157" t="s">
        <v>110</v>
      </c>
      <c r="R157">
        <v>16</v>
      </c>
    </row>
    <row r="158" spans="1:18" x14ac:dyDescent="0.25">
      <c r="A158" s="197" t="str">
        <f>'Total Payment Amount'!$D$2</f>
        <v>The University of California, Davis Medical Center</v>
      </c>
      <c r="B158" s="197" t="str">
        <f>'Total Payment Amount'!$D$3</f>
        <v>DY 7</v>
      </c>
      <c r="C158" s="198">
        <f>'Total Payment Amount'!$D$4</f>
        <v>41211</v>
      </c>
      <c r="D158" s="200" t="str">
        <f t="shared" ca="1" si="6"/>
        <v>Category 2: Redesign for Cost Containment</v>
      </c>
      <c r="E158" s="197">
        <f t="shared" ca="1" si="7"/>
        <v>0</v>
      </c>
      <c r="F158" s="197">
        <f t="shared" ca="1" si="8"/>
        <v>0</v>
      </c>
      <c r="G158" s="200" t="str">
        <f ca="1">INDIRECT("'"&amp;$Q158&amp;"'!B172")</f>
        <v>Improvement Milestone:</v>
      </c>
      <c r="H158" s="197">
        <f ca="1">INDIRECT("'"&amp;$Q158&amp;"'!D172")</f>
        <v>0</v>
      </c>
      <c r="I158" s="197"/>
      <c r="J158" s="197">
        <f ca="1">INDIRECT("'"&amp;$Q158&amp;"'!F175")</f>
        <v>0</v>
      </c>
      <c r="K158" s="197">
        <f ca="1">INDIRECT("'"&amp;$Q158&amp;"'!F177")</f>
        <v>0</v>
      </c>
      <c r="L158" s="197" t="str">
        <f ca="1">INDIRECT("'"&amp;$Q158&amp;"'!F179")</f>
        <v>N/A</v>
      </c>
      <c r="M158" s="197">
        <f ca="1">INDIRECT("'"&amp;$Q158&amp;"'!F182")</f>
        <v>0</v>
      </c>
      <c r="N158" s="197">
        <f ca="1">INDIRECT("'"&amp;$Q158&amp;"'!B184")</f>
        <v>0</v>
      </c>
      <c r="O158" s="197">
        <f ca="1">INDIRECT("'"&amp;$Q158&amp;"'!F192")</f>
        <v>0</v>
      </c>
      <c r="P158" s="197" t="str">
        <f ca="1">INDIRECT("'"&amp;$Q158&amp;"'!F194")</f>
        <v xml:space="preserve"> </v>
      </c>
      <c r="Q158" t="s">
        <v>110</v>
      </c>
      <c r="R158">
        <v>16</v>
      </c>
    </row>
    <row r="159" spans="1:18" x14ac:dyDescent="0.25">
      <c r="A159" s="197" t="str">
        <f>'Total Payment Amount'!$D$2</f>
        <v>The University of California, Davis Medical Center</v>
      </c>
      <c r="B159" s="197" t="str">
        <f>'Total Payment Amount'!$D$3</f>
        <v>DY 7</v>
      </c>
      <c r="C159" s="198">
        <f>'Total Payment Amount'!$D$4</f>
        <v>41211</v>
      </c>
      <c r="D159" s="200" t="str">
        <f t="shared" ca="1" si="6"/>
        <v>Category 2: Redesign for Cost Containment</v>
      </c>
      <c r="E159" s="197">
        <f t="shared" ca="1" si="7"/>
        <v>0</v>
      </c>
      <c r="F159" s="197">
        <f t="shared" ca="1" si="8"/>
        <v>0</v>
      </c>
      <c r="G159" s="200" t="str">
        <f ca="1">INDIRECT("'"&amp;$Q159&amp;"'!B197")</f>
        <v>Improvement Milestone:</v>
      </c>
      <c r="H159" s="197">
        <f ca="1">INDIRECT("'"&amp;$Q159&amp;"'!D197")</f>
        <v>0</v>
      </c>
      <c r="I159" s="197"/>
      <c r="J159" s="197">
        <f ca="1">INDIRECT("'"&amp;$Q159&amp;"'!F200")</f>
        <v>0</v>
      </c>
      <c r="K159" s="197">
        <f ca="1">INDIRECT("'"&amp;$Q159&amp;"'!F202")</f>
        <v>0</v>
      </c>
      <c r="L159" s="197" t="str">
        <f ca="1">INDIRECT("'"&amp;$Q159&amp;"'!F204")</f>
        <v>N/A</v>
      </c>
      <c r="M159" s="197">
        <f ca="1">INDIRECT("'"&amp;$Q159&amp;"'!F207")</f>
        <v>0</v>
      </c>
      <c r="N159" s="197">
        <f ca="1">INDIRECT("'"&amp;$Q159&amp;"'!B209")</f>
        <v>0</v>
      </c>
      <c r="O159" s="197">
        <f ca="1">INDIRECT("'"&amp;$Q159&amp;"'!F217")</f>
        <v>0</v>
      </c>
      <c r="P159" s="197" t="str">
        <f ca="1">INDIRECT("'"&amp;$Q159&amp;"'!F219")</f>
        <v xml:space="preserve"> </v>
      </c>
      <c r="Q159" t="s">
        <v>110</v>
      </c>
      <c r="R159">
        <v>16</v>
      </c>
    </row>
    <row r="160" spans="1:18" x14ac:dyDescent="0.25">
      <c r="A160" s="197" t="str">
        <f>'Total Payment Amount'!$D$2</f>
        <v>The University of California, Davis Medical Center</v>
      </c>
      <c r="B160" s="197" t="str">
        <f>'Total Payment Amount'!$D$3</f>
        <v>DY 7</v>
      </c>
      <c r="C160" s="198">
        <f>'Total Payment Amount'!$D$4</f>
        <v>41211</v>
      </c>
      <c r="D160" s="200" t="str">
        <f t="shared" ca="1" si="6"/>
        <v>Category 2: Redesign for Cost Containment</v>
      </c>
      <c r="E160" s="197">
        <f t="shared" ca="1" si="7"/>
        <v>0</v>
      </c>
      <c r="F160" s="197">
        <f t="shared" ca="1" si="8"/>
        <v>0</v>
      </c>
      <c r="G160" s="200" t="str">
        <f ca="1">INDIRECT("'"&amp;$Q160&amp;"'!B222")</f>
        <v>Improvement Milestone:</v>
      </c>
      <c r="H160" s="197">
        <f ca="1">INDIRECT("'"&amp;$Q160&amp;"'!D222")</f>
        <v>0</v>
      </c>
      <c r="I160" s="197"/>
      <c r="J160" s="197">
        <f ca="1">INDIRECT("'"&amp;$Q160&amp;"'!F225")</f>
        <v>0</v>
      </c>
      <c r="K160" s="197">
        <f ca="1">INDIRECT("'"&amp;$Q160&amp;"'!F227")</f>
        <v>0</v>
      </c>
      <c r="L160" s="197" t="str">
        <f ca="1">INDIRECT("'"&amp;$Q160&amp;"'!F229")</f>
        <v>N/A</v>
      </c>
      <c r="M160" s="197">
        <f ca="1">INDIRECT("'"&amp;$Q160&amp;"'!F232")</f>
        <v>0</v>
      </c>
      <c r="N160" s="197">
        <f ca="1">INDIRECT("'"&amp;$Q160&amp;"'!B234")</f>
        <v>0</v>
      </c>
      <c r="O160" s="197">
        <f ca="1">INDIRECT("'"&amp;$Q160&amp;"'!F242")</f>
        <v>0</v>
      </c>
      <c r="P160" s="197" t="str">
        <f ca="1">INDIRECT("'"&amp;$Q160&amp;"'!F244")</f>
        <v xml:space="preserve"> </v>
      </c>
      <c r="Q160" t="s">
        <v>110</v>
      </c>
      <c r="R160">
        <v>16</v>
      </c>
    </row>
    <row r="161" spans="1:18" x14ac:dyDescent="0.25">
      <c r="A161" s="197" t="str">
        <f>'Total Payment Amount'!$D$2</f>
        <v>The University of California, Davis Medical Center</v>
      </c>
      <c r="B161" s="197" t="str">
        <f>'Total Payment Amount'!$D$3</f>
        <v>DY 7</v>
      </c>
      <c r="C161" s="198">
        <f>'Total Payment Amount'!$D$4</f>
        <v>41211</v>
      </c>
      <c r="D161" s="200" t="str">
        <f t="shared" ca="1" si="6"/>
        <v>Category 2: Redesign for Cost Containment</v>
      </c>
      <c r="E161" s="197">
        <f t="shared" ca="1" si="7"/>
        <v>0</v>
      </c>
      <c r="F161" s="197">
        <f t="shared" ca="1" si="8"/>
        <v>0</v>
      </c>
      <c r="G161" s="200" t="str">
        <f ca="1">INDIRECT("'"&amp;$Q161&amp;"'!B247")</f>
        <v>Improvement Milestone:</v>
      </c>
      <c r="H161" s="197">
        <f ca="1">INDIRECT("'"&amp;$Q161&amp;"'!D247")</f>
        <v>0</v>
      </c>
      <c r="I161" s="197"/>
      <c r="J161" s="197">
        <f ca="1">INDIRECT("'"&amp;$Q161&amp;"'!F250")</f>
        <v>0</v>
      </c>
      <c r="K161" s="197">
        <f ca="1">INDIRECT("'"&amp;$Q161&amp;"'!F252")</f>
        <v>0</v>
      </c>
      <c r="L161" s="197" t="str">
        <f ca="1">INDIRECT("'"&amp;$Q161&amp;"'!F254")</f>
        <v>N/A</v>
      </c>
      <c r="M161" s="197">
        <f ca="1">INDIRECT("'"&amp;$Q161&amp;"'!F257")</f>
        <v>0</v>
      </c>
      <c r="N161" s="197">
        <f ca="1">INDIRECT("'"&amp;$Q161&amp;"'!B259")</f>
        <v>0</v>
      </c>
      <c r="O161" s="197">
        <f ca="1">INDIRECT("'"&amp;$Q161&amp;"'!F267")</f>
        <v>0</v>
      </c>
      <c r="P161" s="197" t="str">
        <f ca="1">INDIRECT("'"&amp;$Q161&amp;"'!F269")</f>
        <v xml:space="preserve"> </v>
      </c>
      <c r="Q161" t="s">
        <v>110</v>
      </c>
      <c r="R161">
        <v>16</v>
      </c>
    </row>
    <row r="162" spans="1:18" x14ac:dyDescent="0.25">
      <c r="A162" s="197" t="str">
        <f>'Total Payment Amount'!$D$2</f>
        <v>The University of California, Davis Medical Center</v>
      </c>
      <c r="B162" s="197" t="str">
        <f>'Total Payment Amount'!$D$3</f>
        <v>DY 7</v>
      </c>
      <c r="C162" s="198">
        <f>'Total Payment Amount'!$D$4</f>
        <v>41211</v>
      </c>
      <c r="D162" s="200" t="str">
        <f t="shared" ca="1" si="6"/>
        <v>Category 2: Integrate Physical and Behavioral Health Care</v>
      </c>
      <c r="E162" s="197">
        <f t="shared" ca="1" si="7"/>
        <v>0</v>
      </c>
      <c r="F162" s="197">
        <f t="shared" ca="1" si="8"/>
        <v>0</v>
      </c>
      <c r="G162" s="200" t="str">
        <f ca="1">INDIRECT("'"&amp;$Q162&amp;"'!B22")</f>
        <v>Process Milestone:</v>
      </c>
      <c r="H162" s="197">
        <f ca="1">INDIRECT("'"&amp;$Q162&amp;"'!D22")</f>
        <v>0</v>
      </c>
      <c r="I162" s="197"/>
      <c r="J162" s="197">
        <f ca="1">INDIRECT("'"&amp;$Q162&amp;"'!F25")</f>
        <v>0</v>
      </c>
      <c r="K162" s="197">
        <f ca="1">INDIRECT("'"&amp;$Q162&amp;"'!F27")</f>
        <v>0</v>
      </c>
      <c r="L162" s="197" t="str">
        <f ca="1">INDIRECT("'"&amp;$Q162&amp;"'!F29")</f>
        <v>N/A</v>
      </c>
      <c r="M162" s="197">
        <f ca="1">INDIRECT("'"&amp;$Q162&amp;"'!F32")</f>
        <v>0</v>
      </c>
      <c r="N162" s="197">
        <f ca="1">INDIRECT("'"&amp;$Q162&amp;"'!B34")</f>
        <v>0</v>
      </c>
      <c r="O162" s="197">
        <f ca="1">INDIRECT("'"&amp;$Q162&amp;"'!F42")</f>
        <v>0</v>
      </c>
      <c r="P162" s="197" t="str">
        <f ca="1">INDIRECT("'"&amp;$Q162&amp;"'!F44")</f>
        <v xml:space="preserve"> </v>
      </c>
      <c r="Q162" t="s">
        <v>264</v>
      </c>
      <c r="R162">
        <v>17</v>
      </c>
    </row>
    <row r="163" spans="1:18" x14ac:dyDescent="0.25">
      <c r="A163" s="197" t="str">
        <f>'Total Payment Amount'!$D$2</f>
        <v>The University of California, Davis Medical Center</v>
      </c>
      <c r="B163" s="197" t="str">
        <f>'Total Payment Amount'!$D$3</f>
        <v>DY 7</v>
      </c>
      <c r="C163" s="198">
        <f>'Total Payment Amount'!$D$4</f>
        <v>41211</v>
      </c>
      <c r="D163" s="200" t="str">
        <f t="shared" ca="1" si="6"/>
        <v>Category 2: Integrate Physical and Behavioral Health Care</v>
      </c>
      <c r="E163" s="197">
        <f t="shared" ca="1" si="7"/>
        <v>0</v>
      </c>
      <c r="F163" s="197">
        <f t="shared" ca="1" si="8"/>
        <v>0</v>
      </c>
      <c r="G163" s="200" t="str">
        <f ca="1">INDIRECT("'"&amp;$Q163&amp;"'!B47")</f>
        <v>Process Milestone:</v>
      </c>
      <c r="H163" s="197">
        <f ca="1">INDIRECT("'"&amp;$Q163&amp;"'!D47")</f>
        <v>0</v>
      </c>
      <c r="I163" s="197"/>
      <c r="J163" s="197">
        <f ca="1">INDIRECT("'"&amp;$Q163&amp;"'!F50")</f>
        <v>0</v>
      </c>
      <c r="K163" s="197">
        <f ca="1">INDIRECT("'"&amp;$Q163&amp;"'!F52")</f>
        <v>0</v>
      </c>
      <c r="L163" s="197" t="str">
        <f ca="1">INDIRECT("'"&amp;$Q163&amp;"'!F54")</f>
        <v>N/A</v>
      </c>
      <c r="M163" s="197">
        <f ca="1">INDIRECT("'"&amp;$Q163&amp;"'!F57")</f>
        <v>0</v>
      </c>
      <c r="N163" s="197">
        <f ca="1">INDIRECT("'"&amp;$Q163&amp;"'!B59")</f>
        <v>0</v>
      </c>
      <c r="O163" s="197">
        <f ca="1">INDIRECT("'"&amp;$Q163&amp;"'!F67")</f>
        <v>0</v>
      </c>
      <c r="P163" s="197" t="str">
        <f ca="1">INDIRECT("'"&amp;$Q163&amp;"'!F69")</f>
        <v xml:space="preserve"> </v>
      </c>
      <c r="Q163" t="s">
        <v>264</v>
      </c>
      <c r="R163">
        <v>17</v>
      </c>
    </row>
    <row r="164" spans="1:18" x14ac:dyDescent="0.25">
      <c r="A164" s="197" t="str">
        <f>'Total Payment Amount'!$D$2</f>
        <v>The University of California, Davis Medical Center</v>
      </c>
      <c r="B164" s="197" t="str">
        <f>'Total Payment Amount'!$D$3</f>
        <v>DY 7</v>
      </c>
      <c r="C164" s="198">
        <f>'Total Payment Amount'!$D$4</f>
        <v>41211</v>
      </c>
      <c r="D164" s="200" t="str">
        <f t="shared" ca="1" si="6"/>
        <v>Category 2: Integrate Physical and Behavioral Health Care</v>
      </c>
      <c r="E164" s="197">
        <f t="shared" ca="1" si="7"/>
        <v>0</v>
      </c>
      <c r="F164" s="197">
        <f t="shared" ca="1" si="8"/>
        <v>0</v>
      </c>
      <c r="G164" s="200" t="str">
        <f ca="1">INDIRECT("'"&amp;$Q164&amp;"'!B72")</f>
        <v>Process Milestone:</v>
      </c>
      <c r="H164" s="197">
        <f ca="1">INDIRECT("'"&amp;$Q164&amp;"'!D72")</f>
        <v>0</v>
      </c>
      <c r="I164" s="197"/>
      <c r="J164" s="197">
        <f ca="1">INDIRECT("'"&amp;$Q164&amp;"'!F75")</f>
        <v>0</v>
      </c>
      <c r="K164" s="197">
        <f ca="1">INDIRECT("'"&amp;$Q164&amp;"'!F77")</f>
        <v>0</v>
      </c>
      <c r="L164" s="197" t="str">
        <f ca="1">INDIRECT("'"&amp;$Q164&amp;"'!F79")</f>
        <v>N/A</v>
      </c>
      <c r="M164" s="197">
        <f ca="1">INDIRECT("'"&amp;$Q164&amp;"'!F82")</f>
        <v>0</v>
      </c>
      <c r="N164" s="197">
        <f ca="1">INDIRECT("'"&amp;$Q164&amp;"'!B84")</f>
        <v>0</v>
      </c>
      <c r="O164" s="197">
        <f ca="1">INDIRECT("'"&amp;$Q164&amp;"'!F92")</f>
        <v>0</v>
      </c>
      <c r="P164" s="197" t="str">
        <f ca="1">INDIRECT("'"&amp;$Q164&amp;"'!F94")</f>
        <v xml:space="preserve"> </v>
      </c>
      <c r="Q164" t="s">
        <v>264</v>
      </c>
      <c r="R164">
        <v>17</v>
      </c>
    </row>
    <row r="165" spans="1:18" x14ac:dyDescent="0.25">
      <c r="A165" s="197" t="str">
        <f>'Total Payment Amount'!$D$2</f>
        <v>The University of California, Davis Medical Center</v>
      </c>
      <c r="B165" s="197" t="str">
        <f>'Total Payment Amount'!$D$3</f>
        <v>DY 7</v>
      </c>
      <c r="C165" s="198">
        <f>'Total Payment Amount'!$D$4</f>
        <v>41211</v>
      </c>
      <c r="D165" s="200" t="str">
        <f t="shared" ca="1" si="6"/>
        <v>Category 2: Integrate Physical and Behavioral Health Care</v>
      </c>
      <c r="E165" s="197">
        <f t="shared" ca="1" si="7"/>
        <v>0</v>
      </c>
      <c r="F165" s="197">
        <f t="shared" ca="1" si="8"/>
        <v>0</v>
      </c>
      <c r="G165" s="200" t="str">
        <f ca="1">INDIRECT("'"&amp;$Q165&amp;"'!B97")</f>
        <v>Process Milestone:</v>
      </c>
      <c r="H165" s="197">
        <f ca="1">INDIRECT("'"&amp;$Q165&amp;"'!D97")</f>
        <v>0</v>
      </c>
      <c r="I165" s="197"/>
      <c r="J165" s="197">
        <f ca="1">INDIRECT("'"&amp;$Q165&amp;"'!F100")</f>
        <v>0</v>
      </c>
      <c r="K165" s="197">
        <f ca="1">INDIRECT("'"&amp;$Q165&amp;"'!F102")</f>
        <v>0</v>
      </c>
      <c r="L165" s="197" t="str">
        <f ca="1">INDIRECT("'"&amp;$Q165&amp;"'!F104")</f>
        <v>N/A</v>
      </c>
      <c r="M165" s="197">
        <f ca="1">INDIRECT("'"&amp;$Q165&amp;"'!F107")</f>
        <v>0</v>
      </c>
      <c r="N165" s="197">
        <f ca="1">INDIRECT("'"&amp;$Q165&amp;"'!B109")</f>
        <v>0</v>
      </c>
      <c r="O165" s="197">
        <f ca="1">INDIRECT("'"&amp;$Q165&amp;"'!F117")</f>
        <v>0</v>
      </c>
      <c r="P165" s="197" t="str">
        <f ca="1">INDIRECT("'"&amp;$Q165&amp;"'!F119")</f>
        <v xml:space="preserve"> </v>
      </c>
      <c r="Q165" t="s">
        <v>264</v>
      </c>
      <c r="R165">
        <v>17</v>
      </c>
    </row>
    <row r="166" spans="1:18" x14ac:dyDescent="0.25">
      <c r="A166" s="197" t="str">
        <f>'Total Payment Amount'!$D$2</f>
        <v>The University of California, Davis Medical Center</v>
      </c>
      <c r="B166" s="197" t="str">
        <f>'Total Payment Amount'!$D$3</f>
        <v>DY 7</v>
      </c>
      <c r="C166" s="198">
        <f>'Total Payment Amount'!$D$4</f>
        <v>41211</v>
      </c>
      <c r="D166" s="200" t="str">
        <f t="shared" ca="1" si="6"/>
        <v>Category 2: Integrate Physical and Behavioral Health Care</v>
      </c>
      <c r="E166" s="197">
        <f t="shared" ca="1" si="7"/>
        <v>0</v>
      </c>
      <c r="F166" s="197">
        <f t="shared" ca="1" si="8"/>
        <v>0</v>
      </c>
      <c r="G166" s="200" t="str">
        <f ca="1">INDIRECT("'"&amp;$Q166&amp;"'!B122")</f>
        <v>Process Milestone:</v>
      </c>
      <c r="H166" s="197">
        <f ca="1">INDIRECT("'"&amp;$Q166&amp;"'!D122")</f>
        <v>0</v>
      </c>
      <c r="I166" s="197"/>
      <c r="J166" s="197">
        <f ca="1">INDIRECT("'"&amp;$Q166&amp;"'!F125")</f>
        <v>0</v>
      </c>
      <c r="K166" s="197">
        <f ca="1">INDIRECT("'"&amp;$Q166&amp;"'!F127")</f>
        <v>0</v>
      </c>
      <c r="L166" s="197" t="str">
        <f ca="1">INDIRECT("'"&amp;$Q166&amp;"'!F129")</f>
        <v>N/A</v>
      </c>
      <c r="M166" s="197">
        <f ca="1">INDIRECT("'"&amp;$Q166&amp;"'!F132")</f>
        <v>0</v>
      </c>
      <c r="N166" s="197">
        <f ca="1">INDIRECT("'"&amp;$Q166&amp;"'!B134")</f>
        <v>0</v>
      </c>
      <c r="O166" s="197">
        <f ca="1">INDIRECT("'"&amp;$Q166&amp;"'!F142")</f>
        <v>0</v>
      </c>
      <c r="P166" s="197" t="str">
        <f ca="1">INDIRECT("'"&amp;$Q166&amp;"'!F144")</f>
        <v xml:space="preserve"> </v>
      </c>
      <c r="Q166" t="s">
        <v>264</v>
      </c>
      <c r="R166">
        <v>17</v>
      </c>
    </row>
    <row r="167" spans="1:18" x14ac:dyDescent="0.25">
      <c r="A167" s="197" t="str">
        <f>'Total Payment Amount'!$D$2</f>
        <v>The University of California, Davis Medical Center</v>
      </c>
      <c r="B167" s="197" t="str">
        <f>'Total Payment Amount'!$D$3</f>
        <v>DY 7</v>
      </c>
      <c r="C167" s="198">
        <f>'Total Payment Amount'!$D$4</f>
        <v>41211</v>
      </c>
      <c r="D167" s="200" t="str">
        <f t="shared" ca="1" si="6"/>
        <v>Category 2: Integrate Physical and Behavioral Health Care</v>
      </c>
      <c r="E167" s="197">
        <f t="shared" ca="1" si="7"/>
        <v>0</v>
      </c>
      <c r="F167" s="197">
        <f t="shared" ca="1" si="8"/>
        <v>0</v>
      </c>
      <c r="G167" s="200" t="str">
        <f ca="1">INDIRECT("'"&amp;$Q167&amp;"'!B147")</f>
        <v>Improvement Milestone:</v>
      </c>
      <c r="H167" s="197">
        <f ca="1">INDIRECT("'"&amp;$Q167&amp;"'!D147")</f>
        <v>0</v>
      </c>
      <c r="I167" s="197"/>
      <c r="J167" s="197">
        <f ca="1">INDIRECT("'"&amp;$Q167&amp;"'!F150")</f>
        <v>0</v>
      </c>
      <c r="K167" s="197">
        <f ca="1">INDIRECT("'"&amp;$Q167&amp;"'!F152")</f>
        <v>0</v>
      </c>
      <c r="L167" s="197" t="str">
        <f ca="1">INDIRECT("'"&amp;$Q167&amp;"'!F154")</f>
        <v>N/A</v>
      </c>
      <c r="M167" s="197">
        <f ca="1">INDIRECT("'"&amp;$Q167&amp;"'!F157")</f>
        <v>0</v>
      </c>
      <c r="N167" s="197">
        <f ca="1">INDIRECT("'"&amp;$Q167&amp;"'!B159")</f>
        <v>0</v>
      </c>
      <c r="O167" s="197">
        <f ca="1">INDIRECT("'"&amp;$Q167&amp;"'!F167")</f>
        <v>0</v>
      </c>
      <c r="P167" s="197" t="str">
        <f ca="1">INDIRECT("'"&amp;$Q167&amp;"'!F169")</f>
        <v xml:space="preserve"> </v>
      </c>
      <c r="Q167" t="s">
        <v>264</v>
      </c>
      <c r="R167">
        <v>17</v>
      </c>
    </row>
    <row r="168" spans="1:18" x14ac:dyDescent="0.25">
      <c r="A168" s="197" t="str">
        <f>'Total Payment Amount'!$D$2</f>
        <v>The University of California, Davis Medical Center</v>
      </c>
      <c r="B168" s="197" t="str">
        <f>'Total Payment Amount'!$D$3</f>
        <v>DY 7</v>
      </c>
      <c r="C168" s="198">
        <f>'Total Payment Amount'!$D$4</f>
        <v>41211</v>
      </c>
      <c r="D168" s="200" t="str">
        <f t="shared" ca="1" si="6"/>
        <v>Category 2: Integrate Physical and Behavioral Health Care</v>
      </c>
      <c r="E168" s="197">
        <f t="shared" ca="1" si="7"/>
        <v>0</v>
      </c>
      <c r="F168" s="197">
        <f t="shared" ca="1" si="8"/>
        <v>0</v>
      </c>
      <c r="G168" s="200" t="str">
        <f ca="1">INDIRECT("'"&amp;$Q168&amp;"'!B172")</f>
        <v>Improvement Milestone:</v>
      </c>
      <c r="H168" s="197">
        <f ca="1">INDIRECT("'"&amp;$Q168&amp;"'!D172")</f>
        <v>0</v>
      </c>
      <c r="I168" s="197"/>
      <c r="J168" s="197">
        <f ca="1">INDIRECT("'"&amp;$Q168&amp;"'!F175")</f>
        <v>0</v>
      </c>
      <c r="K168" s="197">
        <f ca="1">INDIRECT("'"&amp;$Q168&amp;"'!F177")</f>
        <v>0</v>
      </c>
      <c r="L168" s="197" t="str">
        <f ca="1">INDIRECT("'"&amp;$Q168&amp;"'!F179")</f>
        <v>N/A</v>
      </c>
      <c r="M168" s="197">
        <f ca="1">INDIRECT("'"&amp;$Q168&amp;"'!F182")</f>
        <v>0</v>
      </c>
      <c r="N168" s="197">
        <f ca="1">INDIRECT("'"&amp;$Q168&amp;"'!B184")</f>
        <v>0</v>
      </c>
      <c r="O168" s="197">
        <f ca="1">INDIRECT("'"&amp;$Q168&amp;"'!F192")</f>
        <v>0</v>
      </c>
      <c r="P168" s="197" t="str">
        <f ca="1">INDIRECT("'"&amp;$Q168&amp;"'!F194")</f>
        <v xml:space="preserve"> </v>
      </c>
      <c r="Q168" t="s">
        <v>264</v>
      </c>
      <c r="R168">
        <v>17</v>
      </c>
    </row>
    <row r="169" spans="1:18" x14ac:dyDescent="0.25">
      <c r="A169" s="197" t="str">
        <f>'Total Payment Amount'!$D$2</f>
        <v>The University of California, Davis Medical Center</v>
      </c>
      <c r="B169" s="197" t="str">
        <f>'Total Payment Amount'!$D$3</f>
        <v>DY 7</v>
      </c>
      <c r="C169" s="198">
        <f>'Total Payment Amount'!$D$4</f>
        <v>41211</v>
      </c>
      <c r="D169" s="200" t="str">
        <f t="shared" ca="1" si="6"/>
        <v>Category 2: Integrate Physical and Behavioral Health Care</v>
      </c>
      <c r="E169" s="197">
        <f t="shared" ca="1" si="7"/>
        <v>0</v>
      </c>
      <c r="F169" s="197">
        <f t="shared" ca="1" si="8"/>
        <v>0</v>
      </c>
      <c r="G169" s="200" t="str">
        <f ca="1">INDIRECT("'"&amp;$Q169&amp;"'!B197")</f>
        <v>Improvement Milestone:</v>
      </c>
      <c r="H169" s="197">
        <f ca="1">INDIRECT("'"&amp;$Q169&amp;"'!D197")</f>
        <v>0</v>
      </c>
      <c r="I169" s="197"/>
      <c r="J169" s="197">
        <f ca="1">INDIRECT("'"&amp;$Q169&amp;"'!F200")</f>
        <v>0</v>
      </c>
      <c r="K169" s="197">
        <f ca="1">INDIRECT("'"&amp;$Q169&amp;"'!F202")</f>
        <v>0</v>
      </c>
      <c r="L169" s="197" t="str">
        <f ca="1">INDIRECT("'"&amp;$Q169&amp;"'!F204")</f>
        <v>N/A</v>
      </c>
      <c r="M169" s="197">
        <f ca="1">INDIRECT("'"&amp;$Q169&amp;"'!F207")</f>
        <v>0</v>
      </c>
      <c r="N169" s="197">
        <f ca="1">INDIRECT("'"&amp;$Q169&amp;"'!B209")</f>
        <v>0</v>
      </c>
      <c r="O169" s="197">
        <f ca="1">INDIRECT("'"&amp;$Q169&amp;"'!F217")</f>
        <v>0</v>
      </c>
      <c r="P169" s="197" t="str">
        <f ca="1">INDIRECT("'"&amp;$Q169&amp;"'!F219")</f>
        <v xml:space="preserve"> </v>
      </c>
      <c r="Q169" t="s">
        <v>264</v>
      </c>
      <c r="R169">
        <v>17</v>
      </c>
    </row>
    <row r="170" spans="1:18" x14ac:dyDescent="0.25">
      <c r="A170" s="197" t="str">
        <f>'Total Payment Amount'!$D$2</f>
        <v>The University of California, Davis Medical Center</v>
      </c>
      <c r="B170" s="197" t="str">
        <f>'Total Payment Amount'!$D$3</f>
        <v>DY 7</v>
      </c>
      <c r="C170" s="198">
        <f>'Total Payment Amount'!$D$4</f>
        <v>41211</v>
      </c>
      <c r="D170" s="200" t="str">
        <f t="shared" ca="1" si="6"/>
        <v>Category 2: Integrate Physical and Behavioral Health Care</v>
      </c>
      <c r="E170" s="197">
        <f t="shared" ca="1" si="7"/>
        <v>0</v>
      </c>
      <c r="F170" s="197">
        <f t="shared" ca="1" si="8"/>
        <v>0</v>
      </c>
      <c r="G170" s="200" t="str">
        <f ca="1">INDIRECT("'"&amp;$Q170&amp;"'!B222")</f>
        <v>Improvement Milestone:</v>
      </c>
      <c r="H170" s="197">
        <f ca="1">INDIRECT("'"&amp;$Q170&amp;"'!D222")</f>
        <v>0</v>
      </c>
      <c r="I170" s="197"/>
      <c r="J170" s="197">
        <f ca="1">INDIRECT("'"&amp;$Q170&amp;"'!F225")</f>
        <v>0</v>
      </c>
      <c r="K170" s="197">
        <f ca="1">INDIRECT("'"&amp;$Q170&amp;"'!F227")</f>
        <v>0</v>
      </c>
      <c r="L170" s="197" t="str">
        <f ca="1">INDIRECT("'"&amp;$Q170&amp;"'!F229")</f>
        <v>N/A</v>
      </c>
      <c r="M170" s="197">
        <f ca="1">INDIRECT("'"&amp;$Q170&amp;"'!F232")</f>
        <v>0</v>
      </c>
      <c r="N170" s="197">
        <f ca="1">INDIRECT("'"&amp;$Q170&amp;"'!B234")</f>
        <v>0</v>
      </c>
      <c r="O170" s="197">
        <f ca="1">INDIRECT("'"&amp;$Q170&amp;"'!F242")</f>
        <v>0</v>
      </c>
      <c r="P170" s="197" t="str">
        <f ca="1">INDIRECT("'"&amp;$Q170&amp;"'!F244")</f>
        <v xml:space="preserve"> </v>
      </c>
      <c r="Q170" t="s">
        <v>264</v>
      </c>
      <c r="R170">
        <v>17</v>
      </c>
    </row>
    <row r="171" spans="1:18" x14ac:dyDescent="0.25">
      <c r="A171" s="197" t="str">
        <f>'Total Payment Amount'!$D$2</f>
        <v>The University of California, Davis Medical Center</v>
      </c>
      <c r="B171" s="197" t="str">
        <f>'Total Payment Amount'!$D$3</f>
        <v>DY 7</v>
      </c>
      <c r="C171" s="198">
        <f>'Total Payment Amount'!$D$4</f>
        <v>41211</v>
      </c>
      <c r="D171" s="200" t="str">
        <f t="shared" ca="1" si="6"/>
        <v>Category 2: Integrate Physical and Behavioral Health Care</v>
      </c>
      <c r="E171" s="197">
        <f t="shared" ca="1" si="7"/>
        <v>0</v>
      </c>
      <c r="F171" s="197">
        <f t="shared" ca="1" si="8"/>
        <v>0</v>
      </c>
      <c r="G171" s="200" t="str">
        <f ca="1">INDIRECT("'"&amp;$Q171&amp;"'!B247")</f>
        <v>Improvement Milestone:</v>
      </c>
      <c r="H171" s="197">
        <f ca="1">INDIRECT("'"&amp;$Q171&amp;"'!D247")</f>
        <v>0</v>
      </c>
      <c r="I171" s="197"/>
      <c r="J171" s="197">
        <f ca="1">INDIRECT("'"&amp;$Q171&amp;"'!F250")</f>
        <v>0</v>
      </c>
      <c r="K171" s="197">
        <f ca="1">INDIRECT("'"&amp;$Q171&amp;"'!F252")</f>
        <v>0</v>
      </c>
      <c r="L171" s="197" t="str">
        <f ca="1">INDIRECT("'"&amp;$Q171&amp;"'!F254")</f>
        <v>N/A</v>
      </c>
      <c r="M171" s="197">
        <f ca="1">INDIRECT("'"&amp;$Q171&amp;"'!F257")</f>
        <v>0</v>
      </c>
      <c r="N171" s="197">
        <f ca="1">INDIRECT("'"&amp;$Q171&amp;"'!B259")</f>
        <v>0</v>
      </c>
      <c r="O171" s="197">
        <f ca="1">INDIRECT("'"&amp;$Q171&amp;"'!F267")</f>
        <v>0</v>
      </c>
      <c r="P171" s="197" t="str">
        <f ca="1">INDIRECT("'"&amp;$Q171&amp;"'!F269")</f>
        <v xml:space="preserve"> </v>
      </c>
      <c r="Q171" t="s">
        <v>264</v>
      </c>
      <c r="R171">
        <v>17</v>
      </c>
    </row>
    <row r="172" spans="1:18" x14ac:dyDescent="0.25">
      <c r="A172" s="197" t="str">
        <f>'Total Payment Amount'!$D$2</f>
        <v>The University of California, Davis Medical Center</v>
      </c>
      <c r="B172" s="197" t="str">
        <f>'Total Payment Amount'!$D$3</f>
        <v>DY 7</v>
      </c>
      <c r="C172" s="198">
        <f>'Total Payment Amount'!$D$4</f>
        <v>41211</v>
      </c>
      <c r="D172" s="200" t="str">
        <f t="shared" ca="1" si="6"/>
        <v>Category 2: Increase Specialty Care Access/Redesign Referral Process</v>
      </c>
      <c r="E172" s="197">
        <f t="shared" ca="1" si="7"/>
        <v>0</v>
      </c>
      <c r="F172" s="197">
        <f t="shared" ca="1" si="8"/>
        <v>0</v>
      </c>
      <c r="G172" s="200" t="str">
        <f ca="1">INDIRECT("'"&amp;$Q172&amp;"'!B22")</f>
        <v>Process Milestone:</v>
      </c>
      <c r="H172" s="197">
        <f ca="1">INDIRECT("'"&amp;$Q172&amp;"'!D22")</f>
        <v>0</v>
      </c>
      <c r="I172" s="197"/>
      <c r="J172" s="197">
        <f ca="1">INDIRECT("'"&amp;$Q172&amp;"'!F25")</f>
        <v>0</v>
      </c>
      <c r="K172" s="197">
        <f ca="1">INDIRECT("'"&amp;$Q172&amp;"'!F27")</f>
        <v>0</v>
      </c>
      <c r="L172" s="197" t="str">
        <f ca="1">INDIRECT("'"&amp;$Q172&amp;"'!F29")</f>
        <v>N/A</v>
      </c>
      <c r="M172" s="197">
        <f ca="1">INDIRECT("'"&amp;$Q172&amp;"'!F32")</f>
        <v>0</v>
      </c>
      <c r="N172" s="197">
        <f ca="1">INDIRECT("'"&amp;$Q172&amp;"'!B34")</f>
        <v>0</v>
      </c>
      <c r="O172" s="197">
        <f ca="1">INDIRECT("'"&amp;$Q172&amp;"'!F42")</f>
        <v>0</v>
      </c>
      <c r="P172" s="197" t="str">
        <f ca="1">INDIRECT("'"&amp;$Q172&amp;"'!F44")</f>
        <v xml:space="preserve"> </v>
      </c>
      <c r="Q172" t="s">
        <v>265</v>
      </c>
      <c r="R172">
        <v>18</v>
      </c>
    </row>
    <row r="173" spans="1:18" x14ac:dyDescent="0.25">
      <c r="A173" s="197" t="str">
        <f>'Total Payment Amount'!$D$2</f>
        <v>The University of California, Davis Medical Center</v>
      </c>
      <c r="B173" s="197" t="str">
        <f>'Total Payment Amount'!$D$3</f>
        <v>DY 7</v>
      </c>
      <c r="C173" s="198">
        <f>'Total Payment Amount'!$D$4</f>
        <v>41211</v>
      </c>
      <c r="D173" s="200" t="str">
        <f t="shared" ca="1" si="6"/>
        <v>Category 2: Increase Specialty Care Access/Redesign Referral Process</v>
      </c>
      <c r="E173" s="197">
        <f t="shared" ca="1" si="7"/>
        <v>0</v>
      </c>
      <c r="F173" s="197">
        <f t="shared" ca="1" si="8"/>
        <v>0</v>
      </c>
      <c r="G173" s="200" t="str">
        <f ca="1">INDIRECT("'"&amp;$Q173&amp;"'!B47")</f>
        <v>Process Milestone:</v>
      </c>
      <c r="H173" s="197">
        <f ca="1">INDIRECT("'"&amp;$Q173&amp;"'!D47")</f>
        <v>0</v>
      </c>
      <c r="I173" s="197"/>
      <c r="J173" s="197">
        <f ca="1">INDIRECT("'"&amp;$Q173&amp;"'!F50")</f>
        <v>0</v>
      </c>
      <c r="K173" s="197">
        <f ca="1">INDIRECT("'"&amp;$Q173&amp;"'!F52")</f>
        <v>0</v>
      </c>
      <c r="L173" s="197" t="str">
        <f ca="1">INDIRECT("'"&amp;$Q173&amp;"'!F54")</f>
        <v>N/A</v>
      </c>
      <c r="M173" s="197">
        <f ca="1">INDIRECT("'"&amp;$Q173&amp;"'!F57")</f>
        <v>0</v>
      </c>
      <c r="N173" s="197">
        <f ca="1">INDIRECT("'"&amp;$Q173&amp;"'!B59")</f>
        <v>0</v>
      </c>
      <c r="O173" s="197">
        <f ca="1">INDIRECT("'"&amp;$Q173&amp;"'!F67")</f>
        <v>0</v>
      </c>
      <c r="P173" s="197" t="str">
        <f ca="1">INDIRECT("'"&amp;$Q173&amp;"'!F69")</f>
        <v xml:space="preserve"> </v>
      </c>
      <c r="Q173" t="s">
        <v>265</v>
      </c>
      <c r="R173">
        <v>18</v>
      </c>
    </row>
    <row r="174" spans="1:18" x14ac:dyDescent="0.25">
      <c r="A174" s="197" t="str">
        <f>'Total Payment Amount'!$D$2</f>
        <v>The University of California, Davis Medical Center</v>
      </c>
      <c r="B174" s="197" t="str">
        <f>'Total Payment Amount'!$D$3</f>
        <v>DY 7</v>
      </c>
      <c r="C174" s="198">
        <f>'Total Payment Amount'!$D$4</f>
        <v>41211</v>
      </c>
      <c r="D174" s="200" t="str">
        <f t="shared" ca="1" si="6"/>
        <v>Category 2: Increase Specialty Care Access/Redesign Referral Process</v>
      </c>
      <c r="E174" s="197">
        <f t="shared" ca="1" si="7"/>
        <v>0</v>
      </c>
      <c r="F174" s="197">
        <f t="shared" ca="1" si="8"/>
        <v>0</v>
      </c>
      <c r="G174" s="200" t="str">
        <f ca="1">INDIRECT("'"&amp;$Q174&amp;"'!B72")</f>
        <v>Process Milestone:</v>
      </c>
      <c r="H174" s="197">
        <f ca="1">INDIRECT("'"&amp;$Q174&amp;"'!D72")</f>
        <v>0</v>
      </c>
      <c r="I174" s="197"/>
      <c r="J174" s="197">
        <f ca="1">INDIRECT("'"&amp;$Q174&amp;"'!F75")</f>
        <v>0</v>
      </c>
      <c r="K174" s="197">
        <f ca="1">INDIRECT("'"&amp;$Q174&amp;"'!F77")</f>
        <v>0</v>
      </c>
      <c r="L174" s="197" t="str">
        <f ca="1">INDIRECT("'"&amp;$Q174&amp;"'!F79")</f>
        <v>N/A</v>
      </c>
      <c r="M174" s="197">
        <f ca="1">INDIRECT("'"&amp;$Q174&amp;"'!F82")</f>
        <v>0</v>
      </c>
      <c r="N174" s="197">
        <f ca="1">INDIRECT("'"&amp;$Q174&amp;"'!B84")</f>
        <v>0</v>
      </c>
      <c r="O174" s="197">
        <f ca="1">INDIRECT("'"&amp;$Q174&amp;"'!F92")</f>
        <v>0</v>
      </c>
      <c r="P174" s="197" t="str">
        <f ca="1">INDIRECT("'"&amp;$Q174&amp;"'!F94")</f>
        <v xml:space="preserve"> </v>
      </c>
      <c r="Q174" t="s">
        <v>265</v>
      </c>
      <c r="R174">
        <v>18</v>
      </c>
    </row>
    <row r="175" spans="1:18" x14ac:dyDescent="0.25">
      <c r="A175" s="197" t="str">
        <f>'Total Payment Amount'!$D$2</f>
        <v>The University of California, Davis Medical Center</v>
      </c>
      <c r="B175" s="197" t="str">
        <f>'Total Payment Amount'!$D$3</f>
        <v>DY 7</v>
      </c>
      <c r="C175" s="198">
        <f>'Total Payment Amount'!$D$4</f>
        <v>41211</v>
      </c>
      <c r="D175" s="200" t="str">
        <f t="shared" ca="1" si="6"/>
        <v>Category 2: Increase Specialty Care Access/Redesign Referral Process</v>
      </c>
      <c r="E175" s="197">
        <f t="shared" ca="1" si="7"/>
        <v>0</v>
      </c>
      <c r="F175" s="197">
        <f t="shared" ca="1" si="8"/>
        <v>0</v>
      </c>
      <c r="G175" s="200" t="str">
        <f ca="1">INDIRECT("'"&amp;$Q175&amp;"'!B97")</f>
        <v>Process Milestone:</v>
      </c>
      <c r="H175" s="197">
        <f ca="1">INDIRECT("'"&amp;$Q175&amp;"'!D97")</f>
        <v>0</v>
      </c>
      <c r="I175" s="197"/>
      <c r="J175" s="197">
        <f ca="1">INDIRECT("'"&amp;$Q175&amp;"'!F100")</f>
        <v>0</v>
      </c>
      <c r="K175" s="197">
        <f ca="1">INDIRECT("'"&amp;$Q175&amp;"'!F102")</f>
        <v>0</v>
      </c>
      <c r="L175" s="197" t="str">
        <f ca="1">INDIRECT("'"&amp;$Q175&amp;"'!F104")</f>
        <v>N/A</v>
      </c>
      <c r="M175" s="197">
        <f ca="1">INDIRECT("'"&amp;$Q175&amp;"'!F107")</f>
        <v>0</v>
      </c>
      <c r="N175" s="197">
        <f ca="1">INDIRECT("'"&amp;$Q175&amp;"'!B109")</f>
        <v>0</v>
      </c>
      <c r="O175" s="197">
        <f ca="1">INDIRECT("'"&amp;$Q175&amp;"'!F117")</f>
        <v>0</v>
      </c>
      <c r="P175" s="197" t="str">
        <f ca="1">INDIRECT("'"&amp;$Q175&amp;"'!F119")</f>
        <v xml:space="preserve"> </v>
      </c>
      <c r="Q175" t="s">
        <v>265</v>
      </c>
      <c r="R175">
        <v>18</v>
      </c>
    </row>
    <row r="176" spans="1:18" x14ac:dyDescent="0.25">
      <c r="A176" s="197" t="str">
        <f>'Total Payment Amount'!$D$2</f>
        <v>The University of California, Davis Medical Center</v>
      </c>
      <c r="B176" s="197" t="str">
        <f>'Total Payment Amount'!$D$3</f>
        <v>DY 7</v>
      </c>
      <c r="C176" s="198">
        <f>'Total Payment Amount'!$D$4</f>
        <v>41211</v>
      </c>
      <c r="D176" s="200" t="str">
        <f t="shared" ca="1" si="6"/>
        <v>Category 2: Increase Specialty Care Access/Redesign Referral Process</v>
      </c>
      <c r="E176" s="197">
        <f t="shared" ca="1" si="7"/>
        <v>0</v>
      </c>
      <c r="F176" s="197">
        <f t="shared" ca="1" si="8"/>
        <v>0</v>
      </c>
      <c r="G176" s="200" t="str">
        <f ca="1">INDIRECT("'"&amp;$Q176&amp;"'!B122")</f>
        <v>Process Milestone:</v>
      </c>
      <c r="H176" s="197">
        <f ca="1">INDIRECT("'"&amp;$Q176&amp;"'!D122")</f>
        <v>0</v>
      </c>
      <c r="I176" s="197"/>
      <c r="J176" s="197">
        <f ca="1">INDIRECT("'"&amp;$Q176&amp;"'!F125")</f>
        <v>0</v>
      </c>
      <c r="K176" s="197">
        <f ca="1">INDIRECT("'"&amp;$Q176&amp;"'!F127")</f>
        <v>0</v>
      </c>
      <c r="L176" s="197" t="str">
        <f ca="1">INDIRECT("'"&amp;$Q176&amp;"'!F129")</f>
        <v>N/A</v>
      </c>
      <c r="M176" s="197">
        <f ca="1">INDIRECT("'"&amp;$Q176&amp;"'!F132")</f>
        <v>0</v>
      </c>
      <c r="N176" s="197">
        <f ca="1">INDIRECT("'"&amp;$Q176&amp;"'!B134")</f>
        <v>0</v>
      </c>
      <c r="O176" s="197">
        <f ca="1">INDIRECT("'"&amp;$Q176&amp;"'!F142")</f>
        <v>0</v>
      </c>
      <c r="P176" s="197" t="str">
        <f ca="1">INDIRECT("'"&amp;$Q176&amp;"'!F144")</f>
        <v xml:space="preserve"> </v>
      </c>
      <c r="Q176" t="s">
        <v>265</v>
      </c>
      <c r="R176">
        <v>18</v>
      </c>
    </row>
    <row r="177" spans="1:18" x14ac:dyDescent="0.25">
      <c r="A177" s="197" t="str">
        <f>'Total Payment Amount'!$D$2</f>
        <v>The University of California, Davis Medical Center</v>
      </c>
      <c r="B177" s="197" t="str">
        <f>'Total Payment Amount'!$D$3</f>
        <v>DY 7</v>
      </c>
      <c r="C177" s="198">
        <f>'Total Payment Amount'!$D$4</f>
        <v>41211</v>
      </c>
      <c r="D177" s="200" t="str">
        <f t="shared" ca="1" si="6"/>
        <v>Category 2: Increase Specialty Care Access/Redesign Referral Process</v>
      </c>
      <c r="E177" s="197">
        <f t="shared" ca="1" si="7"/>
        <v>0</v>
      </c>
      <c r="F177" s="197">
        <f t="shared" ca="1" si="8"/>
        <v>0</v>
      </c>
      <c r="G177" s="200" t="str">
        <f ca="1">INDIRECT("'"&amp;$Q177&amp;"'!B147")</f>
        <v>Improvement Milestone:</v>
      </c>
      <c r="H177" s="197">
        <f ca="1">INDIRECT("'"&amp;$Q177&amp;"'!D147")</f>
        <v>0</v>
      </c>
      <c r="I177" s="197"/>
      <c r="J177" s="197">
        <f ca="1">INDIRECT("'"&amp;$Q177&amp;"'!F150")</f>
        <v>0</v>
      </c>
      <c r="K177" s="197">
        <f ca="1">INDIRECT("'"&amp;$Q177&amp;"'!F152")</f>
        <v>0</v>
      </c>
      <c r="L177" s="197" t="str">
        <f ca="1">INDIRECT("'"&amp;$Q177&amp;"'!F154")</f>
        <v>N/A</v>
      </c>
      <c r="M177" s="197">
        <f ca="1">INDIRECT("'"&amp;$Q177&amp;"'!F157")</f>
        <v>0</v>
      </c>
      <c r="N177" s="197">
        <f ca="1">INDIRECT("'"&amp;$Q177&amp;"'!B159")</f>
        <v>0</v>
      </c>
      <c r="O177" s="197">
        <f ca="1">INDIRECT("'"&amp;$Q177&amp;"'!F167")</f>
        <v>0</v>
      </c>
      <c r="P177" s="197" t="str">
        <f ca="1">INDIRECT("'"&amp;$Q177&amp;"'!F169")</f>
        <v xml:space="preserve"> </v>
      </c>
      <c r="Q177" t="s">
        <v>265</v>
      </c>
      <c r="R177">
        <v>18</v>
      </c>
    </row>
    <row r="178" spans="1:18" x14ac:dyDescent="0.25">
      <c r="A178" s="197" t="str">
        <f>'Total Payment Amount'!$D$2</f>
        <v>The University of California, Davis Medical Center</v>
      </c>
      <c r="B178" s="197" t="str">
        <f>'Total Payment Amount'!$D$3</f>
        <v>DY 7</v>
      </c>
      <c r="C178" s="198">
        <f>'Total Payment Amount'!$D$4</f>
        <v>41211</v>
      </c>
      <c r="D178" s="200" t="str">
        <f t="shared" ca="1" si="6"/>
        <v>Category 2: Increase Specialty Care Access/Redesign Referral Process</v>
      </c>
      <c r="E178" s="197">
        <f t="shared" ca="1" si="7"/>
        <v>0</v>
      </c>
      <c r="F178" s="197">
        <f t="shared" ca="1" si="8"/>
        <v>0</v>
      </c>
      <c r="G178" s="200" t="str">
        <f ca="1">INDIRECT("'"&amp;$Q178&amp;"'!B172")</f>
        <v>Improvement Milestone:</v>
      </c>
      <c r="H178" s="197">
        <f ca="1">INDIRECT("'"&amp;$Q178&amp;"'!D172")</f>
        <v>0</v>
      </c>
      <c r="I178" s="197"/>
      <c r="J178" s="197">
        <f ca="1">INDIRECT("'"&amp;$Q178&amp;"'!F175")</f>
        <v>0</v>
      </c>
      <c r="K178" s="197">
        <f ca="1">INDIRECT("'"&amp;$Q178&amp;"'!F177")</f>
        <v>0</v>
      </c>
      <c r="L178" s="197" t="str">
        <f ca="1">INDIRECT("'"&amp;$Q178&amp;"'!F179")</f>
        <v>N/A</v>
      </c>
      <c r="M178" s="197">
        <f ca="1">INDIRECT("'"&amp;$Q178&amp;"'!F182")</f>
        <v>0</v>
      </c>
      <c r="N178" s="197">
        <f ca="1">INDIRECT("'"&amp;$Q178&amp;"'!B184")</f>
        <v>0</v>
      </c>
      <c r="O178" s="197">
        <f ca="1">INDIRECT("'"&amp;$Q178&amp;"'!F192")</f>
        <v>0</v>
      </c>
      <c r="P178" s="197" t="str">
        <f ca="1">INDIRECT("'"&amp;$Q178&amp;"'!F194")</f>
        <v xml:space="preserve"> </v>
      </c>
      <c r="Q178" t="s">
        <v>265</v>
      </c>
      <c r="R178">
        <v>18</v>
      </c>
    </row>
    <row r="179" spans="1:18" x14ac:dyDescent="0.25">
      <c r="A179" s="197" t="str">
        <f>'Total Payment Amount'!$D$2</f>
        <v>The University of California, Davis Medical Center</v>
      </c>
      <c r="B179" s="197" t="str">
        <f>'Total Payment Amount'!$D$3</f>
        <v>DY 7</v>
      </c>
      <c r="C179" s="198">
        <f>'Total Payment Amount'!$D$4</f>
        <v>41211</v>
      </c>
      <c r="D179" s="200" t="str">
        <f t="shared" ca="1" si="6"/>
        <v>Category 2: Increase Specialty Care Access/Redesign Referral Process</v>
      </c>
      <c r="E179" s="197">
        <f t="shared" ca="1" si="7"/>
        <v>0</v>
      </c>
      <c r="F179" s="197">
        <f t="shared" ca="1" si="8"/>
        <v>0</v>
      </c>
      <c r="G179" s="200" t="str">
        <f ca="1">INDIRECT("'"&amp;$Q179&amp;"'!B197")</f>
        <v>Improvement Milestone:</v>
      </c>
      <c r="H179" s="197">
        <f ca="1">INDIRECT("'"&amp;$Q179&amp;"'!D197")</f>
        <v>0</v>
      </c>
      <c r="I179" s="197"/>
      <c r="J179" s="197">
        <f ca="1">INDIRECT("'"&amp;$Q179&amp;"'!F200")</f>
        <v>0</v>
      </c>
      <c r="K179" s="197">
        <f ca="1">INDIRECT("'"&amp;$Q179&amp;"'!F202")</f>
        <v>0</v>
      </c>
      <c r="L179" s="197" t="str">
        <f ca="1">INDIRECT("'"&amp;$Q179&amp;"'!F204")</f>
        <v>N/A</v>
      </c>
      <c r="M179" s="197">
        <f ca="1">INDIRECT("'"&amp;$Q179&amp;"'!F207")</f>
        <v>0</v>
      </c>
      <c r="N179" s="197">
        <f ca="1">INDIRECT("'"&amp;$Q179&amp;"'!B209")</f>
        <v>0</v>
      </c>
      <c r="O179" s="197">
        <f ca="1">INDIRECT("'"&amp;$Q179&amp;"'!F217")</f>
        <v>0</v>
      </c>
      <c r="P179" s="197" t="str">
        <f ca="1">INDIRECT("'"&amp;$Q179&amp;"'!F219")</f>
        <v xml:space="preserve"> </v>
      </c>
      <c r="Q179" t="s">
        <v>265</v>
      </c>
      <c r="R179">
        <v>18</v>
      </c>
    </row>
    <row r="180" spans="1:18" x14ac:dyDescent="0.25">
      <c r="A180" s="197" t="str">
        <f>'Total Payment Amount'!$D$2</f>
        <v>The University of California, Davis Medical Center</v>
      </c>
      <c r="B180" s="197" t="str">
        <f>'Total Payment Amount'!$D$3</f>
        <v>DY 7</v>
      </c>
      <c r="C180" s="198">
        <f>'Total Payment Amount'!$D$4</f>
        <v>41211</v>
      </c>
      <c r="D180" s="200" t="str">
        <f t="shared" ca="1" si="6"/>
        <v>Category 2: Increase Specialty Care Access/Redesign Referral Process</v>
      </c>
      <c r="E180" s="197">
        <f t="shared" ca="1" si="7"/>
        <v>0</v>
      </c>
      <c r="F180" s="197">
        <f t="shared" ca="1" si="8"/>
        <v>0</v>
      </c>
      <c r="G180" s="200" t="str">
        <f ca="1">INDIRECT("'"&amp;$Q180&amp;"'!B222")</f>
        <v>Improvement Milestone:</v>
      </c>
      <c r="H180" s="197">
        <f ca="1">INDIRECT("'"&amp;$Q180&amp;"'!D222")</f>
        <v>0</v>
      </c>
      <c r="I180" s="197"/>
      <c r="J180" s="197">
        <f ca="1">INDIRECT("'"&amp;$Q180&amp;"'!F225")</f>
        <v>0</v>
      </c>
      <c r="K180" s="197">
        <f ca="1">INDIRECT("'"&amp;$Q180&amp;"'!F227")</f>
        <v>0</v>
      </c>
      <c r="L180" s="197" t="str">
        <f ca="1">INDIRECT("'"&amp;$Q180&amp;"'!F229")</f>
        <v>N/A</v>
      </c>
      <c r="M180" s="197">
        <f ca="1">INDIRECT("'"&amp;$Q180&amp;"'!F232")</f>
        <v>0</v>
      </c>
      <c r="N180" s="197">
        <f ca="1">INDIRECT("'"&amp;$Q180&amp;"'!B234")</f>
        <v>0</v>
      </c>
      <c r="O180" s="197">
        <f ca="1">INDIRECT("'"&amp;$Q180&amp;"'!F242")</f>
        <v>0</v>
      </c>
      <c r="P180" s="197" t="str">
        <f ca="1">INDIRECT("'"&amp;$Q180&amp;"'!F244")</f>
        <v xml:space="preserve"> </v>
      </c>
      <c r="Q180" t="s">
        <v>265</v>
      </c>
      <c r="R180">
        <v>18</v>
      </c>
    </row>
    <row r="181" spans="1:18" x14ac:dyDescent="0.25">
      <c r="A181" s="197" t="str">
        <f>'Total Payment Amount'!$D$2</f>
        <v>The University of California, Davis Medical Center</v>
      </c>
      <c r="B181" s="197" t="str">
        <f>'Total Payment Amount'!$D$3</f>
        <v>DY 7</v>
      </c>
      <c r="C181" s="198">
        <f>'Total Payment Amount'!$D$4</f>
        <v>41211</v>
      </c>
      <c r="D181" s="200" t="str">
        <f t="shared" ca="1" si="6"/>
        <v>Category 2: Increase Specialty Care Access/Redesign Referral Process</v>
      </c>
      <c r="E181" s="197">
        <f t="shared" ca="1" si="7"/>
        <v>0</v>
      </c>
      <c r="F181" s="197">
        <f t="shared" ca="1" si="8"/>
        <v>0</v>
      </c>
      <c r="G181" s="200" t="str">
        <f ca="1">INDIRECT("'"&amp;$Q181&amp;"'!B247")</f>
        <v>Improvement Milestone:</v>
      </c>
      <c r="H181" s="197">
        <f ca="1">INDIRECT("'"&amp;$Q181&amp;"'!D247")</f>
        <v>0</v>
      </c>
      <c r="I181" s="197"/>
      <c r="J181" s="197">
        <f ca="1">INDIRECT("'"&amp;$Q181&amp;"'!F250")</f>
        <v>0</v>
      </c>
      <c r="K181" s="197">
        <f ca="1">INDIRECT("'"&amp;$Q181&amp;"'!F252")</f>
        <v>0</v>
      </c>
      <c r="L181" s="197" t="str">
        <f ca="1">INDIRECT("'"&amp;$Q181&amp;"'!F254")</f>
        <v>N/A</v>
      </c>
      <c r="M181" s="197">
        <f ca="1">INDIRECT("'"&amp;$Q181&amp;"'!F257")</f>
        <v>0</v>
      </c>
      <c r="N181" s="197">
        <f ca="1">INDIRECT("'"&amp;$Q181&amp;"'!B259")</f>
        <v>0</v>
      </c>
      <c r="O181" s="197">
        <f ca="1">INDIRECT("'"&amp;$Q181&amp;"'!F267")</f>
        <v>0</v>
      </c>
      <c r="P181" s="197" t="str">
        <f ca="1">INDIRECT("'"&amp;$Q181&amp;"'!F269")</f>
        <v xml:space="preserve"> </v>
      </c>
      <c r="Q181" t="s">
        <v>265</v>
      </c>
      <c r="R181">
        <v>18</v>
      </c>
    </row>
    <row r="182" spans="1:18" x14ac:dyDescent="0.25">
      <c r="A182" s="197" t="str">
        <f>'Total Payment Amount'!$D$2</f>
        <v>The University of California, Davis Medical Center</v>
      </c>
      <c r="B182" s="197" t="str">
        <f>'Total Payment Amount'!$D$3</f>
        <v>DY 7</v>
      </c>
      <c r="C182" s="198">
        <f>'Total Payment Amount'!$D$4</f>
        <v>41211</v>
      </c>
      <c r="D182" s="200" t="str">
        <f t="shared" ca="1" si="6"/>
        <v>Category 2: Establish/Expand a Patient Care Navigation Program</v>
      </c>
      <c r="E182" s="197">
        <f t="shared" ca="1" si="7"/>
        <v>0</v>
      </c>
      <c r="F182" s="197">
        <f t="shared" ca="1" si="8"/>
        <v>0</v>
      </c>
      <c r="G182" s="200" t="str">
        <f ca="1">INDIRECT("'"&amp;$Q182&amp;"'!B22")</f>
        <v>Process Milestone:</v>
      </c>
      <c r="H182" s="197">
        <f ca="1">INDIRECT("'"&amp;$Q182&amp;"'!D22")</f>
        <v>0</v>
      </c>
      <c r="I182" s="197"/>
      <c r="J182" s="197">
        <f ca="1">INDIRECT("'"&amp;$Q182&amp;"'!F25")</f>
        <v>0</v>
      </c>
      <c r="K182" s="197">
        <f ca="1">INDIRECT("'"&amp;$Q182&amp;"'!F27")</f>
        <v>0</v>
      </c>
      <c r="L182" s="197" t="str">
        <f ca="1">INDIRECT("'"&amp;$Q182&amp;"'!F29")</f>
        <v>N/A</v>
      </c>
      <c r="M182" s="197">
        <f ca="1">INDIRECT("'"&amp;$Q182&amp;"'!F32")</f>
        <v>0</v>
      </c>
      <c r="N182" s="197">
        <f ca="1">INDIRECT("'"&amp;$Q182&amp;"'!B34")</f>
        <v>0</v>
      </c>
      <c r="O182" s="197">
        <f ca="1">INDIRECT("'"&amp;$Q182&amp;"'!F42")</f>
        <v>0</v>
      </c>
      <c r="P182" s="197" t="str">
        <f ca="1">INDIRECT("'"&amp;$Q182&amp;"'!F44")</f>
        <v xml:space="preserve"> </v>
      </c>
      <c r="Q182" t="s">
        <v>266</v>
      </c>
      <c r="R182">
        <v>19</v>
      </c>
    </row>
    <row r="183" spans="1:18" x14ac:dyDescent="0.25">
      <c r="A183" s="197" t="str">
        <f>'Total Payment Amount'!$D$2</f>
        <v>The University of California, Davis Medical Center</v>
      </c>
      <c r="B183" s="197" t="str">
        <f>'Total Payment Amount'!$D$3</f>
        <v>DY 7</v>
      </c>
      <c r="C183" s="198">
        <f>'Total Payment Amount'!$D$4</f>
        <v>41211</v>
      </c>
      <c r="D183" s="200" t="str">
        <f t="shared" ca="1" si="6"/>
        <v>Category 2: Establish/Expand a Patient Care Navigation Program</v>
      </c>
      <c r="E183" s="197">
        <f t="shared" ca="1" si="7"/>
        <v>0</v>
      </c>
      <c r="F183" s="197">
        <f t="shared" ca="1" si="8"/>
        <v>0</v>
      </c>
      <c r="G183" s="200" t="str">
        <f ca="1">INDIRECT("'"&amp;$Q183&amp;"'!B47")</f>
        <v>Process Milestone:</v>
      </c>
      <c r="H183" s="197">
        <f ca="1">INDIRECT("'"&amp;$Q183&amp;"'!D47")</f>
        <v>0</v>
      </c>
      <c r="I183" s="197"/>
      <c r="J183" s="197">
        <f ca="1">INDIRECT("'"&amp;$Q183&amp;"'!F50")</f>
        <v>0</v>
      </c>
      <c r="K183" s="197">
        <f ca="1">INDIRECT("'"&amp;$Q183&amp;"'!F52")</f>
        <v>0</v>
      </c>
      <c r="L183" s="197" t="str">
        <f ca="1">INDIRECT("'"&amp;$Q183&amp;"'!F54")</f>
        <v>N/A</v>
      </c>
      <c r="M183" s="197">
        <f ca="1">INDIRECT("'"&amp;$Q183&amp;"'!F57")</f>
        <v>0</v>
      </c>
      <c r="N183" s="197">
        <f ca="1">INDIRECT("'"&amp;$Q183&amp;"'!B59")</f>
        <v>0</v>
      </c>
      <c r="O183" s="197">
        <f ca="1">INDIRECT("'"&amp;$Q183&amp;"'!F67")</f>
        <v>0</v>
      </c>
      <c r="P183" s="197" t="str">
        <f ca="1">INDIRECT("'"&amp;$Q183&amp;"'!F69")</f>
        <v xml:space="preserve"> </v>
      </c>
      <c r="Q183" t="s">
        <v>266</v>
      </c>
      <c r="R183">
        <v>19</v>
      </c>
    </row>
    <row r="184" spans="1:18" x14ac:dyDescent="0.25">
      <c r="A184" s="197" t="str">
        <f>'Total Payment Amount'!$D$2</f>
        <v>The University of California, Davis Medical Center</v>
      </c>
      <c r="B184" s="197" t="str">
        <f>'Total Payment Amount'!$D$3</f>
        <v>DY 7</v>
      </c>
      <c r="C184" s="198">
        <f>'Total Payment Amount'!$D$4</f>
        <v>41211</v>
      </c>
      <c r="D184" s="200" t="str">
        <f t="shared" ref="D184:D250" ca="1" si="9">INDIRECT("'"&amp;$Q184&amp;"'!$A$6")</f>
        <v>Category 2: Establish/Expand a Patient Care Navigation Program</v>
      </c>
      <c r="E184" s="197">
        <f t="shared" ref="E184:E251" ca="1" si="10">INDIRECT("'"&amp;$Q184&amp;"'!$F$18")</f>
        <v>0</v>
      </c>
      <c r="F184" s="197">
        <f t="shared" ref="F184:F251" ca="1" si="11">INDIRECT("'"&amp;$Q184&amp;"'!$F$20")</f>
        <v>0</v>
      </c>
      <c r="G184" s="200" t="str">
        <f ca="1">INDIRECT("'"&amp;$Q184&amp;"'!B72")</f>
        <v>Process Milestone:</v>
      </c>
      <c r="H184" s="197">
        <f ca="1">INDIRECT("'"&amp;$Q184&amp;"'!D72")</f>
        <v>0</v>
      </c>
      <c r="I184" s="197"/>
      <c r="J184" s="197">
        <f ca="1">INDIRECT("'"&amp;$Q184&amp;"'!F75")</f>
        <v>0</v>
      </c>
      <c r="K184" s="197">
        <f ca="1">INDIRECT("'"&amp;$Q184&amp;"'!F77")</f>
        <v>0</v>
      </c>
      <c r="L184" s="197" t="str">
        <f ca="1">INDIRECT("'"&amp;$Q184&amp;"'!F79")</f>
        <v>N/A</v>
      </c>
      <c r="M184" s="197">
        <f ca="1">INDIRECT("'"&amp;$Q184&amp;"'!F82")</f>
        <v>0</v>
      </c>
      <c r="N184" s="197">
        <f ca="1">INDIRECT("'"&amp;$Q184&amp;"'!B84")</f>
        <v>0</v>
      </c>
      <c r="O184" s="197">
        <f ca="1">INDIRECT("'"&amp;$Q184&amp;"'!F92")</f>
        <v>0</v>
      </c>
      <c r="P184" s="197" t="str">
        <f ca="1">INDIRECT("'"&amp;$Q184&amp;"'!F94")</f>
        <v xml:space="preserve"> </v>
      </c>
      <c r="Q184" t="s">
        <v>266</v>
      </c>
      <c r="R184">
        <v>19</v>
      </c>
    </row>
    <row r="185" spans="1:18" x14ac:dyDescent="0.25">
      <c r="A185" s="197" t="str">
        <f>'Total Payment Amount'!$D$2</f>
        <v>The University of California, Davis Medical Center</v>
      </c>
      <c r="B185" s="197" t="str">
        <f>'Total Payment Amount'!$D$3</f>
        <v>DY 7</v>
      </c>
      <c r="C185" s="198">
        <f>'Total Payment Amount'!$D$4</f>
        <v>41211</v>
      </c>
      <c r="D185" s="200" t="str">
        <f t="shared" ca="1" si="9"/>
        <v>Category 2: Establish/Expand a Patient Care Navigation Program</v>
      </c>
      <c r="E185" s="197">
        <f t="shared" ca="1" si="10"/>
        <v>0</v>
      </c>
      <c r="F185" s="197">
        <f t="shared" ca="1" si="11"/>
        <v>0</v>
      </c>
      <c r="G185" s="200" t="str">
        <f ca="1">INDIRECT("'"&amp;$Q185&amp;"'!B97")</f>
        <v>Process Milestone:</v>
      </c>
      <c r="H185" s="197">
        <f ca="1">INDIRECT("'"&amp;$Q185&amp;"'!D97")</f>
        <v>0</v>
      </c>
      <c r="I185" s="197"/>
      <c r="J185" s="197">
        <f ca="1">INDIRECT("'"&amp;$Q185&amp;"'!F100")</f>
        <v>0</v>
      </c>
      <c r="K185" s="197">
        <f ca="1">INDIRECT("'"&amp;$Q185&amp;"'!F102")</f>
        <v>0</v>
      </c>
      <c r="L185" s="197" t="str">
        <f ca="1">INDIRECT("'"&amp;$Q185&amp;"'!F104")</f>
        <v>N/A</v>
      </c>
      <c r="M185" s="197">
        <f ca="1">INDIRECT("'"&amp;$Q185&amp;"'!F107")</f>
        <v>0</v>
      </c>
      <c r="N185" s="197">
        <f ca="1">INDIRECT("'"&amp;$Q185&amp;"'!B109")</f>
        <v>0</v>
      </c>
      <c r="O185" s="197">
        <f ca="1">INDIRECT("'"&amp;$Q185&amp;"'!F117")</f>
        <v>0</v>
      </c>
      <c r="P185" s="197" t="str">
        <f ca="1">INDIRECT("'"&amp;$Q185&amp;"'!F119")</f>
        <v xml:space="preserve"> </v>
      </c>
      <c r="Q185" t="s">
        <v>266</v>
      </c>
      <c r="R185">
        <v>19</v>
      </c>
    </row>
    <row r="186" spans="1:18" x14ac:dyDescent="0.25">
      <c r="A186" s="197" t="str">
        <f>'Total Payment Amount'!$D$2</f>
        <v>The University of California, Davis Medical Center</v>
      </c>
      <c r="B186" s="197" t="str">
        <f>'Total Payment Amount'!$D$3</f>
        <v>DY 7</v>
      </c>
      <c r="C186" s="198">
        <f>'Total Payment Amount'!$D$4</f>
        <v>41211</v>
      </c>
      <c r="D186" s="200" t="str">
        <f t="shared" ca="1" si="9"/>
        <v>Category 2: Establish/Expand a Patient Care Navigation Program</v>
      </c>
      <c r="E186" s="197">
        <f t="shared" ca="1" si="10"/>
        <v>0</v>
      </c>
      <c r="F186" s="197">
        <f t="shared" ca="1" si="11"/>
        <v>0</v>
      </c>
      <c r="G186" s="200" t="str">
        <f ca="1">INDIRECT("'"&amp;$Q186&amp;"'!B122")</f>
        <v>Process Milestone:</v>
      </c>
      <c r="H186" s="197">
        <f ca="1">INDIRECT("'"&amp;$Q186&amp;"'!D122")</f>
        <v>0</v>
      </c>
      <c r="I186" s="197"/>
      <c r="J186" s="197">
        <f ca="1">INDIRECT("'"&amp;$Q186&amp;"'!F125")</f>
        <v>0</v>
      </c>
      <c r="K186" s="197">
        <f ca="1">INDIRECT("'"&amp;$Q186&amp;"'!F127")</f>
        <v>0</v>
      </c>
      <c r="L186" s="197" t="str">
        <f ca="1">INDIRECT("'"&amp;$Q186&amp;"'!F129")</f>
        <v>N/A</v>
      </c>
      <c r="M186" s="197">
        <f ca="1">INDIRECT("'"&amp;$Q186&amp;"'!F132")</f>
        <v>0</v>
      </c>
      <c r="N186" s="197">
        <f ca="1">INDIRECT("'"&amp;$Q186&amp;"'!B134")</f>
        <v>0</v>
      </c>
      <c r="O186" s="197">
        <f ca="1">INDIRECT("'"&amp;$Q186&amp;"'!F142")</f>
        <v>0</v>
      </c>
      <c r="P186" s="197" t="str">
        <f ca="1">INDIRECT("'"&amp;$Q186&amp;"'!F144")</f>
        <v xml:space="preserve"> </v>
      </c>
      <c r="Q186" t="s">
        <v>266</v>
      </c>
      <c r="R186">
        <v>19</v>
      </c>
    </row>
    <row r="187" spans="1:18" x14ac:dyDescent="0.25">
      <c r="A187" s="197" t="str">
        <f>'Total Payment Amount'!$D$2</f>
        <v>The University of California, Davis Medical Center</v>
      </c>
      <c r="B187" s="197" t="str">
        <f>'Total Payment Amount'!$D$3</f>
        <v>DY 7</v>
      </c>
      <c r="C187" s="198">
        <f>'Total Payment Amount'!$D$4</f>
        <v>41211</v>
      </c>
      <c r="D187" s="200" t="str">
        <f t="shared" ca="1" si="9"/>
        <v>Category 2: Establish/Expand a Patient Care Navigation Program</v>
      </c>
      <c r="E187" s="197">
        <f t="shared" ca="1" si="10"/>
        <v>0</v>
      </c>
      <c r="F187" s="197">
        <f t="shared" ca="1" si="11"/>
        <v>0</v>
      </c>
      <c r="G187" s="200" t="str">
        <f ca="1">INDIRECT("'"&amp;$Q187&amp;"'!B147")</f>
        <v>Improvement Milestone:</v>
      </c>
      <c r="H187" s="197">
        <f ca="1">INDIRECT("'"&amp;$Q187&amp;"'!D147")</f>
        <v>0</v>
      </c>
      <c r="I187" s="197"/>
      <c r="J187" s="197">
        <f ca="1">INDIRECT("'"&amp;$Q187&amp;"'!F150")</f>
        <v>0</v>
      </c>
      <c r="K187" s="197">
        <f ca="1">INDIRECT("'"&amp;$Q187&amp;"'!F152")</f>
        <v>0</v>
      </c>
      <c r="L187" s="197" t="str">
        <f ca="1">INDIRECT("'"&amp;$Q187&amp;"'!F154")</f>
        <v>N/A</v>
      </c>
      <c r="M187" s="197">
        <f ca="1">INDIRECT("'"&amp;$Q187&amp;"'!F157")</f>
        <v>0</v>
      </c>
      <c r="N187" s="197">
        <f ca="1">INDIRECT("'"&amp;$Q187&amp;"'!B159")</f>
        <v>0</v>
      </c>
      <c r="O187" s="197">
        <f ca="1">INDIRECT("'"&amp;$Q187&amp;"'!F167")</f>
        <v>0</v>
      </c>
      <c r="P187" s="197" t="str">
        <f ca="1">INDIRECT("'"&amp;$Q187&amp;"'!F169")</f>
        <v xml:space="preserve"> </v>
      </c>
      <c r="Q187" t="s">
        <v>266</v>
      </c>
      <c r="R187">
        <v>19</v>
      </c>
    </row>
    <row r="188" spans="1:18" x14ac:dyDescent="0.25">
      <c r="A188" s="197" t="str">
        <f>'Total Payment Amount'!$D$2</f>
        <v>The University of California, Davis Medical Center</v>
      </c>
      <c r="B188" s="197" t="str">
        <f>'Total Payment Amount'!$D$3</f>
        <v>DY 7</v>
      </c>
      <c r="C188" s="198">
        <f>'Total Payment Amount'!$D$4</f>
        <v>41211</v>
      </c>
      <c r="D188" s="200" t="str">
        <f t="shared" ca="1" si="9"/>
        <v>Category 2: Establish/Expand a Patient Care Navigation Program</v>
      </c>
      <c r="E188" s="197">
        <f t="shared" ca="1" si="10"/>
        <v>0</v>
      </c>
      <c r="F188" s="197">
        <f t="shared" ca="1" si="11"/>
        <v>0</v>
      </c>
      <c r="G188" s="200" t="str">
        <f ca="1">INDIRECT("'"&amp;$Q188&amp;"'!B172")</f>
        <v>Improvement Milestone:</v>
      </c>
      <c r="H188" s="197">
        <f ca="1">INDIRECT("'"&amp;$Q188&amp;"'!D172")</f>
        <v>0</v>
      </c>
      <c r="I188" s="197"/>
      <c r="J188" s="197">
        <f ca="1">INDIRECT("'"&amp;$Q188&amp;"'!F175")</f>
        <v>0</v>
      </c>
      <c r="K188" s="197">
        <f ca="1">INDIRECT("'"&amp;$Q188&amp;"'!F177")</f>
        <v>0</v>
      </c>
      <c r="L188" s="197" t="str">
        <f ca="1">INDIRECT("'"&amp;$Q188&amp;"'!F179")</f>
        <v>N/A</v>
      </c>
      <c r="M188" s="197">
        <f ca="1">INDIRECT("'"&amp;$Q188&amp;"'!F182")</f>
        <v>0</v>
      </c>
      <c r="N188" s="197">
        <f ca="1">INDIRECT("'"&amp;$Q188&amp;"'!B184")</f>
        <v>0</v>
      </c>
      <c r="O188" s="197">
        <f ca="1">INDIRECT("'"&amp;$Q188&amp;"'!F192")</f>
        <v>0</v>
      </c>
      <c r="P188" s="197" t="str">
        <f ca="1">INDIRECT("'"&amp;$Q188&amp;"'!F194")</f>
        <v xml:space="preserve"> </v>
      </c>
      <c r="Q188" t="s">
        <v>266</v>
      </c>
      <c r="R188">
        <v>19</v>
      </c>
    </row>
    <row r="189" spans="1:18" x14ac:dyDescent="0.25">
      <c r="A189" s="197" t="str">
        <f>'Total Payment Amount'!$D$2</f>
        <v>The University of California, Davis Medical Center</v>
      </c>
      <c r="B189" s="197" t="str">
        <f>'Total Payment Amount'!$D$3</f>
        <v>DY 7</v>
      </c>
      <c r="C189" s="198">
        <f>'Total Payment Amount'!$D$4</f>
        <v>41211</v>
      </c>
      <c r="D189" s="200" t="str">
        <f t="shared" ca="1" si="9"/>
        <v>Category 2: Establish/Expand a Patient Care Navigation Program</v>
      </c>
      <c r="E189" s="197">
        <f t="shared" ca="1" si="10"/>
        <v>0</v>
      </c>
      <c r="F189" s="197">
        <f t="shared" ca="1" si="11"/>
        <v>0</v>
      </c>
      <c r="G189" s="200" t="str">
        <f ca="1">INDIRECT("'"&amp;$Q189&amp;"'!B197")</f>
        <v>Improvement Milestone:</v>
      </c>
      <c r="H189" s="197">
        <f ca="1">INDIRECT("'"&amp;$Q189&amp;"'!D197")</f>
        <v>0</v>
      </c>
      <c r="I189" s="197"/>
      <c r="J189" s="197">
        <f ca="1">INDIRECT("'"&amp;$Q189&amp;"'!F200")</f>
        <v>0</v>
      </c>
      <c r="K189" s="197">
        <f ca="1">INDIRECT("'"&amp;$Q189&amp;"'!F202")</f>
        <v>0</v>
      </c>
      <c r="L189" s="197" t="str">
        <f ca="1">INDIRECT("'"&amp;$Q189&amp;"'!F204")</f>
        <v>N/A</v>
      </c>
      <c r="M189" s="197">
        <f ca="1">INDIRECT("'"&amp;$Q189&amp;"'!F207")</f>
        <v>0</v>
      </c>
      <c r="N189" s="197">
        <f ca="1">INDIRECT("'"&amp;$Q189&amp;"'!B209")</f>
        <v>0</v>
      </c>
      <c r="O189" s="197">
        <f ca="1">INDIRECT("'"&amp;$Q189&amp;"'!F217")</f>
        <v>0</v>
      </c>
      <c r="P189" s="197" t="str">
        <f ca="1">INDIRECT("'"&amp;$Q189&amp;"'!F219")</f>
        <v xml:space="preserve"> </v>
      </c>
      <c r="Q189" t="s">
        <v>266</v>
      </c>
      <c r="R189">
        <v>19</v>
      </c>
    </row>
    <row r="190" spans="1:18" x14ac:dyDescent="0.25">
      <c r="A190" s="197" t="str">
        <f>'Total Payment Amount'!$D$2</f>
        <v>The University of California, Davis Medical Center</v>
      </c>
      <c r="B190" s="197" t="str">
        <f>'Total Payment Amount'!$D$3</f>
        <v>DY 7</v>
      </c>
      <c r="C190" s="198">
        <f>'Total Payment Amount'!$D$4</f>
        <v>41211</v>
      </c>
      <c r="D190" s="200" t="str">
        <f t="shared" ca="1" si="9"/>
        <v>Category 2: Establish/Expand a Patient Care Navigation Program</v>
      </c>
      <c r="E190" s="197">
        <f t="shared" ca="1" si="10"/>
        <v>0</v>
      </c>
      <c r="F190" s="197">
        <f t="shared" ca="1" si="11"/>
        <v>0</v>
      </c>
      <c r="G190" s="200" t="str">
        <f ca="1">INDIRECT("'"&amp;$Q190&amp;"'!B222")</f>
        <v>Improvement Milestone:</v>
      </c>
      <c r="H190" s="197">
        <f ca="1">INDIRECT("'"&amp;$Q190&amp;"'!D222")</f>
        <v>0</v>
      </c>
      <c r="I190" s="197"/>
      <c r="J190" s="197">
        <f ca="1">INDIRECT("'"&amp;$Q190&amp;"'!F225")</f>
        <v>0</v>
      </c>
      <c r="K190" s="197">
        <f ca="1">INDIRECT("'"&amp;$Q190&amp;"'!F227")</f>
        <v>0</v>
      </c>
      <c r="L190" s="197" t="str">
        <f ca="1">INDIRECT("'"&amp;$Q190&amp;"'!F229")</f>
        <v>N/A</v>
      </c>
      <c r="M190" s="197">
        <f ca="1">INDIRECT("'"&amp;$Q190&amp;"'!F232")</f>
        <v>0</v>
      </c>
      <c r="N190" s="197">
        <f ca="1">INDIRECT("'"&amp;$Q190&amp;"'!B234")</f>
        <v>0</v>
      </c>
      <c r="O190" s="197">
        <f ca="1">INDIRECT("'"&amp;$Q190&amp;"'!F242")</f>
        <v>0</v>
      </c>
      <c r="P190" s="197" t="str">
        <f ca="1">INDIRECT("'"&amp;$Q190&amp;"'!F244")</f>
        <v xml:space="preserve"> </v>
      </c>
      <c r="Q190" t="s">
        <v>266</v>
      </c>
      <c r="R190">
        <v>19</v>
      </c>
    </row>
    <row r="191" spans="1:18" x14ac:dyDescent="0.25">
      <c r="A191" s="197" t="str">
        <f>'Total Payment Amount'!$D$2</f>
        <v>The University of California, Davis Medical Center</v>
      </c>
      <c r="B191" s="197" t="str">
        <f>'Total Payment Amount'!$D$3</f>
        <v>DY 7</v>
      </c>
      <c r="C191" s="198">
        <f>'Total Payment Amount'!$D$4</f>
        <v>41211</v>
      </c>
      <c r="D191" s="200" t="str">
        <f t="shared" ca="1" si="9"/>
        <v>Category 2: Establish/Expand a Patient Care Navigation Program</v>
      </c>
      <c r="E191" s="197">
        <f t="shared" ca="1" si="10"/>
        <v>0</v>
      </c>
      <c r="F191" s="197">
        <f t="shared" ca="1" si="11"/>
        <v>0</v>
      </c>
      <c r="G191" s="200" t="str">
        <f ca="1">INDIRECT("'"&amp;$Q191&amp;"'!B247")</f>
        <v>Improvement Milestone:</v>
      </c>
      <c r="H191" s="197">
        <f ca="1">INDIRECT("'"&amp;$Q191&amp;"'!D247")</f>
        <v>0</v>
      </c>
      <c r="I191" s="197"/>
      <c r="J191" s="197">
        <f ca="1">INDIRECT("'"&amp;$Q191&amp;"'!F250")</f>
        <v>0</v>
      </c>
      <c r="K191" s="197">
        <f ca="1">INDIRECT("'"&amp;$Q191&amp;"'!F252")</f>
        <v>0</v>
      </c>
      <c r="L191" s="197" t="str">
        <f ca="1">INDIRECT("'"&amp;$Q191&amp;"'!F254")</f>
        <v>N/A</v>
      </c>
      <c r="M191" s="197">
        <f ca="1">INDIRECT("'"&amp;$Q191&amp;"'!F257")</f>
        <v>0</v>
      </c>
      <c r="N191" s="197">
        <f ca="1">INDIRECT("'"&amp;$Q191&amp;"'!B259")</f>
        <v>0</v>
      </c>
      <c r="O191" s="197">
        <f ca="1">INDIRECT("'"&amp;$Q191&amp;"'!F267")</f>
        <v>0</v>
      </c>
      <c r="P191" s="197" t="str">
        <f ca="1">INDIRECT("'"&amp;$Q191&amp;"'!F269")</f>
        <v xml:space="preserve"> </v>
      </c>
      <c r="Q191" t="s">
        <v>266</v>
      </c>
      <c r="R191">
        <v>19</v>
      </c>
    </row>
    <row r="192" spans="1:18" x14ac:dyDescent="0.25">
      <c r="A192" s="197" t="str">
        <f>'Total Payment Amount'!$D$2</f>
        <v>The University of California, Davis Medical Center</v>
      </c>
      <c r="B192" s="197" t="str">
        <f>'Total Payment Amount'!$D$3</f>
        <v>DY 7</v>
      </c>
      <c r="C192" s="198">
        <f>'Total Payment Amount'!$D$4</f>
        <v>41211</v>
      </c>
      <c r="D192" s="200" t="str">
        <f t="shared" ca="1" si="9"/>
        <v>Category 2: Apply Process Improvement Methodology to Improve Quality/Efficiency</v>
      </c>
      <c r="E192" s="197">
        <f t="shared" ca="1" si="10"/>
        <v>5048750</v>
      </c>
      <c r="F192" s="197">
        <f t="shared" ca="1" si="11"/>
        <v>5048750</v>
      </c>
      <c r="G192" s="200" t="str">
        <f ca="1">INDIRECT("'"&amp;$Q192&amp;"'!B22")</f>
        <v>Process Milestone:</v>
      </c>
      <c r="H192" s="197" t="str">
        <f ca="1">INDIRECT("'"&amp;$Q192&amp;"'!D22")</f>
        <v>Milestone 6.3:  Develop early-warning systems within the UCDMC EHR to act upon identified problems.</v>
      </c>
      <c r="I192" s="197"/>
      <c r="J192" s="197">
        <f ca="1">INDIRECT("'"&amp;$Q192&amp;"'!F25")</f>
        <v>0</v>
      </c>
      <c r="K192" s="197">
        <f ca="1">INDIRECT("'"&amp;$Q192&amp;"'!F27")</f>
        <v>0</v>
      </c>
      <c r="L192" s="197" t="str">
        <f ca="1">INDIRECT("'"&amp;$Q192&amp;"'!F29")</f>
        <v>Yes</v>
      </c>
      <c r="M192" s="197" t="str">
        <f ca="1">INDIRECT("'"&amp;$Q192&amp;"'!F32")</f>
        <v>Yes</v>
      </c>
      <c r="N192" s="197" t="str">
        <f ca="1">INDIRECT("'"&amp;$Q192&amp;"'!B34")</f>
        <v xml:space="preserve">Metric 6.3:  Early-warning systems documented through dashboard reports.
An electronic screening alert was designed for the identification and management of severe sepsis/septic shock to aid in early identification of at-risk patients based on a “trigger” in the patient’s documented physiological findings and/or lab results.  To assist in planning the screening alert, prior state workflow diagrams were created for the Emergency Department (ED), Intensive Care Units (ICUs), and Acute Care Units (ACUs) as well as the Rapid Response Team. Pharmacy and laboratory workflows were also assessed.  A variety of electronic ordersets were developed for initiation upon the firing of a best practice alert.  These include:  1) a severe sepsis screening orderset, 2) a severe sepsis treatment and monitoring orderset (based on Institute for Healthcare Improvement early goal directed therapy (EGDT) recommendations), and 3) a severe sepsis reassessment orderset (accompanied by a reassessment view).  Pharmacy workflows were subsequently modified to expedite the availability of antibiotics in sepsis ordersets and lab values (including certified and validated ABG lactic acid lab analysis).  Electronic notifications to the Rapid Response Team were initiated to support ED/ACU staff in treatment of patients.  
</v>
      </c>
      <c r="O192" s="197" t="str">
        <f ca="1">INDIRECT("'"&amp;$Q192&amp;"'!F42")</f>
        <v>Yes</v>
      </c>
      <c r="P192" s="197">
        <f ca="1">INDIRECT("'"&amp;$Q192&amp;"'!F44")</f>
        <v>1</v>
      </c>
      <c r="Q192" t="s">
        <v>267</v>
      </c>
      <c r="R192">
        <v>20</v>
      </c>
    </row>
    <row r="193" spans="1:18" x14ac:dyDescent="0.25">
      <c r="A193" s="197" t="str">
        <f>'Total Payment Amount'!$D$2</f>
        <v>The University of California, Davis Medical Center</v>
      </c>
      <c r="B193" s="197" t="str">
        <f>'Total Payment Amount'!$D$3</f>
        <v>DY 7</v>
      </c>
      <c r="C193" s="198">
        <f>'Total Payment Amount'!$D$4</f>
        <v>41211</v>
      </c>
      <c r="D193" s="200" t="str">
        <f t="shared" ca="1" si="9"/>
        <v>Category 2: Apply Process Improvement Methodology to Improve Quality/Efficiency</v>
      </c>
      <c r="E193" s="197">
        <f t="shared" ca="1" si="10"/>
        <v>5048750</v>
      </c>
      <c r="F193" s="197">
        <f t="shared" ca="1" si="11"/>
        <v>5048750</v>
      </c>
      <c r="G193" s="200" t="str">
        <f ca="1">INDIRECT("'"&amp;$Q193&amp;"'!B47")</f>
        <v>Process Milestone:</v>
      </c>
      <c r="H193" s="197" t="str">
        <f ca="1">INDIRECT("'"&amp;$Q193&amp;"'!D47")</f>
        <v>Milestone 6.4:  LLS Just-in-Time (JIT) training to at least 2 multidisciplinary teams for specific projects.</v>
      </c>
      <c r="I193" s="197"/>
      <c r="J193" s="197">
        <f ca="1">INDIRECT("'"&amp;$Q193&amp;"'!F50")</f>
        <v>0</v>
      </c>
      <c r="K193" s="197">
        <f ca="1">INDIRECT("'"&amp;$Q193&amp;"'!F52")</f>
        <v>0</v>
      </c>
      <c r="L193" s="197" t="str">
        <f ca="1">INDIRECT("'"&amp;$Q193&amp;"'!F54")</f>
        <v>Yes</v>
      </c>
      <c r="M193" s="197" t="str">
        <f ca="1">INDIRECT("'"&amp;$Q193&amp;"'!F57")</f>
        <v>Yes</v>
      </c>
      <c r="N193" s="197" t="str">
        <f ca="1">INDIRECT("'"&amp;$Q193&amp;"'!B59")</f>
        <v xml:space="preserve">Metric 6.4:  Training documentation provided, including the number of relevant providers/staff trained and/or number of trainings held and progress/result of the respective projects.
Various UC Davis Medical Center (UCDMC) Quality Initiative (QI) teams are developed and supported by Lean Six Sigma (LSS) Black Belts who provide them with just-in-time (JIT) training in quality improvement based on the DMAIC (Define-Measure-Analyze-Improve-Control) framework (ie, process, tools, philosophies and techniques from Lean and/or Six Sigma methodologies).  Additional training is also provided on the functions and roles of team members, communication skills, decision making, planning, and presenting team results to senior leadership.  The Improve Severe Sepsis Detection and Management team training has focused on developing and deploying LSS methodology and techniques to achieve a significant reduction in patient mortality as it relates to severe sepsis and septic shock at UCDMC.  Utilizing LSS gives participants in the Sepsis Improvement Collaborative (SIC)  the  opportunity  to  evaluate  current  process  related  to  sepsis  and develop process redesign.  Twenty-eight UCDMC staff participated in LSS JIT training related to the SIC during DSRIP DY-7.  Weekly SIC Steering Committee Meetings (three members) have been used to introduce various quality improvement tools and techniques related to the DMAIC framework.  Key LSS JIT training elements include DMAIC overview, project charters, QI team roles, setting SMART goals, process mapping, data collection planning, process observations, data analysis techniques, root cause analysis, QI intervention planning, and process control plan.  Monthly SIC meetings (25 staff members) incorporate various quality improvement tools and techniques based on the DMAIC framework as needed.  The Environmental Services (EVS) Inpatient Discharge Process Team focused on the improvement of departmental efficiencies with the goal of decreasing discharge cleaning turnaround time and improving process quality.  Specifically, this quality initiative utilized LSS methodologies to fully leverage EVS metrics (both logistics and quality) and engage all levels of EVS staff.  Twenty UCDMC staff participated in LSS JIT training related to the EVS QI during DSRIP DY-7 and implemented a newly designed quality program for EVS management and front-line staff.  This process began on February 9, 2012, with a Kaizen Event that included all levels of EVS staff.  The team subsequently implemented a newly designed tracking system for EVS management to monitor and act upon response time to inpatient discharges.  The EVS QI team members worked on a variety of DMAIC tools and techniques throughout their engagement in the required LSS JIT training.
</v>
      </c>
      <c r="O193" s="197" t="str">
        <f ca="1">INDIRECT("'"&amp;$Q193&amp;"'!F67")</f>
        <v>Yes</v>
      </c>
      <c r="P193" s="197">
        <f ca="1">INDIRECT("'"&amp;$Q193&amp;"'!F69")</f>
        <v>1</v>
      </c>
      <c r="Q193" t="s">
        <v>267</v>
      </c>
      <c r="R193">
        <v>20</v>
      </c>
    </row>
    <row r="194" spans="1:18" x14ac:dyDescent="0.25">
      <c r="A194" s="197" t="str">
        <f>'Total Payment Amount'!$D$2</f>
        <v>The University of California, Davis Medical Center</v>
      </c>
      <c r="B194" s="197" t="str">
        <f>'Total Payment Amount'!$D$3</f>
        <v>DY 7</v>
      </c>
      <c r="C194" s="198">
        <f>'Total Payment Amount'!$D$4</f>
        <v>41211</v>
      </c>
      <c r="D194" s="200" t="str">
        <f t="shared" ca="1" si="9"/>
        <v>Category 2: Apply Process Improvement Methodology to Improve Quality/Efficiency</v>
      </c>
      <c r="E194" s="197">
        <f t="shared" ca="1" si="10"/>
        <v>5048750</v>
      </c>
      <c r="F194" s="197">
        <f t="shared" ca="1" si="11"/>
        <v>5048750</v>
      </c>
      <c r="G194" s="200" t="str">
        <f ca="1">INDIRECT("'"&amp;$Q194&amp;"'!B72")</f>
        <v>Process Milestone:</v>
      </c>
      <c r="H194" s="197">
        <f ca="1">INDIRECT("'"&amp;$Q194&amp;"'!D72")</f>
        <v>0</v>
      </c>
      <c r="I194" s="197"/>
      <c r="J194" s="197">
        <f ca="1">INDIRECT("'"&amp;$Q194&amp;"'!F75")</f>
        <v>0</v>
      </c>
      <c r="K194" s="197">
        <f ca="1">INDIRECT("'"&amp;$Q194&amp;"'!F77")</f>
        <v>0</v>
      </c>
      <c r="L194" s="197" t="str">
        <f ca="1">INDIRECT("'"&amp;$Q194&amp;"'!F79")</f>
        <v>N/A</v>
      </c>
      <c r="M194" s="197">
        <f ca="1">INDIRECT("'"&amp;$Q194&amp;"'!F82")</f>
        <v>0</v>
      </c>
      <c r="N194" s="197">
        <f ca="1">INDIRECT("'"&amp;$Q194&amp;"'!B84")</f>
        <v>0</v>
      </c>
      <c r="O194" s="197">
        <f ca="1">INDIRECT("'"&amp;$Q194&amp;"'!F92")</f>
        <v>0</v>
      </c>
      <c r="P194" s="197" t="str">
        <f ca="1">INDIRECT("'"&amp;$Q194&amp;"'!F94")</f>
        <v xml:space="preserve"> </v>
      </c>
      <c r="Q194" t="s">
        <v>267</v>
      </c>
      <c r="R194">
        <v>20</v>
      </c>
    </row>
    <row r="195" spans="1:18" x14ac:dyDescent="0.25">
      <c r="A195" s="197" t="str">
        <f>'Total Payment Amount'!$D$2</f>
        <v>The University of California, Davis Medical Center</v>
      </c>
      <c r="B195" s="197" t="str">
        <f>'Total Payment Amount'!$D$3</f>
        <v>DY 7</v>
      </c>
      <c r="C195" s="198">
        <f>'Total Payment Amount'!$D$4</f>
        <v>41211</v>
      </c>
      <c r="D195" s="200" t="str">
        <f t="shared" ca="1" si="9"/>
        <v>Category 2: Apply Process Improvement Methodology to Improve Quality/Efficiency</v>
      </c>
      <c r="E195" s="197">
        <f t="shared" ca="1" si="10"/>
        <v>5048750</v>
      </c>
      <c r="F195" s="197">
        <f t="shared" ca="1" si="11"/>
        <v>5048750</v>
      </c>
      <c r="G195" s="200" t="str">
        <f ca="1">INDIRECT("'"&amp;$Q195&amp;"'!B97")</f>
        <v>Process Milestone:</v>
      </c>
      <c r="H195" s="197">
        <f ca="1">INDIRECT("'"&amp;$Q195&amp;"'!D97")</f>
        <v>0</v>
      </c>
      <c r="I195" s="197"/>
      <c r="J195" s="197">
        <f ca="1">INDIRECT("'"&amp;$Q195&amp;"'!F100")</f>
        <v>0</v>
      </c>
      <c r="K195" s="197">
        <f ca="1">INDIRECT("'"&amp;$Q195&amp;"'!F102")</f>
        <v>0</v>
      </c>
      <c r="L195" s="197" t="str">
        <f ca="1">INDIRECT("'"&amp;$Q195&amp;"'!F104")</f>
        <v>N/A</v>
      </c>
      <c r="M195" s="197">
        <f ca="1">INDIRECT("'"&amp;$Q195&amp;"'!F107")</f>
        <v>0</v>
      </c>
      <c r="N195" s="197">
        <f ca="1">INDIRECT("'"&amp;$Q195&amp;"'!B109")</f>
        <v>0</v>
      </c>
      <c r="O195" s="197">
        <f ca="1">INDIRECT("'"&amp;$Q195&amp;"'!F117")</f>
        <v>0</v>
      </c>
      <c r="P195" s="197" t="str">
        <f ca="1">INDIRECT("'"&amp;$Q195&amp;"'!F119")</f>
        <v xml:space="preserve"> </v>
      </c>
      <c r="Q195" t="s">
        <v>267</v>
      </c>
      <c r="R195">
        <v>20</v>
      </c>
    </row>
    <row r="196" spans="1:18" x14ac:dyDescent="0.25">
      <c r="A196" s="197" t="str">
        <f>'Total Payment Amount'!$D$2</f>
        <v>The University of California, Davis Medical Center</v>
      </c>
      <c r="B196" s="197" t="str">
        <f>'Total Payment Amount'!$D$3</f>
        <v>DY 7</v>
      </c>
      <c r="C196" s="198">
        <f>'Total Payment Amount'!$D$4</f>
        <v>41211</v>
      </c>
      <c r="D196" s="200" t="str">
        <f t="shared" ca="1" si="9"/>
        <v>Category 2: Apply Process Improvement Methodology to Improve Quality/Efficiency</v>
      </c>
      <c r="E196" s="197">
        <f t="shared" ca="1" si="10"/>
        <v>5048750</v>
      </c>
      <c r="F196" s="197">
        <f t="shared" ca="1" si="11"/>
        <v>5048750</v>
      </c>
      <c r="G196" s="200" t="str">
        <f ca="1">INDIRECT("'"&amp;$Q196&amp;"'!B122")</f>
        <v>Process Milestone:</v>
      </c>
      <c r="H196" s="197">
        <f ca="1">INDIRECT("'"&amp;$Q196&amp;"'!D122")</f>
        <v>0</v>
      </c>
      <c r="I196" s="197"/>
      <c r="J196" s="197">
        <f ca="1">INDIRECT("'"&amp;$Q196&amp;"'!F125")</f>
        <v>0</v>
      </c>
      <c r="K196" s="197">
        <f ca="1">INDIRECT("'"&amp;$Q196&amp;"'!F127")</f>
        <v>0</v>
      </c>
      <c r="L196" s="197" t="str">
        <f ca="1">INDIRECT("'"&amp;$Q196&amp;"'!F129")</f>
        <v>N/A</v>
      </c>
      <c r="M196" s="197">
        <f ca="1">INDIRECT("'"&amp;$Q196&amp;"'!F132")</f>
        <v>0</v>
      </c>
      <c r="N196" s="197">
        <f ca="1">INDIRECT("'"&amp;$Q196&amp;"'!B134")</f>
        <v>0</v>
      </c>
      <c r="O196" s="197">
        <f ca="1">INDIRECT("'"&amp;$Q196&amp;"'!F142")</f>
        <v>0</v>
      </c>
      <c r="P196" s="197" t="str">
        <f ca="1">INDIRECT("'"&amp;$Q196&amp;"'!F144")</f>
        <v xml:space="preserve"> </v>
      </c>
      <c r="Q196" t="s">
        <v>267</v>
      </c>
      <c r="R196">
        <v>20</v>
      </c>
    </row>
    <row r="197" spans="1:18" x14ac:dyDescent="0.25">
      <c r="A197" s="197" t="str">
        <f>'Total Payment Amount'!$D$2</f>
        <v>The University of California, Davis Medical Center</v>
      </c>
      <c r="B197" s="197" t="str">
        <f>'Total Payment Amount'!$D$3</f>
        <v>DY 7</v>
      </c>
      <c r="C197" s="198">
        <f>'Total Payment Amount'!$D$4</f>
        <v>41211</v>
      </c>
      <c r="D197" s="200" t="str">
        <f t="shared" ca="1" si="9"/>
        <v>Category 2: Apply Process Improvement Methodology to Improve Quality/Efficiency</v>
      </c>
      <c r="E197" s="197">
        <f t="shared" ca="1" si="10"/>
        <v>5048750</v>
      </c>
      <c r="F197" s="197">
        <f t="shared" ca="1" si="11"/>
        <v>5048750</v>
      </c>
      <c r="G197" s="200" t="str">
        <f ca="1">INDIRECT("'"&amp;$Q197&amp;"'!B147")</f>
        <v>Improvement Milestone:</v>
      </c>
      <c r="H197" s="197">
        <f ca="1">INDIRECT("'"&amp;$Q197&amp;"'!D147")</f>
        <v>0</v>
      </c>
      <c r="I197" s="197"/>
      <c r="J197" s="197">
        <f ca="1">INDIRECT("'"&amp;$Q197&amp;"'!F150")</f>
        <v>0</v>
      </c>
      <c r="K197" s="197">
        <f ca="1">INDIRECT("'"&amp;$Q197&amp;"'!F152")</f>
        <v>0</v>
      </c>
      <c r="L197" s="197" t="str">
        <f ca="1">INDIRECT("'"&amp;$Q197&amp;"'!F154")</f>
        <v>N/A</v>
      </c>
      <c r="M197" s="197">
        <f ca="1">INDIRECT("'"&amp;$Q197&amp;"'!F157")</f>
        <v>0</v>
      </c>
      <c r="N197" s="197">
        <f ca="1">INDIRECT("'"&amp;$Q197&amp;"'!B159")</f>
        <v>0</v>
      </c>
      <c r="O197" s="197">
        <f ca="1">INDIRECT("'"&amp;$Q197&amp;"'!F167")</f>
        <v>0</v>
      </c>
      <c r="P197" s="197" t="str">
        <f ca="1">INDIRECT("'"&amp;$Q197&amp;"'!F169")</f>
        <v xml:space="preserve"> </v>
      </c>
      <c r="Q197" t="s">
        <v>267</v>
      </c>
      <c r="R197">
        <v>20</v>
      </c>
    </row>
    <row r="198" spans="1:18" x14ac:dyDescent="0.25">
      <c r="A198" s="197" t="str">
        <f>'Total Payment Amount'!$D$2</f>
        <v>The University of California, Davis Medical Center</v>
      </c>
      <c r="B198" s="197" t="str">
        <f>'Total Payment Amount'!$D$3</f>
        <v>DY 7</v>
      </c>
      <c r="C198" s="198">
        <f>'Total Payment Amount'!$D$4</f>
        <v>41211</v>
      </c>
      <c r="D198" s="200" t="str">
        <f t="shared" ca="1" si="9"/>
        <v>Category 2: Apply Process Improvement Methodology to Improve Quality/Efficiency</v>
      </c>
      <c r="E198" s="197">
        <f t="shared" ca="1" si="10"/>
        <v>5048750</v>
      </c>
      <c r="F198" s="197">
        <f t="shared" ca="1" si="11"/>
        <v>5048750</v>
      </c>
      <c r="G198" s="200" t="str">
        <f ca="1">INDIRECT("'"&amp;$Q198&amp;"'!B172")</f>
        <v>Improvement Milestone:</v>
      </c>
      <c r="H198" s="197">
        <f ca="1">INDIRECT("'"&amp;$Q198&amp;"'!D172")</f>
        <v>0</v>
      </c>
      <c r="I198" s="197"/>
      <c r="J198" s="197">
        <f ca="1">INDIRECT("'"&amp;$Q198&amp;"'!F175")</f>
        <v>0</v>
      </c>
      <c r="K198" s="197">
        <f ca="1">INDIRECT("'"&amp;$Q198&amp;"'!F177")</f>
        <v>0</v>
      </c>
      <c r="L198" s="197" t="str">
        <f ca="1">INDIRECT("'"&amp;$Q198&amp;"'!F179")</f>
        <v>N/A</v>
      </c>
      <c r="M198" s="197">
        <f ca="1">INDIRECT("'"&amp;$Q198&amp;"'!F182")</f>
        <v>0</v>
      </c>
      <c r="N198" s="197">
        <f ca="1">INDIRECT("'"&amp;$Q198&amp;"'!B184")</f>
        <v>0</v>
      </c>
      <c r="O198" s="197">
        <f ca="1">INDIRECT("'"&amp;$Q198&amp;"'!F192")</f>
        <v>0</v>
      </c>
      <c r="P198" s="197" t="str">
        <f ca="1">INDIRECT("'"&amp;$Q198&amp;"'!F194")</f>
        <v xml:space="preserve"> </v>
      </c>
      <c r="Q198" t="s">
        <v>267</v>
      </c>
      <c r="R198">
        <v>20</v>
      </c>
    </row>
    <row r="199" spans="1:18" x14ac:dyDescent="0.25">
      <c r="A199" s="197" t="str">
        <f>'Total Payment Amount'!$D$2</f>
        <v>The University of California, Davis Medical Center</v>
      </c>
      <c r="B199" s="197" t="str">
        <f>'Total Payment Amount'!$D$3</f>
        <v>DY 7</v>
      </c>
      <c r="C199" s="198">
        <f>'Total Payment Amount'!$D$4</f>
        <v>41211</v>
      </c>
      <c r="D199" s="200" t="str">
        <f t="shared" ca="1" si="9"/>
        <v>Category 2: Apply Process Improvement Methodology to Improve Quality/Efficiency</v>
      </c>
      <c r="E199" s="197">
        <f t="shared" ca="1" si="10"/>
        <v>5048750</v>
      </c>
      <c r="F199" s="197">
        <f t="shared" ca="1" si="11"/>
        <v>5048750</v>
      </c>
      <c r="G199" s="200" t="str">
        <f ca="1">INDIRECT("'"&amp;$Q199&amp;"'!B197")</f>
        <v>Improvement Milestone:</v>
      </c>
      <c r="H199" s="197">
        <f ca="1">INDIRECT("'"&amp;$Q199&amp;"'!D197")</f>
        <v>0</v>
      </c>
      <c r="I199" s="197"/>
      <c r="J199" s="197">
        <f ca="1">INDIRECT("'"&amp;$Q199&amp;"'!F200")</f>
        <v>0</v>
      </c>
      <c r="K199" s="197">
        <f ca="1">INDIRECT("'"&amp;$Q199&amp;"'!F202")</f>
        <v>0</v>
      </c>
      <c r="L199" s="197" t="str">
        <f ca="1">INDIRECT("'"&amp;$Q199&amp;"'!F204")</f>
        <v>N/A</v>
      </c>
      <c r="M199" s="197">
        <f ca="1">INDIRECT("'"&amp;$Q199&amp;"'!F207")</f>
        <v>0</v>
      </c>
      <c r="N199" s="197">
        <f ca="1">INDIRECT("'"&amp;$Q199&amp;"'!B209")</f>
        <v>0</v>
      </c>
      <c r="O199" s="197">
        <f ca="1">INDIRECT("'"&amp;$Q199&amp;"'!F217")</f>
        <v>0</v>
      </c>
      <c r="P199" s="197" t="str">
        <f ca="1">INDIRECT("'"&amp;$Q199&amp;"'!F219")</f>
        <v xml:space="preserve"> </v>
      </c>
      <c r="Q199" t="s">
        <v>267</v>
      </c>
      <c r="R199">
        <v>20</v>
      </c>
    </row>
    <row r="200" spans="1:18" x14ac:dyDescent="0.25">
      <c r="A200" s="197" t="str">
        <f>'Total Payment Amount'!$D$2</f>
        <v>The University of California, Davis Medical Center</v>
      </c>
      <c r="B200" s="197" t="str">
        <f>'Total Payment Amount'!$D$3</f>
        <v>DY 7</v>
      </c>
      <c r="C200" s="198">
        <f>'Total Payment Amount'!$D$4</f>
        <v>41211</v>
      </c>
      <c r="D200" s="200" t="str">
        <f t="shared" ca="1" si="9"/>
        <v>Category 2: Apply Process Improvement Methodology to Improve Quality/Efficiency</v>
      </c>
      <c r="E200" s="197">
        <f t="shared" ca="1" si="10"/>
        <v>5048750</v>
      </c>
      <c r="F200" s="197">
        <f t="shared" ca="1" si="11"/>
        <v>5048750</v>
      </c>
      <c r="G200" s="200" t="str">
        <f ca="1">INDIRECT("'"&amp;$Q200&amp;"'!B222")</f>
        <v>Improvement Milestone:</v>
      </c>
      <c r="H200" s="197">
        <f ca="1">INDIRECT("'"&amp;$Q200&amp;"'!D222")</f>
        <v>0</v>
      </c>
      <c r="I200" s="197"/>
      <c r="J200" s="197">
        <f ca="1">INDIRECT("'"&amp;$Q200&amp;"'!F225")</f>
        <v>0</v>
      </c>
      <c r="K200" s="197">
        <f ca="1">INDIRECT("'"&amp;$Q200&amp;"'!F227")</f>
        <v>0</v>
      </c>
      <c r="L200" s="197" t="str">
        <f ca="1">INDIRECT("'"&amp;$Q200&amp;"'!F229")</f>
        <v>N/A</v>
      </c>
      <c r="M200" s="197">
        <f ca="1">INDIRECT("'"&amp;$Q200&amp;"'!F232")</f>
        <v>0</v>
      </c>
      <c r="N200" s="197">
        <f ca="1">INDIRECT("'"&amp;$Q200&amp;"'!B234")</f>
        <v>0</v>
      </c>
      <c r="O200" s="197">
        <f ca="1">INDIRECT("'"&amp;$Q200&amp;"'!F242")</f>
        <v>0</v>
      </c>
      <c r="P200" s="197" t="str">
        <f ca="1">INDIRECT("'"&amp;$Q200&amp;"'!F244")</f>
        <v xml:space="preserve"> </v>
      </c>
      <c r="Q200" t="s">
        <v>267</v>
      </c>
      <c r="R200">
        <v>20</v>
      </c>
    </row>
    <row r="201" spans="1:18" x14ac:dyDescent="0.25">
      <c r="A201" s="197" t="str">
        <f>'Total Payment Amount'!$D$2</f>
        <v>The University of California, Davis Medical Center</v>
      </c>
      <c r="B201" s="197" t="str">
        <f>'Total Payment Amount'!$D$3</f>
        <v>DY 7</v>
      </c>
      <c r="C201" s="198">
        <f>'Total Payment Amount'!$D$4</f>
        <v>41211</v>
      </c>
      <c r="D201" s="200" t="str">
        <f t="shared" ca="1" si="9"/>
        <v>Category 2: Apply Process Improvement Methodology to Improve Quality/Efficiency</v>
      </c>
      <c r="E201" s="197">
        <f t="shared" ca="1" si="10"/>
        <v>5048750</v>
      </c>
      <c r="F201" s="197">
        <f t="shared" ca="1" si="11"/>
        <v>5048750</v>
      </c>
      <c r="G201" s="200" t="str">
        <f ca="1">INDIRECT("'"&amp;$Q201&amp;"'!B247")</f>
        <v>Improvement Milestone:</v>
      </c>
      <c r="H201" s="197">
        <f ca="1">INDIRECT("'"&amp;$Q201&amp;"'!D247")</f>
        <v>0</v>
      </c>
      <c r="I201" s="197"/>
      <c r="J201" s="197">
        <f ca="1">INDIRECT("'"&amp;$Q201&amp;"'!F250")</f>
        <v>0</v>
      </c>
      <c r="K201" s="197">
        <f ca="1">INDIRECT("'"&amp;$Q201&amp;"'!F252")</f>
        <v>0</v>
      </c>
      <c r="L201" s="197" t="str">
        <f ca="1">INDIRECT("'"&amp;$Q201&amp;"'!F254")</f>
        <v>N/A</v>
      </c>
      <c r="M201" s="197">
        <f ca="1">INDIRECT("'"&amp;$Q201&amp;"'!F257")</f>
        <v>0</v>
      </c>
      <c r="N201" s="197">
        <f ca="1">INDIRECT("'"&amp;$Q201&amp;"'!B259")</f>
        <v>0</v>
      </c>
      <c r="O201" s="197">
        <f ca="1">INDIRECT("'"&amp;$Q201&amp;"'!F267")</f>
        <v>0</v>
      </c>
      <c r="P201" s="197" t="str">
        <f ca="1">INDIRECT("'"&amp;$Q201&amp;"'!F269")</f>
        <v xml:space="preserve"> </v>
      </c>
      <c r="Q201" t="s">
        <v>267</v>
      </c>
      <c r="R201">
        <v>20</v>
      </c>
    </row>
    <row r="202" spans="1:18" x14ac:dyDescent="0.25">
      <c r="A202" s="197" t="str">
        <f>'Total Payment Amount'!$D$2</f>
        <v>The University of California, Davis Medical Center</v>
      </c>
      <c r="B202" s="197" t="str">
        <f>'Total Payment Amount'!$D$3</f>
        <v>DY 7</v>
      </c>
      <c r="C202" s="198">
        <f>'Total Payment Amount'!$D$4</f>
        <v>41211</v>
      </c>
      <c r="D202" s="200" t="str">
        <f t="shared" ca="1" si="9"/>
        <v>Category 2: Improve Patient Flow in the Emergency Department/Rapid Medical Evaluation</v>
      </c>
      <c r="E202" s="197">
        <f t="shared" ca="1" si="10"/>
        <v>0</v>
      </c>
      <c r="F202" s="197">
        <f t="shared" ca="1" si="11"/>
        <v>0</v>
      </c>
      <c r="G202" s="200" t="str">
        <f ca="1">INDIRECT("'"&amp;$Q202&amp;"'!B22")</f>
        <v>Process Milestone:</v>
      </c>
      <c r="H202" s="197">
        <f ca="1">INDIRECT("'"&amp;$Q202&amp;"'!D22")</f>
        <v>0</v>
      </c>
      <c r="I202" s="197"/>
      <c r="J202" s="197">
        <f ca="1">INDIRECT("'"&amp;$Q202&amp;"'!F25")</f>
        <v>0</v>
      </c>
      <c r="K202" s="197">
        <f ca="1">INDIRECT("'"&amp;$Q202&amp;"'!F27")</f>
        <v>0</v>
      </c>
      <c r="L202" s="197" t="str">
        <f ca="1">INDIRECT("'"&amp;$Q202&amp;"'!F29")</f>
        <v>N/A</v>
      </c>
      <c r="M202" s="197">
        <f ca="1">INDIRECT("'"&amp;$Q202&amp;"'!F32")</f>
        <v>0</v>
      </c>
      <c r="N202" s="197">
        <f ca="1">INDIRECT("'"&amp;$Q202&amp;"'!B34")</f>
        <v>0</v>
      </c>
      <c r="O202" s="197">
        <f ca="1">INDIRECT("'"&amp;$Q202&amp;"'!F42")</f>
        <v>0</v>
      </c>
      <c r="P202" s="197" t="str">
        <f ca="1">INDIRECT("'"&amp;$Q202&amp;"'!F44")</f>
        <v xml:space="preserve"> </v>
      </c>
      <c r="Q202" t="s">
        <v>268</v>
      </c>
      <c r="R202">
        <v>21</v>
      </c>
    </row>
    <row r="203" spans="1:18" x14ac:dyDescent="0.25">
      <c r="A203" s="197" t="str">
        <f>'Total Payment Amount'!$D$2</f>
        <v>The University of California, Davis Medical Center</v>
      </c>
      <c r="B203" s="197" t="str">
        <f>'Total Payment Amount'!$D$3</f>
        <v>DY 7</v>
      </c>
      <c r="C203" s="198">
        <f>'Total Payment Amount'!$D$4</f>
        <v>41211</v>
      </c>
      <c r="D203" s="200" t="str">
        <f t="shared" ca="1" si="9"/>
        <v>Category 2: Improve Patient Flow in the Emergency Department/Rapid Medical Evaluation</v>
      </c>
      <c r="E203" s="197">
        <f t="shared" ca="1" si="10"/>
        <v>0</v>
      </c>
      <c r="F203" s="197">
        <f t="shared" ca="1" si="11"/>
        <v>0</v>
      </c>
      <c r="G203" s="200" t="str">
        <f ca="1">INDIRECT("'"&amp;$Q203&amp;"'!B47")</f>
        <v>Process Milestone:</v>
      </c>
      <c r="H203" s="197">
        <f ca="1">INDIRECT("'"&amp;$Q203&amp;"'!D47")</f>
        <v>0</v>
      </c>
      <c r="I203" s="197"/>
      <c r="J203" s="197">
        <f ca="1">INDIRECT("'"&amp;$Q203&amp;"'!F50")</f>
        <v>0</v>
      </c>
      <c r="K203" s="197">
        <f ca="1">INDIRECT("'"&amp;$Q203&amp;"'!F52")</f>
        <v>0</v>
      </c>
      <c r="L203" s="197" t="str">
        <f ca="1">INDIRECT("'"&amp;$Q203&amp;"'!F54")</f>
        <v>N/A</v>
      </c>
      <c r="M203" s="197">
        <f ca="1">INDIRECT("'"&amp;$Q203&amp;"'!F57")</f>
        <v>0</v>
      </c>
      <c r="N203" s="197">
        <f ca="1">INDIRECT("'"&amp;$Q203&amp;"'!B59")</f>
        <v>0</v>
      </c>
      <c r="O203" s="197">
        <f ca="1">INDIRECT("'"&amp;$Q203&amp;"'!F67")</f>
        <v>0</v>
      </c>
      <c r="P203" s="197" t="str">
        <f ca="1">INDIRECT("'"&amp;$Q203&amp;"'!F69")</f>
        <v xml:space="preserve"> </v>
      </c>
      <c r="Q203" t="s">
        <v>268</v>
      </c>
      <c r="R203">
        <v>21</v>
      </c>
    </row>
    <row r="204" spans="1:18" x14ac:dyDescent="0.25">
      <c r="A204" s="197" t="str">
        <f>'Total Payment Amount'!$D$2</f>
        <v>The University of California, Davis Medical Center</v>
      </c>
      <c r="B204" s="197" t="str">
        <f>'Total Payment Amount'!$D$3</f>
        <v>DY 7</v>
      </c>
      <c r="C204" s="198">
        <f>'Total Payment Amount'!$D$4</f>
        <v>41211</v>
      </c>
      <c r="D204" s="200" t="str">
        <f t="shared" ca="1" si="9"/>
        <v>Category 2: Improve Patient Flow in the Emergency Department/Rapid Medical Evaluation</v>
      </c>
      <c r="E204" s="197">
        <f t="shared" ca="1" si="10"/>
        <v>0</v>
      </c>
      <c r="F204" s="197">
        <f t="shared" ca="1" si="11"/>
        <v>0</v>
      </c>
      <c r="G204" s="200" t="str">
        <f ca="1">INDIRECT("'"&amp;$Q204&amp;"'!B72")</f>
        <v>Process Milestone:</v>
      </c>
      <c r="H204" s="197">
        <f ca="1">INDIRECT("'"&amp;$Q204&amp;"'!D72")</f>
        <v>0</v>
      </c>
      <c r="I204" s="197"/>
      <c r="J204" s="197">
        <f ca="1">INDIRECT("'"&amp;$Q204&amp;"'!F75")</f>
        <v>0</v>
      </c>
      <c r="K204" s="197">
        <f ca="1">INDIRECT("'"&amp;$Q204&amp;"'!F77")</f>
        <v>0</v>
      </c>
      <c r="L204" s="197" t="str">
        <f ca="1">INDIRECT("'"&amp;$Q204&amp;"'!F79")</f>
        <v>N/A</v>
      </c>
      <c r="M204" s="197">
        <f ca="1">INDIRECT("'"&amp;$Q204&amp;"'!F82")</f>
        <v>0</v>
      </c>
      <c r="N204" s="197">
        <f ca="1">INDIRECT("'"&amp;$Q204&amp;"'!B84")</f>
        <v>0</v>
      </c>
      <c r="O204" s="197">
        <f ca="1">INDIRECT("'"&amp;$Q204&amp;"'!F92")</f>
        <v>0</v>
      </c>
      <c r="P204" s="197" t="str">
        <f ca="1">INDIRECT("'"&amp;$Q204&amp;"'!F94")</f>
        <v xml:space="preserve"> </v>
      </c>
      <c r="Q204" t="s">
        <v>268</v>
      </c>
      <c r="R204">
        <v>21</v>
      </c>
    </row>
    <row r="205" spans="1:18" x14ac:dyDescent="0.25">
      <c r="A205" s="197" t="str">
        <f>'Total Payment Amount'!$D$2</f>
        <v>The University of California, Davis Medical Center</v>
      </c>
      <c r="B205" s="197" t="str">
        <f>'Total Payment Amount'!$D$3</f>
        <v>DY 7</v>
      </c>
      <c r="C205" s="198">
        <f>'Total Payment Amount'!$D$4</f>
        <v>41211</v>
      </c>
      <c r="D205" s="200" t="str">
        <f t="shared" ca="1" si="9"/>
        <v>Category 2: Improve Patient Flow in the Emergency Department/Rapid Medical Evaluation</v>
      </c>
      <c r="E205" s="197">
        <f t="shared" ca="1" si="10"/>
        <v>0</v>
      </c>
      <c r="F205" s="197">
        <f t="shared" ca="1" si="11"/>
        <v>0</v>
      </c>
      <c r="G205" s="200" t="str">
        <f ca="1">INDIRECT("'"&amp;$Q205&amp;"'!B97")</f>
        <v>Process Milestone:</v>
      </c>
      <c r="H205" s="197">
        <f ca="1">INDIRECT("'"&amp;$Q205&amp;"'!D97")</f>
        <v>0</v>
      </c>
      <c r="I205" s="197"/>
      <c r="J205" s="197">
        <f ca="1">INDIRECT("'"&amp;$Q205&amp;"'!F100")</f>
        <v>0</v>
      </c>
      <c r="K205" s="197">
        <f ca="1">INDIRECT("'"&amp;$Q205&amp;"'!F102")</f>
        <v>0</v>
      </c>
      <c r="L205" s="197" t="str">
        <f ca="1">INDIRECT("'"&amp;$Q205&amp;"'!F104")</f>
        <v>N/A</v>
      </c>
      <c r="M205" s="197">
        <f ca="1">INDIRECT("'"&amp;$Q205&amp;"'!F107")</f>
        <v>0</v>
      </c>
      <c r="N205" s="197">
        <f ca="1">INDIRECT("'"&amp;$Q205&amp;"'!B109")</f>
        <v>0</v>
      </c>
      <c r="O205" s="197">
        <f ca="1">INDIRECT("'"&amp;$Q205&amp;"'!F117")</f>
        <v>0</v>
      </c>
      <c r="P205" s="197" t="str">
        <f ca="1">INDIRECT("'"&amp;$Q205&amp;"'!F119")</f>
        <v xml:space="preserve"> </v>
      </c>
      <c r="Q205" t="s">
        <v>268</v>
      </c>
      <c r="R205">
        <v>21</v>
      </c>
    </row>
    <row r="206" spans="1:18" x14ac:dyDescent="0.25">
      <c r="A206" s="197" t="str">
        <f>'Total Payment Amount'!$D$2</f>
        <v>The University of California, Davis Medical Center</v>
      </c>
      <c r="B206" s="197" t="str">
        <f>'Total Payment Amount'!$D$3</f>
        <v>DY 7</v>
      </c>
      <c r="C206" s="198">
        <f>'Total Payment Amount'!$D$4</f>
        <v>41211</v>
      </c>
      <c r="D206" s="200" t="str">
        <f t="shared" ca="1" si="9"/>
        <v>Category 2: Improve Patient Flow in the Emergency Department/Rapid Medical Evaluation</v>
      </c>
      <c r="E206" s="197">
        <f t="shared" ca="1" si="10"/>
        <v>0</v>
      </c>
      <c r="F206" s="197">
        <f t="shared" ca="1" si="11"/>
        <v>0</v>
      </c>
      <c r="G206" s="200" t="str">
        <f ca="1">INDIRECT("'"&amp;$Q206&amp;"'!B122")</f>
        <v>Process Milestone:</v>
      </c>
      <c r="H206" s="197">
        <f ca="1">INDIRECT("'"&amp;$Q206&amp;"'!D122")</f>
        <v>0</v>
      </c>
      <c r="I206" s="197"/>
      <c r="J206" s="197">
        <f ca="1">INDIRECT("'"&amp;$Q206&amp;"'!F125")</f>
        <v>0</v>
      </c>
      <c r="K206" s="197">
        <f ca="1">INDIRECT("'"&amp;$Q206&amp;"'!F127")</f>
        <v>0</v>
      </c>
      <c r="L206" s="197" t="str">
        <f ca="1">INDIRECT("'"&amp;$Q206&amp;"'!F129")</f>
        <v>N/A</v>
      </c>
      <c r="M206" s="197">
        <f ca="1">INDIRECT("'"&amp;$Q206&amp;"'!F132")</f>
        <v>0</v>
      </c>
      <c r="N206" s="197">
        <f ca="1">INDIRECT("'"&amp;$Q206&amp;"'!B134")</f>
        <v>0</v>
      </c>
      <c r="O206" s="197">
        <f ca="1">INDIRECT("'"&amp;$Q206&amp;"'!F142")</f>
        <v>0</v>
      </c>
      <c r="P206" s="197" t="str">
        <f ca="1">INDIRECT("'"&amp;$Q206&amp;"'!F144")</f>
        <v xml:space="preserve"> </v>
      </c>
      <c r="Q206" t="s">
        <v>268</v>
      </c>
      <c r="R206">
        <v>21</v>
      </c>
    </row>
    <row r="207" spans="1:18" x14ac:dyDescent="0.25">
      <c r="A207" s="197" t="str">
        <f>'Total Payment Amount'!$D$2</f>
        <v>The University of California, Davis Medical Center</v>
      </c>
      <c r="B207" s="197" t="str">
        <f>'Total Payment Amount'!$D$3</f>
        <v>DY 7</v>
      </c>
      <c r="C207" s="198">
        <f>'Total Payment Amount'!$D$4</f>
        <v>41211</v>
      </c>
      <c r="D207" s="200" t="str">
        <f t="shared" ca="1" si="9"/>
        <v>Category 2: Improve Patient Flow in the Emergency Department/Rapid Medical Evaluation</v>
      </c>
      <c r="E207" s="197">
        <f t="shared" ca="1" si="10"/>
        <v>0</v>
      </c>
      <c r="F207" s="197">
        <f t="shared" ca="1" si="11"/>
        <v>0</v>
      </c>
      <c r="G207" s="200" t="str">
        <f ca="1">INDIRECT("'"&amp;$Q207&amp;"'!B147")</f>
        <v>Improvement Milestone:</v>
      </c>
      <c r="H207" s="197">
        <f ca="1">INDIRECT("'"&amp;$Q207&amp;"'!D147")</f>
        <v>0</v>
      </c>
      <c r="I207" s="197"/>
      <c r="J207" s="197">
        <f ca="1">INDIRECT("'"&amp;$Q207&amp;"'!F150")</f>
        <v>0</v>
      </c>
      <c r="K207" s="197">
        <f ca="1">INDIRECT("'"&amp;$Q207&amp;"'!F152")</f>
        <v>0</v>
      </c>
      <c r="L207" s="197" t="str">
        <f ca="1">INDIRECT("'"&amp;$Q207&amp;"'!F154")</f>
        <v>N/A</v>
      </c>
      <c r="M207" s="197">
        <f ca="1">INDIRECT("'"&amp;$Q207&amp;"'!F157")</f>
        <v>0</v>
      </c>
      <c r="N207" s="197">
        <f ca="1">INDIRECT("'"&amp;$Q207&amp;"'!B159")</f>
        <v>0</v>
      </c>
      <c r="O207" s="197">
        <f ca="1">INDIRECT("'"&amp;$Q207&amp;"'!F167")</f>
        <v>0</v>
      </c>
      <c r="P207" s="197" t="str">
        <f ca="1">INDIRECT("'"&amp;$Q207&amp;"'!F169")</f>
        <v xml:space="preserve"> </v>
      </c>
      <c r="Q207" t="s">
        <v>268</v>
      </c>
      <c r="R207">
        <v>21</v>
      </c>
    </row>
    <row r="208" spans="1:18" x14ac:dyDescent="0.25">
      <c r="A208" s="197" t="str">
        <f>'Total Payment Amount'!$D$2</f>
        <v>The University of California, Davis Medical Center</v>
      </c>
      <c r="B208" s="197" t="str">
        <f>'Total Payment Amount'!$D$3</f>
        <v>DY 7</v>
      </c>
      <c r="C208" s="198">
        <f>'Total Payment Amount'!$D$4</f>
        <v>41211</v>
      </c>
      <c r="D208" s="200" t="str">
        <f t="shared" ca="1" si="9"/>
        <v>Category 2: Improve Patient Flow in the Emergency Department/Rapid Medical Evaluation</v>
      </c>
      <c r="E208" s="197">
        <f t="shared" ca="1" si="10"/>
        <v>0</v>
      </c>
      <c r="F208" s="197">
        <f t="shared" ca="1" si="11"/>
        <v>0</v>
      </c>
      <c r="G208" s="200" t="str">
        <f ca="1">INDIRECT("'"&amp;$Q208&amp;"'!B172")</f>
        <v>Improvement Milestone:</v>
      </c>
      <c r="H208" s="197">
        <f ca="1">INDIRECT("'"&amp;$Q208&amp;"'!D172")</f>
        <v>0</v>
      </c>
      <c r="I208" s="197"/>
      <c r="J208" s="197">
        <f ca="1">INDIRECT("'"&amp;$Q208&amp;"'!F175")</f>
        <v>0</v>
      </c>
      <c r="K208" s="197">
        <f ca="1">INDIRECT("'"&amp;$Q208&amp;"'!F177")</f>
        <v>0</v>
      </c>
      <c r="L208" s="197" t="str">
        <f ca="1">INDIRECT("'"&amp;$Q208&amp;"'!F179")</f>
        <v>N/A</v>
      </c>
      <c r="M208" s="197">
        <f ca="1">INDIRECT("'"&amp;$Q208&amp;"'!F182")</f>
        <v>0</v>
      </c>
      <c r="N208" s="197">
        <f ca="1">INDIRECT("'"&amp;$Q208&amp;"'!B184")</f>
        <v>0</v>
      </c>
      <c r="O208" s="197">
        <f ca="1">INDIRECT("'"&amp;$Q208&amp;"'!F192")</f>
        <v>0</v>
      </c>
      <c r="P208" s="197" t="str">
        <f ca="1">INDIRECT("'"&amp;$Q208&amp;"'!F194")</f>
        <v xml:space="preserve"> </v>
      </c>
      <c r="Q208" t="s">
        <v>268</v>
      </c>
      <c r="R208">
        <v>21</v>
      </c>
    </row>
    <row r="209" spans="1:18" x14ac:dyDescent="0.25">
      <c r="A209" s="197" t="str">
        <f>'Total Payment Amount'!$D$2</f>
        <v>The University of California, Davis Medical Center</v>
      </c>
      <c r="B209" s="197" t="str">
        <f>'Total Payment Amount'!$D$3</f>
        <v>DY 7</v>
      </c>
      <c r="C209" s="198">
        <f>'Total Payment Amount'!$D$4</f>
        <v>41211</v>
      </c>
      <c r="D209" s="200" t="str">
        <f t="shared" ca="1" si="9"/>
        <v>Category 2: Improve Patient Flow in the Emergency Department/Rapid Medical Evaluation</v>
      </c>
      <c r="E209" s="197">
        <f t="shared" ca="1" si="10"/>
        <v>0</v>
      </c>
      <c r="F209" s="197">
        <f t="shared" ca="1" si="11"/>
        <v>0</v>
      </c>
      <c r="G209" s="200" t="str">
        <f ca="1">INDIRECT("'"&amp;$Q209&amp;"'!B197")</f>
        <v>Improvement Milestone:</v>
      </c>
      <c r="H209" s="197">
        <f ca="1">INDIRECT("'"&amp;$Q209&amp;"'!D197")</f>
        <v>0</v>
      </c>
      <c r="I209" s="197"/>
      <c r="J209" s="197">
        <f ca="1">INDIRECT("'"&amp;$Q209&amp;"'!F200")</f>
        <v>0</v>
      </c>
      <c r="K209" s="197">
        <f ca="1">INDIRECT("'"&amp;$Q209&amp;"'!F202")</f>
        <v>0</v>
      </c>
      <c r="L209" s="197" t="str">
        <f ca="1">INDIRECT("'"&amp;$Q209&amp;"'!F204")</f>
        <v>N/A</v>
      </c>
      <c r="M209" s="197">
        <f ca="1">INDIRECT("'"&amp;$Q209&amp;"'!F207")</f>
        <v>0</v>
      </c>
      <c r="N209" s="197">
        <f ca="1">INDIRECT("'"&amp;$Q209&amp;"'!B209")</f>
        <v>0</v>
      </c>
      <c r="O209" s="197">
        <f ca="1">INDIRECT("'"&amp;$Q209&amp;"'!F217")</f>
        <v>0</v>
      </c>
      <c r="P209" s="197" t="str">
        <f ca="1">INDIRECT("'"&amp;$Q209&amp;"'!F219")</f>
        <v xml:space="preserve"> </v>
      </c>
      <c r="Q209" t="s">
        <v>268</v>
      </c>
      <c r="R209">
        <v>21</v>
      </c>
    </row>
    <row r="210" spans="1:18" x14ac:dyDescent="0.25">
      <c r="A210" s="197" t="str">
        <f>'Total Payment Amount'!$D$2</f>
        <v>The University of California, Davis Medical Center</v>
      </c>
      <c r="B210" s="197" t="str">
        <f>'Total Payment Amount'!$D$3</f>
        <v>DY 7</v>
      </c>
      <c r="C210" s="198">
        <f>'Total Payment Amount'!$D$4</f>
        <v>41211</v>
      </c>
      <c r="D210" s="200" t="str">
        <f t="shared" ca="1" si="9"/>
        <v>Category 2: Improve Patient Flow in the Emergency Department/Rapid Medical Evaluation</v>
      </c>
      <c r="E210" s="197">
        <f t="shared" ca="1" si="10"/>
        <v>0</v>
      </c>
      <c r="F210" s="197">
        <f t="shared" ca="1" si="11"/>
        <v>0</v>
      </c>
      <c r="G210" s="200" t="str">
        <f ca="1">INDIRECT("'"&amp;$Q210&amp;"'!B222")</f>
        <v>Improvement Milestone:</v>
      </c>
      <c r="H210" s="197">
        <f ca="1">INDIRECT("'"&amp;$Q210&amp;"'!D222")</f>
        <v>0</v>
      </c>
      <c r="I210" s="197"/>
      <c r="J210" s="197">
        <f ca="1">INDIRECT("'"&amp;$Q210&amp;"'!F225")</f>
        <v>0</v>
      </c>
      <c r="K210" s="197">
        <f ca="1">INDIRECT("'"&amp;$Q210&amp;"'!F227")</f>
        <v>0</v>
      </c>
      <c r="L210" s="197" t="str">
        <f ca="1">INDIRECT("'"&amp;$Q210&amp;"'!F229")</f>
        <v>N/A</v>
      </c>
      <c r="M210" s="197">
        <f ca="1">INDIRECT("'"&amp;$Q210&amp;"'!F232")</f>
        <v>0</v>
      </c>
      <c r="N210" s="197">
        <f ca="1">INDIRECT("'"&amp;$Q210&amp;"'!B234")</f>
        <v>0</v>
      </c>
      <c r="O210" s="197">
        <f ca="1">INDIRECT("'"&amp;$Q210&amp;"'!F242")</f>
        <v>0</v>
      </c>
      <c r="P210" s="197" t="str">
        <f ca="1">INDIRECT("'"&amp;$Q210&amp;"'!F244")</f>
        <v xml:space="preserve"> </v>
      </c>
      <c r="Q210" t="s">
        <v>268</v>
      </c>
      <c r="R210">
        <v>21</v>
      </c>
    </row>
    <row r="211" spans="1:18" x14ac:dyDescent="0.25">
      <c r="A211" s="197" t="str">
        <f>'Total Payment Amount'!$D$2</f>
        <v>The University of California, Davis Medical Center</v>
      </c>
      <c r="B211" s="197" t="str">
        <f>'Total Payment Amount'!$D$3</f>
        <v>DY 7</v>
      </c>
      <c r="C211" s="198">
        <f>'Total Payment Amount'!$D$4</f>
        <v>41211</v>
      </c>
      <c r="D211" s="200" t="str">
        <f t="shared" ca="1" si="9"/>
        <v>Category 2: Improve Patient Flow in the Emergency Department/Rapid Medical Evaluation</v>
      </c>
      <c r="E211" s="197">
        <f t="shared" ca="1" si="10"/>
        <v>0</v>
      </c>
      <c r="F211" s="197">
        <f t="shared" ca="1" si="11"/>
        <v>0</v>
      </c>
      <c r="G211" s="200" t="str">
        <f ca="1">INDIRECT("'"&amp;$Q211&amp;"'!B247")</f>
        <v>Improvement Milestone:</v>
      </c>
      <c r="H211" s="197">
        <f ca="1">INDIRECT("'"&amp;$Q211&amp;"'!D247")</f>
        <v>0</v>
      </c>
      <c r="I211" s="197"/>
      <c r="J211" s="197">
        <f ca="1">INDIRECT("'"&amp;$Q211&amp;"'!F250")</f>
        <v>0</v>
      </c>
      <c r="K211" s="197">
        <f ca="1">INDIRECT("'"&amp;$Q211&amp;"'!F252")</f>
        <v>0</v>
      </c>
      <c r="L211" s="197" t="str">
        <f ca="1">INDIRECT("'"&amp;$Q211&amp;"'!F254")</f>
        <v>N/A</v>
      </c>
      <c r="M211" s="197">
        <f ca="1">INDIRECT("'"&amp;$Q211&amp;"'!F257")</f>
        <v>0</v>
      </c>
      <c r="N211" s="197">
        <f ca="1">INDIRECT("'"&amp;$Q211&amp;"'!B259")</f>
        <v>0</v>
      </c>
      <c r="O211" s="197">
        <f ca="1">INDIRECT("'"&amp;$Q211&amp;"'!F267")</f>
        <v>0</v>
      </c>
      <c r="P211" s="197" t="str">
        <f ca="1">INDIRECT("'"&amp;$Q211&amp;"'!F269")</f>
        <v xml:space="preserve"> </v>
      </c>
      <c r="Q211" t="s">
        <v>268</v>
      </c>
      <c r="R211">
        <v>21</v>
      </c>
    </row>
    <row r="212" spans="1:18" x14ac:dyDescent="0.25">
      <c r="A212" s="197" t="str">
        <f>'Total Payment Amount'!$D$2</f>
        <v>The University of California, Davis Medical Center</v>
      </c>
      <c r="B212" s="197" t="str">
        <f>'Total Payment Amount'!$D$3</f>
        <v>DY 7</v>
      </c>
      <c r="C212" s="198">
        <f>'Total Payment Amount'!$D$4</f>
        <v>41211</v>
      </c>
      <c r="D212" s="200" t="str">
        <f t="shared" ca="1" si="9"/>
        <v>Category 2: Use Palliative Care Programs</v>
      </c>
      <c r="E212" s="197">
        <f t="shared" ca="1" si="10"/>
        <v>0</v>
      </c>
      <c r="F212" s="197">
        <f t="shared" ca="1" si="11"/>
        <v>0</v>
      </c>
      <c r="G212" s="200" t="str">
        <f ca="1">INDIRECT("'"&amp;$Q212&amp;"'!B22")</f>
        <v>Process Milestone:</v>
      </c>
      <c r="H212" s="197">
        <f ca="1">INDIRECT("'"&amp;$Q212&amp;"'!D22")</f>
        <v>0</v>
      </c>
      <c r="I212" s="197"/>
      <c r="J212" s="197">
        <f ca="1">INDIRECT("'"&amp;$Q212&amp;"'!F25")</f>
        <v>0</v>
      </c>
      <c r="K212" s="197">
        <f ca="1">INDIRECT("'"&amp;$Q212&amp;"'!F27")</f>
        <v>0</v>
      </c>
      <c r="L212" s="197" t="str">
        <f ca="1">INDIRECT("'"&amp;$Q212&amp;"'!F29")</f>
        <v>N/A</v>
      </c>
      <c r="M212" s="197">
        <f ca="1">INDIRECT("'"&amp;$Q212&amp;"'!F32")</f>
        <v>0</v>
      </c>
      <c r="N212" s="197">
        <f ca="1">INDIRECT("'"&amp;$Q212&amp;"'!B34")</f>
        <v>0</v>
      </c>
      <c r="O212" s="197">
        <f ca="1">INDIRECT("'"&amp;$Q212&amp;"'!F42")</f>
        <v>0</v>
      </c>
      <c r="P212" s="197" t="str">
        <f ca="1">INDIRECT("'"&amp;$Q212&amp;"'!F44")</f>
        <v xml:space="preserve"> </v>
      </c>
      <c r="Q212" t="s">
        <v>116</v>
      </c>
      <c r="R212">
        <v>22</v>
      </c>
    </row>
    <row r="213" spans="1:18" x14ac:dyDescent="0.25">
      <c r="A213" s="197" t="str">
        <f>'Total Payment Amount'!$D$2</f>
        <v>The University of California, Davis Medical Center</v>
      </c>
      <c r="B213" s="197" t="str">
        <f>'Total Payment Amount'!$D$3</f>
        <v>DY 7</v>
      </c>
      <c r="C213" s="198">
        <f>'Total Payment Amount'!$D$4</f>
        <v>41211</v>
      </c>
      <c r="D213" s="200" t="str">
        <f t="shared" ca="1" si="9"/>
        <v>Category 2: Use Palliative Care Programs</v>
      </c>
      <c r="E213" s="197">
        <f t="shared" ca="1" si="10"/>
        <v>0</v>
      </c>
      <c r="F213" s="197">
        <f t="shared" ca="1" si="11"/>
        <v>0</v>
      </c>
      <c r="G213" s="200" t="str">
        <f ca="1">INDIRECT("'"&amp;$Q213&amp;"'!B47")</f>
        <v>Process Milestone:</v>
      </c>
      <c r="H213" s="197">
        <f ca="1">INDIRECT("'"&amp;$Q213&amp;"'!D47")</f>
        <v>0</v>
      </c>
      <c r="I213" s="197"/>
      <c r="J213" s="197">
        <f ca="1">INDIRECT("'"&amp;$Q213&amp;"'!F50")</f>
        <v>0</v>
      </c>
      <c r="K213" s="197">
        <f ca="1">INDIRECT("'"&amp;$Q213&amp;"'!F52")</f>
        <v>0</v>
      </c>
      <c r="L213" s="197" t="str">
        <f ca="1">INDIRECT("'"&amp;$Q213&amp;"'!F54")</f>
        <v>N/A</v>
      </c>
      <c r="M213" s="197">
        <f ca="1">INDIRECT("'"&amp;$Q213&amp;"'!F57")</f>
        <v>0</v>
      </c>
      <c r="N213" s="197">
        <f ca="1">INDIRECT("'"&amp;$Q213&amp;"'!B59")</f>
        <v>0</v>
      </c>
      <c r="O213" s="197">
        <f ca="1">INDIRECT("'"&amp;$Q213&amp;"'!F67")</f>
        <v>0</v>
      </c>
      <c r="P213" s="197" t="str">
        <f ca="1">INDIRECT("'"&amp;$Q213&amp;"'!F69")</f>
        <v xml:space="preserve"> </v>
      </c>
      <c r="Q213" t="s">
        <v>116</v>
      </c>
      <c r="R213">
        <v>22</v>
      </c>
    </row>
    <row r="214" spans="1:18" x14ac:dyDescent="0.25">
      <c r="A214" s="197" t="str">
        <f>'Total Payment Amount'!$D$2</f>
        <v>The University of California, Davis Medical Center</v>
      </c>
      <c r="B214" s="197" t="str">
        <f>'Total Payment Amount'!$D$3</f>
        <v>DY 7</v>
      </c>
      <c r="C214" s="198">
        <f>'Total Payment Amount'!$D$4</f>
        <v>41211</v>
      </c>
      <c r="D214" s="200" t="str">
        <f t="shared" ca="1" si="9"/>
        <v>Category 2: Use Palliative Care Programs</v>
      </c>
      <c r="E214" s="197">
        <f t="shared" ca="1" si="10"/>
        <v>0</v>
      </c>
      <c r="F214" s="197">
        <f t="shared" ca="1" si="11"/>
        <v>0</v>
      </c>
      <c r="G214" s="200" t="str">
        <f ca="1">INDIRECT("'"&amp;$Q214&amp;"'!B72")</f>
        <v>Process Milestone:</v>
      </c>
      <c r="H214" s="197">
        <f ca="1">INDIRECT("'"&amp;$Q214&amp;"'!D72")</f>
        <v>0</v>
      </c>
      <c r="I214" s="197"/>
      <c r="J214" s="197">
        <f ca="1">INDIRECT("'"&amp;$Q214&amp;"'!F75")</f>
        <v>0</v>
      </c>
      <c r="K214" s="197">
        <f ca="1">INDIRECT("'"&amp;$Q214&amp;"'!F77")</f>
        <v>0</v>
      </c>
      <c r="L214" s="197" t="str">
        <f ca="1">INDIRECT("'"&amp;$Q214&amp;"'!F79")</f>
        <v>N/A</v>
      </c>
      <c r="M214" s="197">
        <f ca="1">INDIRECT("'"&amp;$Q214&amp;"'!F82")</f>
        <v>0</v>
      </c>
      <c r="N214" s="197">
        <f ca="1">INDIRECT("'"&amp;$Q214&amp;"'!B84")</f>
        <v>0</v>
      </c>
      <c r="O214" s="197">
        <f ca="1">INDIRECT("'"&amp;$Q214&amp;"'!F92")</f>
        <v>0</v>
      </c>
      <c r="P214" s="197" t="str">
        <f ca="1">INDIRECT("'"&amp;$Q214&amp;"'!F94")</f>
        <v xml:space="preserve"> </v>
      </c>
      <c r="Q214" t="s">
        <v>116</v>
      </c>
      <c r="R214">
        <v>22</v>
      </c>
    </row>
    <row r="215" spans="1:18" x14ac:dyDescent="0.25">
      <c r="A215" s="197" t="str">
        <f>'Total Payment Amount'!$D$2</f>
        <v>The University of California, Davis Medical Center</v>
      </c>
      <c r="B215" s="197" t="str">
        <f>'Total Payment Amount'!$D$3</f>
        <v>DY 7</v>
      </c>
      <c r="C215" s="198">
        <f>'Total Payment Amount'!$D$4</f>
        <v>41211</v>
      </c>
      <c r="D215" s="200" t="str">
        <f t="shared" ca="1" si="9"/>
        <v>Category 2: Use Palliative Care Programs</v>
      </c>
      <c r="E215" s="197">
        <f t="shared" ca="1" si="10"/>
        <v>0</v>
      </c>
      <c r="F215" s="197">
        <f t="shared" ca="1" si="11"/>
        <v>0</v>
      </c>
      <c r="G215" s="200" t="str">
        <f ca="1">INDIRECT("'"&amp;$Q215&amp;"'!B97")</f>
        <v>Process Milestone:</v>
      </c>
      <c r="H215" s="197">
        <f ca="1">INDIRECT("'"&amp;$Q215&amp;"'!D97")</f>
        <v>0</v>
      </c>
      <c r="I215" s="197"/>
      <c r="J215" s="197">
        <f ca="1">INDIRECT("'"&amp;$Q215&amp;"'!F100")</f>
        <v>0</v>
      </c>
      <c r="K215" s="197">
        <f ca="1">INDIRECT("'"&amp;$Q215&amp;"'!F102")</f>
        <v>0</v>
      </c>
      <c r="L215" s="197" t="str">
        <f ca="1">INDIRECT("'"&amp;$Q215&amp;"'!F104")</f>
        <v>N/A</v>
      </c>
      <c r="M215" s="197">
        <f ca="1">INDIRECT("'"&amp;$Q215&amp;"'!F107")</f>
        <v>0</v>
      </c>
      <c r="N215" s="197">
        <f ca="1">INDIRECT("'"&amp;$Q215&amp;"'!B109")</f>
        <v>0</v>
      </c>
      <c r="O215" s="197">
        <f ca="1">INDIRECT("'"&amp;$Q215&amp;"'!F117")</f>
        <v>0</v>
      </c>
      <c r="P215" s="197" t="str">
        <f ca="1">INDIRECT("'"&amp;$Q215&amp;"'!F119")</f>
        <v xml:space="preserve"> </v>
      </c>
      <c r="Q215" t="s">
        <v>116</v>
      </c>
      <c r="R215">
        <v>22</v>
      </c>
    </row>
    <row r="216" spans="1:18" x14ac:dyDescent="0.25">
      <c r="A216" s="197" t="str">
        <f>'Total Payment Amount'!$D$2</f>
        <v>The University of California, Davis Medical Center</v>
      </c>
      <c r="B216" s="197" t="str">
        <f>'Total Payment Amount'!$D$3</f>
        <v>DY 7</v>
      </c>
      <c r="C216" s="198">
        <f>'Total Payment Amount'!$D$4</f>
        <v>41211</v>
      </c>
      <c r="D216" s="200" t="str">
        <f t="shared" ca="1" si="9"/>
        <v>Category 2: Use Palliative Care Programs</v>
      </c>
      <c r="E216" s="197">
        <f t="shared" ca="1" si="10"/>
        <v>0</v>
      </c>
      <c r="F216" s="197">
        <f t="shared" ca="1" si="11"/>
        <v>0</v>
      </c>
      <c r="G216" s="200" t="str">
        <f ca="1">INDIRECT("'"&amp;$Q216&amp;"'!B122")</f>
        <v>Process Milestone:</v>
      </c>
      <c r="H216" s="197">
        <f ca="1">INDIRECT("'"&amp;$Q216&amp;"'!D122")</f>
        <v>0</v>
      </c>
      <c r="I216" s="197"/>
      <c r="J216" s="197">
        <f ca="1">INDIRECT("'"&amp;$Q216&amp;"'!F125")</f>
        <v>0</v>
      </c>
      <c r="K216" s="197">
        <f ca="1">INDIRECT("'"&amp;$Q216&amp;"'!F127")</f>
        <v>0</v>
      </c>
      <c r="L216" s="197" t="str">
        <f ca="1">INDIRECT("'"&amp;$Q216&amp;"'!F129")</f>
        <v>N/A</v>
      </c>
      <c r="M216" s="197">
        <f ca="1">INDIRECT("'"&amp;$Q216&amp;"'!F132")</f>
        <v>0</v>
      </c>
      <c r="N216" s="197">
        <f ca="1">INDIRECT("'"&amp;$Q216&amp;"'!B134")</f>
        <v>0</v>
      </c>
      <c r="O216" s="197">
        <f ca="1">INDIRECT("'"&amp;$Q216&amp;"'!F142")</f>
        <v>0</v>
      </c>
      <c r="P216" s="197" t="str">
        <f ca="1">INDIRECT("'"&amp;$Q216&amp;"'!F144")</f>
        <v xml:space="preserve"> </v>
      </c>
      <c r="Q216" t="s">
        <v>116</v>
      </c>
      <c r="R216">
        <v>22</v>
      </c>
    </row>
    <row r="217" spans="1:18" x14ac:dyDescent="0.25">
      <c r="A217" s="197" t="str">
        <f>'Total Payment Amount'!$D$2</f>
        <v>The University of California, Davis Medical Center</v>
      </c>
      <c r="B217" s="197" t="str">
        <f>'Total Payment Amount'!$D$3</f>
        <v>DY 7</v>
      </c>
      <c r="C217" s="198">
        <f>'Total Payment Amount'!$D$4</f>
        <v>41211</v>
      </c>
      <c r="D217" s="200" t="str">
        <f t="shared" ca="1" si="9"/>
        <v>Category 2: Use Palliative Care Programs</v>
      </c>
      <c r="E217" s="197">
        <f t="shared" ca="1" si="10"/>
        <v>0</v>
      </c>
      <c r="F217" s="197">
        <f t="shared" ca="1" si="11"/>
        <v>0</v>
      </c>
      <c r="G217" s="200" t="str">
        <f ca="1">INDIRECT("'"&amp;$Q217&amp;"'!B147")</f>
        <v>Improvement Milestone:</v>
      </c>
      <c r="H217" s="197">
        <f ca="1">INDIRECT("'"&amp;$Q217&amp;"'!D147")</f>
        <v>0</v>
      </c>
      <c r="I217" s="197"/>
      <c r="J217" s="197">
        <f ca="1">INDIRECT("'"&amp;$Q217&amp;"'!F150")</f>
        <v>0</v>
      </c>
      <c r="K217" s="197">
        <f ca="1">INDIRECT("'"&amp;$Q217&amp;"'!F152")</f>
        <v>0</v>
      </c>
      <c r="L217" s="197" t="str">
        <f ca="1">INDIRECT("'"&amp;$Q217&amp;"'!F154")</f>
        <v>N/A</v>
      </c>
      <c r="M217" s="197">
        <f ca="1">INDIRECT("'"&amp;$Q217&amp;"'!F157")</f>
        <v>0</v>
      </c>
      <c r="N217" s="197">
        <f ca="1">INDIRECT("'"&amp;$Q217&amp;"'!B159")</f>
        <v>0</v>
      </c>
      <c r="O217" s="197">
        <f ca="1">INDIRECT("'"&amp;$Q217&amp;"'!F167")</f>
        <v>0</v>
      </c>
      <c r="P217" s="197" t="str">
        <f ca="1">INDIRECT("'"&amp;$Q217&amp;"'!F169")</f>
        <v xml:space="preserve"> </v>
      </c>
      <c r="Q217" t="s">
        <v>116</v>
      </c>
      <c r="R217">
        <v>22</v>
      </c>
    </row>
    <row r="218" spans="1:18" x14ac:dyDescent="0.25">
      <c r="A218" s="197" t="str">
        <f>'Total Payment Amount'!$D$2</f>
        <v>The University of California, Davis Medical Center</v>
      </c>
      <c r="B218" s="197" t="str">
        <f>'Total Payment Amount'!$D$3</f>
        <v>DY 7</v>
      </c>
      <c r="C218" s="198">
        <f>'Total Payment Amount'!$D$4</f>
        <v>41211</v>
      </c>
      <c r="D218" s="200" t="str">
        <f t="shared" ca="1" si="9"/>
        <v>Category 2: Use Palliative Care Programs</v>
      </c>
      <c r="E218" s="197">
        <f t="shared" ca="1" si="10"/>
        <v>0</v>
      </c>
      <c r="F218" s="197">
        <f t="shared" ca="1" si="11"/>
        <v>0</v>
      </c>
      <c r="G218" s="200" t="str">
        <f ca="1">INDIRECT("'"&amp;$Q218&amp;"'!B172")</f>
        <v>Improvement Milestone:</v>
      </c>
      <c r="H218" s="197">
        <f ca="1">INDIRECT("'"&amp;$Q218&amp;"'!D172")</f>
        <v>0</v>
      </c>
      <c r="I218" s="197"/>
      <c r="J218" s="197">
        <f ca="1">INDIRECT("'"&amp;$Q218&amp;"'!F175")</f>
        <v>0</v>
      </c>
      <c r="K218" s="197">
        <f ca="1">INDIRECT("'"&amp;$Q218&amp;"'!F177")</f>
        <v>0</v>
      </c>
      <c r="L218" s="197" t="str">
        <f ca="1">INDIRECT("'"&amp;$Q218&amp;"'!F179")</f>
        <v>N/A</v>
      </c>
      <c r="M218" s="197">
        <f ca="1">INDIRECT("'"&amp;$Q218&amp;"'!F182")</f>
        <v>0</v>
      </c>
      <c r="N218" s="197">
        <f ca="1">INDIRECT("'"&amp;$Q218&amp;"'!B184")</f>
        <v>0</v>
      </c>
      <c r="O218" s="197">
        <f ca="1">INDIRECT("'"&amp;$Q218&amp;"'!F192")</f>
        <v>0</v>
      </c>
      <c r="P218" s="197" t="str">
        <f ca="1">INDIRECT("'"&amp;$Q218&amp;"'!F194")</f>
        <v xml:space="preserve"> </v>
      </c>
      <c r="Q218" t="s">
        <v>116</v>
      </c>
      <c r="R218">
        <v>22</v>
      </c>
    </row>
    <row r="219" spans="1:18" x14ac:dyDescent="0.25">
      <c r="A219" s="197" t="str">
        <f>'Total Payment Amount'!$D$2</f>
        <v>The University of California, Davis Medical Center</v>
      </c>
      <c r="B219" s="197" t="str">
        <f>'Total Payment Amount'!$D$3</f>
        <v>DY 7</v>
      </c>
      <c r="C219" s="198">
        <f>'Total Payment Amount'!$D$4</f>
        <v>41211</v>
      </c>
      <c r="D219" s="200" t="str">
        <f t="shared" ca="1" si="9"/>
        <v>Category 2: Use Palliative Care Programs</v>
      </c>
      <c r="E219" s="197">
        <f t="shared" ca="1" si="10"/>
        <v>0</v>
      </c>
      <c r="F219" s="197">
        <f t="shared" ca="1" si="11"/>
        <v>0</v>
      </c>
      <c r="G219" s="200" t="str">
        <f ca="1">INDIRECT("'"&amp;$Q219&amp;"'!B197")</f>
        <v>Improvement Milestone:</v>
      </c>
      <c r="H219" s="197">
        <f ca="1">INDIRECT("'"&amp;$Q219&amp;"'!D197")</f>
        <v>0</v>
      </c>
      <c r="I219" s="197"/>
      <c r="J219" s="197">
        <f ca="1">INDIRECT("'"&amp;$Q219&amp;"'!F200")</f>
        <v>0</v>
      </c>
      <c r="K219" s="197">
        <f ca="1">INDIRECT("'"&amp;$Q219&amp;"'!F202")</f>
        <v>0</v>
      </c>
      <c r="L219" s="197" t="str">
        <f ca="1">INDIRECT("'"&amp;$Q219&amp;"'!F204")</f>
        <v>N/A</v>
      </c>
      <c r="M219" s="197">
        <f ca="1">INDIRECT("'"&amp;$Q219&amp;"'!F207")</f>
        <v>0</v>
      </c>
      <c r="N219" s="197">
        <f ca="1">INDIRECT("'"&amp;$Q219&amp;"'!B209")</f>
        <v>0</v>
      </c>
      <c r="O219" s="197">
        <f ca="1">INDIRECT("'"&amp;$Q219&amp;"'!F217")</f>
        <v>0</v>
      </c>
      <c r="P219" s="197" t="str">
        <f ca="1">INDIRECT("'"&amp;$Q219&amp;"'!F219")</f>
        <v xml:space="preserve"> </v>
      </c>
      <c r="Q219" t="s">
        <v>116</v>
      </c>
      <c r="R219">
        <v>22</v>
      </c>
    </row>
    <row r="220" spans="1:18" x14ac:dyDescent="0.25">
      <c r="A220" s="197" t="str">
        <f>'Total Payment Amount'!$D$2</f>
        <v>The University of California, Davis Medical Center</v>
      </c>
      <c r="B220" s="197" t="str">
        <f>'Total Payment Amount'!$D$3</f>
        <v>DY 7</v>
      </c>
      <c r="C220" s="198">
        <f>'Total Payment Amount'!$D$4</f>
        <v>41211</v>
      </c>
      <c r="D220" s="200" t="str">
        <f t="shared" ca="1" si="9"/>
        <v>Category 2: Use Palliative Care Programs</v>
      </c>
      <c r="E220" s="197">
        <f t="shared" ca="1" si="10"/>
        <v>0</v>
      </c>
      <c r="F220" s="197">
        <f t="shared" ca="1" si="11"/>
        <v>0</v>
      </c>
      <c r="G220" s="200" t="str">
        <f ca="1">INDIRECT("'"&amp;$Q220&amp;"'!B222")</f>
        <v>Improvement Milestone:</v>
      </c>
      <c r="H220" s="197">
        <f ca="1">INDIRECT("'"&amp;$Q220&amp;"'!D222")</f>
        <v>0</v>
      </c>
      <c r="I220" s="197"/>
      <c r="J220" s="197">
        <f ca="1">INDIRECT("'"&amp;$Q220&amp;"'!F225")</f>
        <v>0</v>
      </c>
      <c r="K220" s="197">
        <f ca="1">INDIRECT("'"&amp;$Q220&amp;"'!F227")</f>
        <v>0</v>
      </c>
      <c r="L220" s="197" t="str">
        <f ca="1">INDIRECT("'"&amp;$Q220&amp;"'!F229")</f>
        <v>N/A</v>
      </c>
      <c r="M220" s="197">
        <f ca="1">INDIRECT("'"&amp;$Q220&amp;"'!F232")</f>
        <v>0</v>
      </c>
      <c r="N220" s="197">
        <f ca="1">INDIRECT("'"&amp;$Q220&amp;"'!B234")</f>
        <v>0</v>
      </c>
      <c r="O220" s="197">
        <f ca="1">INDIRECT("'"&amp;$Q220&amp;"'!F242")</f>
        <v>0</v>
      </c>
      <c r="P220" s="197" t="str">
        <f ca="1">INDIRECT("'"&amp;$Q220&amp;"'!F244")</f>
        <v xml:space="preserve"> </v>
      </c>
      <c r="Q220" t="s">
        <v>116</v>
      </c>
      <c r="R220">
        <v>22</v>
      </c>
    </row>
    <row r="221" spans="1:18" x14ac:dyDescent="0.25">
      <c r="A221" s="197" t="str">
        <f>'Total Payment Amount'!$D$2</f>
        <v>The University of California, Davis Medical Center</v>
      </c>
      <c r="B221" s="197" t="str">
        <f>'Total Payment Amount'!$D$3</f>
        <v>DY 7</v>
      </c>
      <c r="C221" s="198">
        <f>'Total Payment Amount'!$D$4</f>
        <v>41211</v>
      </c>
      <c r="D221" s="200" t="str">
        <f t="shared" ca="1" si="9"/>
        <v>Category 2: Use Palliative Care Programs</v>
      </c>
      <c r="E221" s="197">
        <f t="shared" ca="1" si="10"/>
        <v>0</v>
      </c>
      <c r="F221" s="197">
        <f t="shared" ca="1" si="11"/>
        <v>0</v>
      </c>
      <c r="G221" s="200" t="str">
        <f ca="1">INDIRECT("'"&amp;$Q221&amp;"'!B247")</f>
        <v>Improvement Milestone:</v>
      </c>
      <c r="H221" s="197">
        <f ca="1">INDIRECT("'"&amp;$Q221&amp;"'!D247")</f>
        <v>0</v>
      </c>
      <c r="I221" s="197"/>
      <c r="J221" s="197">
        <f ca="1">INDIRECT("'"&amp;$Q221&amp;"'!F250")</f>
        <v>0</v>
      </c>
      <c r="K221" s="197">
        <f ca="1">INDIRECT("'"&amp;$Q221&amp;"'!F252")</f>
        <v>0</v>
      </c>
      <c r="L221" s="197" t="str">
        <f ca="1">INDIRECT("'"&amp;$Q221&amp;"'!F254")</f>
        <v>N/A</v>
      </c>
      <c r="M221" s="197">
        <f ca="1">INDIRECT("'"&amp;$Q221&amp;"'!F257")</f>
        <v>0</v>
      </c>
      <c r="N221" s="197">
        <f ca="1">INDIRECT("'"&amp;$Q221&amp;"'!B259")</f>
        <v>0</v>
      </c>
      <c r="O221" s="197">
        <f ca="1">INDIRECT("'"&amp;$Q221&amp;"'!F267")</f>
        <v>0</v>
      </c>
      <c r="P221" s="197" t="str">
        <f ca="1">INDIRECT("'"&amp;$Q221&amp;"'!F269")</f>
        <v xml:space="preserve"> </v>
      </c>
      <c r="Q221" t="s">
        <v>116</v>
      </c>
      <c r="R221">
        <v>22</v>
      </c>
    </row>
    <row r="222" spans="1:18" x14ac:dyDescent="0.25">
      <c r="A222" s="197" t="str">
        <f>'Total Payment Amount'!$D$2</f>
        <v>The University of California, Davis Medical Center</v>
      </c>
      <c r="B222" s="197" t="str">
        <f>'Total Payment Amount'!$D$3</f>
        <v>DY 7</v>
      </c>
      <c r="C222" s="198">
        <f>'Total Payment Amount'!$D$4</f>
        <v>41211</v>
      </c>
      <c r="D222" s="200" t="str">
        <f t="shared" ca="1" si="9"/>
        <v>Category 2: Conduct Medication Management</v>
      </c>
      <c r="E222" s="197">
        <f t="shared" ca="1" si="10"/>
        <v>4543875</v>
      </c>
      <c r="F222" s="197">
        <f t="shared" ca="1" si="11"/>
        <v>4543875</v>
      </c>
      <c r="G222" s="200" t="str">
        <f ca="1">INDIRECT("'"&amp;$Q222&amp;"'!B22")</f>
        <v>Process Milestone:</v>
      </c>
      <c r="H222" s="197" t="str">
        <f ca="1">INDIRECT("'"&amp;$Q222&amp;"'!D22")</f>
        <v>Milestone 4.3:  Implement services to improve continuity of medication use (ie, medication optimization, discharge medication reconciliation, after-discharge follow up and education) for patients with heart failure or who are discharged on warfarin.</v>
      </c>
      <c r="I222" s="197"/>
      <c r="J222" s="197">
        <f ca="1">INDIRECT("'"&amp;$Q222&amp;"'!F25")</f>
        <v>0</v>
      </c>
      <c r="K222" s="197">
        <f ca="1">INDIRECT("'"&amp;$Q222&amp;"'!F27")</f>
        <v>0</v>
      </c>
      <c r="L222" s="197" t="str">
        <f ca="1">INDIRECT("'"&amp;$Q222&amp;"'!F29")</f>
        <v>Yes</v>
      </c>
      <c r="M222" s="197" t="str">
        <f ca="1">INDIRECT("'"&amp;$Q222&amp;"'!F32")</f>
        <v>Yes</v>
      </c>
      <c r="N222" s="197" t="str">
        <f ca="1">INDIRECT("'"&amp;$Q222&amp;"'!B34")</f>
        <v xml:space="preserve">Metric 4.3:  Pharmacist and nurse hired and begin providing continuity of medication use services.
We chose to make heart failure (HF) patients our clinical focus in improving continuity of medication use for DY-7.  The clinical champion for this project is Kathleen Tong, MD; she is supported by a nurse practitioner, Kristin Todd, RN, NP, and pharmacist, Daniel Louie, PharmD, who both provide patient advocacy, maintain an active list of HF patients, offer patient education, and conduct telephone follow-up.  Both Ms. Todd and Mr. Louie were specifically trained to assist in the educational and transition of care needs of HF patients.  The training curriculum was based on AHA/ACC heart failure guidelines, HFSA guidelines for patients' self-care, and the core measures for HF patients.  We also included literature on existing transition of care programs such as the Mary Naylor model and Project RED.  Ms. Todd also used the AAHFN handbook for HF nurses.  The following protocol was developed to identify and intervene upon targeted HF patients:
i. Admitted patients are reviewed to determine if they have a history of HF or a new diagnosis:  new patients are actively followed by the Transition of Care (TOC) Team (intervention group) and patients with a history of HF are followed for longitudinal tracking  
ii. Active Transition Care Team patients are the population of interest and include: 1) new cases and HF, 2) HF exacerbations not on dialysis, and 3) no HF exacerbation but at least one risk factor for readmission (eg, HF admission in last three months; non-compliance; drug/alcohol history; no social support, primary care physician, or transportation; history of no shows).
iii. For TOC Team population during hospitalization
1. Thorough chart review completed
2. Hospital service contacted
3. Need for education assessed and completed 
iv.  For TOC Team population during discharge
1. Social worker and discharge planner invited to address needs
2. TOC Team completes discharge medication reconciliation
v. For TOC Team population post-discharge
1. TOC Team makes follow up call in 2-3 days and 1 week following discharge to ensure patient establishes care with cardiologist/PCP
2. TOC Team assesses patient by documenting medication, weight, and signs/symptoms; addresses medication issues; and sends information to the PCP
Addendum (5/17/2013):  The transition of care (TOC) team is a multidisciplinary team comprised of a nurse practitioner, a clinical nurse III, a physician and a pharmacist whose mission is to facilitate the discharge and immediate post discharge care for heart failure (HF) patients.  The duties of the TOC team include inpatient education, after discharge phone call follow up, medication reconciliation and heart failure teaching. 
The DSRIP initiative focuses on patients with a primary diagnosis of HF. The milestone goal during this reporting period was to educate &gt; 50% of this patient population.  As the TOC team was tasked with working with HF patients, DSRIP patients are educated through the work of the TOC team. 
We assess 106 patients per month on average and assess discharge needs.  Patients at minimum receive education and medication reconciliation.  Many patients also receive post-discharge phone calls and help with outpatient appointments when needed. Currently, the TOC team is only a 5-day-a-week service, which may account for the gap in patients we are able to assess and educate.  Since the DY-7 reporting period, we have made changes to increase the number of patients who receive education.  
The primary metric driving both the TOC and DSRIP missions is the readmission rate.  We receive quarterly reports from the University Health Consortium (UHC) on all cause and HF related readmissions.  For the second and third quarters of 2012, our 30-day HF readmission rate was below target (25th percentile).  In Q3, our readmission rate was 16.2% (target = 18.6%), and in Q2, our readmission rate was 15.6% (target = 17.1%).  For Q3, our national rank is sixth out of 54 academic medical centers.  The DSRIP milestone that we use is the percentage of patients educated on HF.  During this reporting period the milestone of 50% or greater was met.  Our group (TOC team and the HF Clinic staff) meets weekly in person to discuss work flow and complex patient cases to regularly adapt our intervention to the needs of the patients and the health care system.  This is an opportunity for us to ensure a high quality of services provided and to course correct as needed.
</v>
      </c>
      <c r="O222" s="197" t="str">
        <f ca="1">INDIRECT("'"&amp;$Q222&amp;"'!F42")</f>
        <v>Yes</v>
      </c>
      <c r="P222" s="197">
        <f ca="1">INDIRECT("'"&amp;$Q222&amp;"'!F44")</f>
        <v>1</v>
      </c>
      <c r="Q222" t="s">
        <v>117</v>
      </c>
      <c r="R222">
        <v>23</v>
      </c>
    </row>
    <row r="223" spans="1:18" x14ac:dyDescent="0.25">
      <c r="A223" s="197" t="str">
        <f>'Total Payment Amount'!$D$2</f>
        <v>The University of California, Davis Medical Center</v>
      </c>
      <c r="B223" s="197" t="str">
        <f>'Total Payment Amount'!$D$3</f>
        <v>DY 7</v>
      </c>
      <c r="C223" s="198">
        <f>'Total Payment Amount'!$D$4</f>
        <v>41211</v>
      </c>
      <c r="D223" s="200" t="str">
        <f t="shared" ca="1" si="9"/>
        <v>Category 2: Conduct Medication Management</v>
      </c>
      <c r="E223" s="197">
        <f t="shared" ca="1" si="10"/>
        <v>4543875</v>
      </c>
      <c r="F223" s="197">
        <f t="shared" ca="1" si="11"/>
        <v>4543875</v>
      </c>
      <c r="G223" s="200" t="str">
        <f ca="1">INDIRECT("'"&amp;$Q223&amp;"'!B47")</f>
        <v>Process Milestone:</v>
      </c>
      <c r="H223" s="197" t="str">
        <f ca="1">INDIRECT("'"&amp;$Q223&amp;"'!D47")</f>
        <v>Milestone 4.4:  Provide services to improve continuity of medication use to at least 50% of patient with heart failure or who are discharged on warfarin.</v>
      </c>
      <c r="I223" s="197"/>
      <c r="J223" s="197">
        <f ca="1">INDIRECT("'"&amp;$Q223&amp;"'!F50")</f>
        <v>235</v>
      </c>
      <c r="K223" s="197">
        <f ca="1">INDIRECT("'"&amp;$Q223&amp;"'!F52")</f>
        <v>411</v>
      </c>
      <c r="L223" s="197">
        <f ca="1">INDIRECT("'"&amp;$Q223&amp;"'!F54")</f>
        <v>0.57177615571776153</v>
      </c>
      <c r="M223" s="197" t="str">
        <f ca="1">INDIRECT("'"&amp;$Q223&amp;"'!F57")</f>
        <v>Yes</v>
      </c>
      <c r="N223" s="197" t="str">
        <f ca="1">INDIRECT("'"&amp;$Q223&amp;"'!B59")</f>
        <v xml:space="preserve">Metric 4.4:  Numerator:  patients who received services (n=235), denominator:  total number of targeted patients who are discharged during time frame (n=411) (DY-7 metric:  57%)
In DY-7, heart failure (HF) education services were provided to 57% of eligible patients (235 of 411), thereby allowing us to meet our milestone metric for Project 4.4 (ie, services delivered to at least 50% of eligible patients).  Between August 1, when the project began, and December 31, 2011, services were provided to 50% of eligible patients (92 of 184).  Between January 1, 2012 and June 30, 2012, services were provided to 63% of eligible patients (143 of 227).  This project has reported success through the UHC/AAMC Best Practices for Better Care dashboard for 30-day HF readmissions, which ranked UC Davis Medical Center 5 of 58 with an observed readmission rate of 12.8% compared to a target of 15.8% over the period of October to December 2011. This project has successfully identified lists of HF patients that are of benefit to many different areas of the hospital, including research, case management, and chronic disease management.  Several patients who have had readmissions have had successful, long outpatient courses after this team intervened, and educational materials have helped patients manage their care on their own.  The HF Transition of Care Team is working with a DSRIP analyst to create automated reports for identifying patients.  Manually managing the lists requires significant human resources.  Another challenge has involved patients who are uninsured or underinsured.  Specifically, arranging outpatient follow up for patients covered under Sacramento County and non-UCD managed Medi-Cal has been difficult.  Completing forms to receive covered outpatient care often requires several stages of paperwork and multiple visits to eligibility offices.  The project is limited in its resources to assist these patients, but staff have learned to coach them through county eligibility and motivate them to finish their paperwork.  Another challenge relates to communicating with patients who have low health literacy and language barriers.  These problems were addressed by using interpreters when possible and teaching at a sixth-grade level with simple instructional tools and the “teach back” method.  Lastly, medication access is a problem for HF patients who have limited budgets—even a small co-pay can be a financial strain.  We use generic drugs whenever possible, not finding it difficult to contrive an evidence-based drug regimen with generic medications.  Potential barriers to project success include: 1) coverage provided 5 days per week: patients with short stays over the weekend may be missed; 2) patient payorship status: while we do our best to help patients get to appropriate resources, the fact remains that many patients are underinsured or under-resourced, and this directly impacts the level of success we can achieve with these patients; and 3) increasing number of elderly HF patients: as our target population increases, we must adjust and augment our team to meet their needs and ensure successful outpatient transitions.  
</v>
      </c>
      <c r="O223" s="197">
        <f ca="1">INDIRECT("'"&amp;$Q223&amp;"'!F67")</f>
        <v>0.5</v>
      </c>
      <c r="P223" s="197">
        <f ca="1">INDIRECT("'"&amp;$Q223&amp;"'!F69")</f>
        <v>1</v>
      </c>
      <c r="Q223" t="s">
        <v>117</v>
      </c>
      <c r="R223">
        <v>23</v>
      </c>
    </row>
    <row r="224" spans="1:18" x14ac:dyDescent="0.25">
      <c r="A224" s="197" t="str">
        <f>'Total Payment Amount'!$D$2</f>
        <v>The University of California, Davis Medical Center</v>
      </c>
      <c r="B224" s="197" t="str">
        <f>'Total Payment Amount'!$D$3</f>
        <v>DY 7</v>
      </c>
      <c r="C224" s="198">
        <f>'Total Payment Amount'!$D$4</f>
        <v>41211</v>
      </c>
      <c r="D224" s="200" t="str">
        <f t="shared" ca="1" si="9"/>
        <v>Category 2: Conduct Medication Management</v>
      </c>
      <c r="E224" s="197">
        <f t="shared" ca="1" si="10"/>
        <v>4543875</v>
      </c>
      <c r="F224" s="197">
        <f t="shared" ca="1" si="11"/>
        <v>4543875</v>
      </c>
      <c r="G224" s="200" t="str">
        <f ca="1">INDIRECT("'"&amp;$Q224&amp;"'!B72")</f>
        <v>Process Milestone:</v>
      </c>
      <c r="H224" s="197" t="str">
        <f ca="1">INDIRECT("'"&amp;$Q224&amp;"'!D72")</f>
        <v>Milestone 4.5:  Implement safeguards in EHR to ensure compliance with criteria for safe use of Black Box Warning medications.</v>
      </c>
      <c r="I224" s="197"/>
      <c r="J224" s="197">
        <f ca="1">INDIRECT("'"&amp;$Q224&amp;"'!F75")</f>
        <v>0</v>
      </c>
      <c r="K224" s="197">
        <f ca="1">INDIRECT("'"&amp;$Q224&amp;"'!F77")</f>
        <v>0</v>
      </c>
      <c r="L224" s="197" t="str">
        <f ca="1">INDIRECT("'"&amp;$Q224&amp;"'!F79")</f>
        <v>Yes</v>
      </c>
      <c r="M224" s="197" t="str">
        <f ca="1">INDIRECT("'"&amp;$Q224&amp;"'!F82")</f>
        <v>Yes</v>
      </c>
      <c r="N224" s="197" t="str">
        <f ca="1">INDIRECT("'"&amp;$Q224&amp;"'!B84")</f>
        <v xml:space="preserve">Metric 4.5:  Safeguards in place for all outpatient prescriptions for Black Box Warning (BBW) medications.
The purpose of the “black box warning” (BBW) system is to identify drugs that carry a significant risk of serious or even life-threatening adverse effects.  Failure on the part of prescribers, nurses, and pharmacists to heed these warnings places patients at increased risk of having a bad outcome from taking these drugs. The UC Davis Medical Center Pharmacy Department teamed with the electronic health record (EHR) pharmacy analysts to provide a process to implement alerts, flags, and order details (eg, instructions, questions, lab results, and links) within the EHR to guide clinicians during the prescribing, ordering, dispensing, and administration of BBW medications.   The maintenance and ongoing support phase of inpatient BBW medications began in June 2010, when retrospective data collection began for droperidol, haloperidol, and methadone to ensure regulatory and hospital compliance.  During this month pregnancy alerts also went live.  Retrospective data collection began in July 2010 for fentanyl patches to ensure regulatory and hospital policy compliance.  At this point, the outpatient process for implementation of selected BBW medications began as outlined below.  
1. The EHR Alerts Workgroup reviewed and approved the list of interventions.
2. EHR pharmacy analysts built changes into EHR and tested them.
3. Reports on the effectiveness of select medications were reported back to P&amp;T to assess compliance and further refine workflow.
BBW medications prescribed to outpatients have not been fully configured within the EHR, resulting in the potential for use outside the criteria specified by the FDA.  Starting in February 2011, FDA BBW hyperlinks were updated for both the inpatient and outpatient setting using information from the First Databank medication load list.  The first outpatient version of the BBW to be configured in the EHR was dronedarone, which served as the prototype for the outpatient approval process.  Between August 2011 and February 2012, multiple medication profiles were changed in the outpatient setting to incorporate their respective BBWs into the EHR.  The clinical monitoring list was updated to ensure reports were accurate and included needed BBW medications and labs display at order entry; the project was completed and moved to the routine maintenance phase.  This project has increased patient and health care provider awareness of BBW medications; the ability to track these medications; and understanding of the actions providers take, thereby identifying the need for additional workflow changes, education, and/or improvement.  The project also helped ensure regulatory compliance and potentially avoid institutional exposure to costly litigation.  A total of 1,036 individual medication records were configured during the outpatient project, which created a significant time demand on meeting deadlines and completing the project.  Multiple people were pulled off other projects to complete the project on time.  Considerable time was spent developing the thought process and the decision support behind differentiating or standardizing medication builds with similar warnings.  Audits were established to ensure compliance with the processes implemented, but frequently there was a lack of comparison.  Determining the most important warnings and best build for implementation had to be balanced with protections from alert fatigue.
</v>
      </c>
      <c r="O224" s="197" t="str">
        <f ca="1">INDIRECT("'"&amp;$Q224&amp;"'!F92")</f>
        <v>Yes</v>
      </c>
      <c r="P224" s="197">
        <f ca="1">INDIRECT("'"&amp;$Q224&amp;"'!F94")</f>
        <v>1</v>
      </c>
      <c r="Q224" t="s">
        <v>117</v>
      </c>
      <c r="R224">
        <v>23</v>
      </c>
    </row>
    <row r="225" spans="1:18" x14ac:dyDescent="0.25">
      <c r="A225" s="197" t="str">
        <f>'Total Payment Amount'!$D$2</f>
        <v>The University of California, Davis Medical Center</v>
      </c>
      <c r="B225" s="197" t="str">
        <f>'Total Payment Amount'!$D$3</f>
        <v>DY 7</v>
      </c>
      <c r="C225" s="198">
        <f>'Total Payment Amount'!$D$4</f>
        <v>41211</v>
      </c>
      <c r="D225" s="200" t="str">
        <f t="shared" ca="1" si="9"/>
        <v>Category 2: Conduct Medication Management</v>
      </c>
      <c r="E225" s="197">
        <f t="shared" ca="1" si="10"/>
        <v>4543875</v>
      </c>
      <c r="F225" s="197">
        <f t="shared" ca="1" si="11"/>
        <v>4543875</v>
      </c>
      <c r="G225" s="200" t="str">
        <f ca="1">INDIRECT("'"&amp;$Q225&amp;"'!B97")</f>
        <v>Improvement Milestone:</v>
      </c>
      <c r="H225" s="197" t="str">
        <f ca="1">INDIRECT("'"&amp;$Q225&amp;"'!D97")</f>
        <v>Milestone 4.6:  Smart infusion pumps are implemented for remaining 25% of infusions (PCA, epidural, and syringe pumps).</v>
      </c>
      <c r="I225" s="197"/>
      <c r="J225" s="197">
        <f ca="1">INDIRECT("'"&amp;$Q225&amp;"'!F100")</f>
        <v>0</v>
      </c>
      <c r="K225" s="197">
        <f ca="1">INDIRECT("'"&amp;$Q225&amp;"'!F102")</f>
        <v>0</v>
      </c>
      <c r="L225" s="197" t="str">
        <f ca="1">INDIRECT("'"&amp;$Q225&amp;"'!F104")</f>
        <v>Yes</v>
      </c>
      <c r="M225" s="197" t="str">
        <f ca="1">INDIRECT("'"&amp;$Q225&amp;"'!F107")</f>
        <v>Yes</v>
      </c>
      <c r="N225" s="197" t="str">
        <f ca="1">INDIRECT("'"&amp;$Q225&amp;"'!B109")</f>
        <v xml:space="preserve">Metric 4.6:  98% of all intravenous infusions administered via smart pumps.
In 2008, the UC Davis Medical Center made the decision to investigate alternative options for infusion pumps, patient-controlled analgesia (PCA) pumps, patient-controlled epidural (PCEA) pumps, and syringe pumps.  The infusion pumps were the first to be addressed secondary to the FDA recall of the Baxter Colleague general-purpose infusion pumps, which were in use at the time.  The next pumps to be reviewed by the multidisciplinary research and development team were the epidural pumps, with the goal of providing greater satisfaction to our obstetrics patients, allowing them the ability to control their epidural anesthesia.  The CADD Solis PCEA pumps went live on November 10, 2010. About a year later, the CADD Solis PCA pumps went live on October 25, 2011, secondary to manufacturer discontinuation of the existing pumps.  The initiation of smart pumps for PCAs was a milestone for DY-6.  In DY-7, a two-step training process was initiated for PCA pumps prior to the go-live date of February 29, 2012.  The first step included a mandatory online training that was required for entrance to the hands-on training.  During the first week of using the new pumps, MedFusion was available via telephone 24 hours a day for the first seven days for support, which proved to be a critical contribution in resolving trouble-shooting.  These new smart pumps have provided several benefits.  The smart pump capabilities, specifically the drug library, have reduced medication errors.  We are now monitoring the frequency of overriding the smart pump mode.  Another benefit of the new pumps is the wireless capabilities.  This allows the drug library to be uploaded remotely to facilitate maintenance.  Also, several quality assurance reports are available remotely via the wireless system.  These reports allow us to analyze and address any systems errors that might otherwise go unnoticed.  Review of the drug library posed several challenges, such as ensuring that the concentrations chosen for the pump matched the concentrations in the electronic health record and the medication label and confirming that all necessary medications were included in the library.  After developing the library, it was comprehensively tested.  Through this process, we learned that thorough testing of the library is a time-intensive but necessary step that should not be taken for granted.  Overall, the process of implementing new pumps has been arduous; however, we have noted numerous benefits such as decreased errors, improved patient satisfaction, and increased efficiency due to wireless technology.
Correction:  Please note that the documentation providing support for the completion of this metric is dated March 5, 2012.  We reported early completion of this milestone and received payment following the receipt of the first semi-annual DY-7 report when in fact the milestone was completed in the second half of DY-7.
</v>
      </c>
      <c r="O225" s="197" t="str">
        <f ca="1">INDIRECT("'"&amp;$Q225&amp;"'!F117")</f>
        <v>Yes</v>
      </c>
      <c r="P225" s="197">
        <f ca="1">INDIRECT("'"&amp;$Q225&amp;"'!F119")</f>
        <v>1</v>
      </c>
      <c r="Q225" t="s">
        <v>117</v>
      </c>
      <c r="R225">
        <v>23</v>
      </c>
    </row>
    <row r="226" spans="1:18" x14ac:dyDescent="0.25">
      <c r="A226" s="197" t="str">
        <f>'Total Payment Amount'!$D$2</f>
        <v>The University of California, Davis Medical Center</v>
      </c>
      <c r="B226" s="197" t="str">
        <f>'Total Payment Amount'!$D$3</f>
        <v>DY 7</v>
      </c>
      <c r="C226" s="198">
        <f>'Total Payment Amount'!$D$4</f>
        <v>41211</v>
      </c>
      <c r="D226" s="200" t="str">
        <f t="shared" ca="1" si="9"/>
        <v>Category 2: Conduct Medication Management</v>
      </c>
      <c r="E226" s="197">
        <f t="shared" ca="1" si="10"/>
        <v>4543875</v>
      </c>
      <c r="F226" s="197">
        <f t="shared" ca="1" si="11"/>
        <v>4543875</v>
      </c>
      <c r="G226" s="200" t="str">
        <f ca="1">INDIRECT("'"&amp;$Q226&amp;"'!B122")</f>
        <v>Improvement Milestone:</v>
      </c>
      <c r="H226" s="197" t="str">
        <f ca="1">INDIRECT("'"&amp;$Q226&amp;"'!D122")</f>
        <v>Milestone 4.7:  Planning is completed for full implementation of bedside barcode scanning.</v>
      </c>
      <c r="I226" s="197"/>
      <c r="J226" s="197">
        <f ca="1">INDIRECT("'"&amp;$Q226&amp;"'!F125")</f>
        <v>0</v>
      </c>
      <c r="K226" s="197">
        <f ca="1">INDIRECT("'"&amp;$Q226&amp;"'!F127")</f>
        <v>0</v>
      </c>
      <c r="L226" s="197" t="str">
        <f ca="1">INDIRECT("'"&amp;$Q226&amp;"'!F129")</f>
        <v>Yes</v>
      </c>
      <c r="M226" s="197" t="str">
        <f ca="1">INDIRECT("'"&amp;$Q226&amp;"'!F132")</f>
        <v>Yes</v>
      </c>
      <c r="N226" s="197" t="str">
        <f ca="1">INDIRECT("'"&amp;$Q226&amp;"'!B134")</f>
        <v xml:space="preserve">Metric 4.7:  Schedule completed and resources secured for full implementation.
In October of 2010, the UC Davis Medical Center (UCDMC) launched a pilot of barcode medication administration (BCMA) in an adult intensive care unit (Tower 7 MICU).  The current Barcode Scanning Project Team gathered data from the pilot experience and developed a plan to establish hospital-wide electronic verification of the five medication rights – right patient, right medication, right dose, right route, and right time.  HIMSS Stage 7 requires BCMA to be utilized on all inpatient hospital units.  Since July 2011, extensive work has been done to ensure that the Medical Center’s information technology (IT) infrastructure is capable of supporting barcode medication administration, including Epic (EHR vendor) mobile hardware device certification, Pyxis medication cabinet profiling, installation of servers, wireless network testing, purchase of devices and ancillary equipment (such as specialized power strips to charge the mobile computers), and the hiring of additional staff (three pharmacists and a nurse analyst).  Significant work was done to assess and optimize physician and nursing workflows, automated medication cabinet (Pyxis) drug inventories, pharmacy staffing, and software interfaces.  UCDMC pharmacy staff has assessed the status on bar codes on medication doses and ensured all medications ordered from suppliers have bar codes on doses, when possible. Technology is being acquired to create and place bar code labels locally when needed to address locally prepared medications or when pharmaceutical vendors have not included bar codes.  To support the deployment and ongoing use of BCMA, IT, PO&amp;M, and nursing staff have done an extensive review of the hospital care unit environments to ensure they are ready to support this technology; over 55 patient care areas were surveyed by PO&amp;M, Facilities, Patient Care Services, Perioperative Services, Emergency Services, and IT to assess technology and power readiness for BCMA. A number of technology investments and deployments have been completed that were required for the project.  The wireless network and associated network equipment was upgraded to support BCMA; 88 new network switches and 377 wireless access points were installed costing about $2 million dollars. The network upgrades improve wireless network coverage, capacity, and network speed.  Additional work to upgrade the network backbone is in process.  Over 650 mobile handheld computers (Honeywell) have been acquired, tested, and set up for use by registered nurses. These devices have been designed, and certified by the UCDMC’s EHR vendor (Epic Systems Corporation) to support BCMA. They run the local software to support BCMA and have built-in bar code readers.  Specialized hardware monitoring equipment (Mobi Control) has been deployment to IT staff to monitor and manage mobile computers. Specialized training of IT staff on the new BCMA clinical software and associated hardware has also been conducted.  This project is preparing for extensive training of registered nurses who work in the UCDMC inpatient care units in the first quarter of DY-8. 
</v>
      </c>
      <c r="O226" s="197" t="str">
        <f ca="1">INDIRECT("'"&amp;$Q226&amp;"'!F142")</f>
        <v>Yes</v>
      </c>
      <c r="P226" s="197">
        <f ca="1">INDIRECT("'"&amp;$Q226&amp;"'!F144")</f>
        <v>1</v>
      </c>
      <c r="Q226" t="s">
        <v>117</v>
      </c>
      <c r="R226">
        <v>23</v>
      </c>
    </row>
    <row r="227" spans="1:18" x14ac:dyDescent="0.25">
      <c r="A227" s="197" t="str">
        <f>'Total Payment Amount'!$D$2</f>
        <v>The University of California, Davis Medical Center</v>
      </c>
      <c r="B227" s="197" t="str">
        <f>'Total Payment Amount'!$D$3</f>
        <v>DY 7</v>
      </c>
      <c r="C227" s="198">
        <f>'Total Payment Amount'!$D$4</f>
        <v>41211</v>
      </c>
      <c r="D227" s="200" t="str">
        <f t="shared" ca="1" si="9"/>
        <v>Category 2: Conduct Medication Management</v>
      </c>
      <c r="E227" s="197">
        <f t="shared" ca="1" si="10"/>
        <v>4543875</v>
      </c>
      <c r="F227" s="197">
        <f t="shared" ca="1" si="11"/>
        <v>4543875</v>
      </c>
      <c r="G227" s="200" t="str">
        <f ca="1">INDIRECT("'"&amp;$Q227&amp;"'!B147")</f>
        <v>Improvement Milestone:</v>
      </c>
      <c r="H227" s="197">
        <f ca="1">INDIRECT("'"&amp;$Q227&amp;"'!D147")</f>
        <v>0</v>
      </c>
      <c r="I227" s="197"/>
      <c r="J227" s="197">
        <f ca="1">INDIRECT("'"&amp;$Q227&amp;"'!F150")</f>
        <v>0</v>
      </c>
      <c r="K227" s="197">
        <f ca="1">INDIRECT("'"&amp;$Q227&amp;"'!F152")</f>
        <v>0</v>
      </c>
      <c r="L227" s="197" t="str">
        <f ca="1">INDIRECT("'"&amp;$Q227&amp;"'!F154")</f>
        <v>N/A</v>
      </c>
      <c r="M227" s="197">
        <f ca="1">INDIRECT("'"&amp;$Q227&amp;"'!F157")</f>
        <v>0</v>
      </c>
      <c r="N227" s="197">
        <f ca="1">INDIRECT("'"&amp;$Q227&amp;"'!B159")</f>
        <v>0</v>
      </c>
      <c r="O227" s="197">
        <f ca="1">INDIRECT("'"&amp;$Q227&amp;"'!F167")</f>
        <v>0</v>
      </c>
      <c r="P227" s="197" t="str">
        <f ca="1">INDIRECT("'"&amp;$Q227&amp;"'!F169")</f>
        <v xml:space="preserve"> </v>
      </c>
      <c r="Q227" t="s">
        <v>117</v>
      </c>
      <c r="R227">
        <v>23</v>
      </c>
    </row>
    <row r="228" spans="1:18" x14ac:dyDescent="0.25">
      <c r="A228" s="197" t="str">
        <f>'Total Payment Amount'!$D$2</f>
        <v>The University of California, Davis Medical Center</v>
      </c>
      <c r="B228" s="197" t="str">
        <f>'Total Payment Amount'!$D$3</f>
        <v>DY 7</v>
      </c>
      <c r="C228" s="198">
        <f>'Total Payment Amount'!$D$4</f>
        <v>41211</v>
      </c>
      <c r="D228" s="200" t="str">
        <f t="shared" ca="1" si="9"/>
        <v>Category 2: Conduct Medication Management</v>
      </c>
      <c r="E228" s="197">
        <f t="shared" ca="1" si="10"/>
        <v>4543875</v>
      </c>
      <c r="F228" s="197">
        <f t="shared" ca="1" si="11"/>
        <v>4543875</v>
      </c>
      <c r="G228" s="200" t="str">
        <f ca="1">INDIRECT("'"&amp;$Q228&amp;"'!B172")</f>
        <v>Improvement Milestone:</v>
      </c>
      <c r="H228" s="197">
        <f ca="1">INDIRECT("'"&amp;$Q228&amp;"'!D172")</f>
        <v>0</v>
      </c>
      <c r="I228" s="197"/>
      <c r="J228" s="197">
        <f ca="1">INDIRECT("'"&amp;$Q228&amp;"'!F175")</f>
        <v>0</v>
      </c>
      <c r="K228" s="197">
        <f ca="1">INDIRECT("'"&amp;$Q228&amp;"'!F177")</f>
        <v>0</v>
      </c>
      <c r="L228" s="197" t="str">
        <f ca="1">INDIRECT("'"&amp;$Q228&amp;"'!F179")</f>
        <v>N/A</v>
      </c>
      <c r="M228" s="197">
        <f ca="1">INDIRECT("'"&amp;$Q228&amp;"'!F182")</f>
        <v>0</v>
      </c>
      <c r="N228" s="197">
        <f ca="1">INDIRECT("'"&amp;$Q228&amp;"'!B184")</f>
        <v>0</v>
      </c>
      <c r="O228" s="197">
        <f ca="1">INDIRECT("'"&amp;$Q228&amp;"'!F192")</f>
        <v>0</v>
      </c>
      <c r="P228" s="197" t="str">
        <f ca="1">INDIRECT("'"&amp;$Q228&amp;"'!F194")</f>
        <v xml:space="preserve"> </v>
      </c>
      <c r="Q228" t="s">
        <v>117</v>
      </c>
      <c r="R228">
        <v>23</v>
      </c>
    </row>
    <row r="229" spans="1:18" x14ac:dyDescent="0.25">
      <c r="A229" s="197" t="str">
        <f>'Total Payment Amount'!$D$2</f>
        <v>The University of California, Davis Medical Center</v>
      </c>
      <c r="B229" s="197" t="str">
        <f>'Total Payment Amount'!$D$3</f>
        <v>DY 7</v>
      </c>
      <c r="C229" s="198">
        <f>'Total Payment Amount'!$D$4</f>
        <v>41211</v>
      </c>
      <c r="D229" s="200" t="str">
        <f t="shared" ca="1" si="9"/>
        <v>Category 2: Conduct Medication Management</v>
      </c>
      <c r="E229" s="197">
        <f t="shared" ca="1" si="10"/>
        <v>4543875</v>
      </c>
      <c r="F229" s="197">
        <f t="shared" ca="1" si="11"/>
        <v>4543875</v>
      </c>
      <c r="G229" s="200" t="str">
        <f ca="1">INDIRECT("'"&amp;$Q229&amp;"'!B197")</f>
        <v>Improvement Milestone:</v>
      </c>
      <c r="H229" s="197">
        <f ca="1">INDIRECT("'"&amp;$Q229&amp;"'!D197")</f>
        <v>0</v>
      </c>
      <c r="I229" s="197"/>
      <c r="J229" s="197">
        <f ca="1">INDIRECT("'"&amp;$Q229&amp;"'!F200")</f>
        <v>0</v>
      </c>
      <c r="K229" s="197">
        <f ca="1">INDIRECT("'"&amp;$Q229&amp;"'!F202")</f>
        <v>0</v>
      </c>
      <c r="L229" s="197" t="str">
        <f ca="1">INDIRECT("'"&amp;$Q229&amp;"'!F204")</f>
        <v>N/A</v>
      </c>
      <c r="M229" s="197">
        <f ca="1">INDIRECT("'"&amp;$Q229&amp;"'!F207")</f>
        <v>0</v>
      </c>
      <c r="N229" s="197">
        <f ca="1">INDIRECT("'"&amp;$Q229&amp;"'!B209")</f>
        <v>0</v>
      </c>
      <c r="O229" s="197">
        <f ca="1">INDIRECT("'"&amp;$Q229&amp;"'!F217")</f>
        <v>0</v>
      </c>
      <c r="P229" s="197" t="str">
        <f ca="1">INDIRECT("'"&amp;$Q229&amp;"'!F219")</f>
        <v xml:space="preserve"> </v>
      </c>
      <c r="Q229" t="s">
        <v>117</v>
      </c>
      <c r="R229">
        <v>23</v>
      </c>
    </row>
    <row r="230" spans="1:18" x14ac:dyDescent="0.25">
      <c r="A230" s="197" t="str">
        <f>'Total Payment Amount'!$D$2</f>
        <v>The University of California, Davis Medical Center</v>
      </c>
      <c r="B230" s="197" t="str">
        <f>'Total Payment Amount'!$D$3</f>
        <v>DY 7</v>
      </c>
      <c r="C230" s="198">
        <f>'Total Payment Amount'!$D$4</f>
        <v>41211</v>
      </c>
      <c r="D230" s="200" t="str">
        <f t="shared" ca="1" si="9"/>
        <v>Category 2: Conduct Medication Management</v>
      </c>
      <c r="E230" s="197">
        <f t="shared" ca="1" si="10"/>
        <v>4543875</v>
      </c>
      <c r="F230" s="197">
        <f t="shared" ca="1" si="11"/>
        <v>4543875</v>
      </c>
      <c r="G230" s="200">
        <f ca="1">INDIRECT("'"&amp;$Q230&amp;"'!B222")</f>
        <v>0</v>
      </c>
      <c r="H230" s="197">
        <f ca="1">INDIRECT("'"&amp;$Q230&amp;"'!D222")</f>
        <v>0</v>
      </c>
      <c r="I230" s="197"/>
      <c r="J230" s="197">
        <f ca="1">INDIRECT("'"&amp;$Q230&amp;"'!F225")</f>
        <v>0</v>
      </c>
      <c r="K230" s="197">
        <f ca="1">INDIRECT("'"&amp;$Q230&amp;"'!F227")</f>
        <v>0</v>
      </c>
      <c r="L230" s="197">
        <f ca="1">INDIRECT("'"&amp;$Q230&amp;"'!F229")</f>
        <v>0</v>
      </c>
      <c r="M230" s="197">
        <f ca="1">INDIRECT("'"&amp;$Q230&amp;"'!F232")</f>
        <v>0</v>
      </c>
      <c r="N230" s="197">
        <f ca="1">INDIRECT("'"&amp;$Q230&amp;"'!B234")</f>
        <v>0</v>
      </c>
      <c r="O230" s="197">
        <f ca="1">INDIRECT("'"&amp;$Q230&amp;"'!F242")</f>
        <v>0</v>
      </c>
      <c r="P230" s="197">
        <f ca="1">INDIRECT("'"&amp;$Q230&amp;"'!F244")</f>
        <v>0</v>
      </c>
      <c r="Q230" t="s">
        <v>117</v>
      </c>
      <c r="R230">
        <v>23</v>
      </c>
    </row>
    <row r="231" spans="1:18" x14ac:dyDescent="0.25">
      <c r="A231" s="197" t="str">
        <f>'Total Payment Amount'!$D$2</f>
        <v>The University of California, Davis Medical Center</v>
      </c>
      <c r="B231" s="197" t="str">
        <f>'Total Payment Amount'!$D$3</f>
        <v>DY 7</v>
      </c>
      <c r="C231" s="198">
        <f>'Total Payment Amount'!$D$4</f>
        <v>41211</v>
      </c>
      <c r="D231" s="200" t="str">
        <f t="shared" ca="1" si="9"/>
        <v>Category 2: Conduct Medication Management</v>
      </c>
      <c r="E231" s="197">
        <f t="shared" ca="1" si="10"/>
        <v>4543875</v>
      </c>
      <c r="F231" s="197">
        <f t="shared" ca="1" si="11"/>
        <v>4543875</v>
      </c>
      <c r="G231" s="200">
        <f ca="1">INDIRECT("'"&amp;$Q231&amp;"'!B247")</f>
        <v>0</v>
      </c>
      <c r="H231" s="197">
        <f ca="1">INDIRECT("'"&amp;$Q231&amp;"'!D247")</f>
        <v>0</v>
      </c>
      <c r="I231" s="197"/>
      <c r="J231" s="197">
        <f ca="1">INDIRECT("'"&amp;$Q231&amp;"'!F250")</f>
        <v>0</v>
      </c>
      <c r="K231" s="197">
        <f ca="1">INDIRECT("'"&amp;$Q231&amp;"'!F252")</f>
        <v>0</v>
      </c>
      <c r="L231" s="197">
        <f ca="1">INDIRECT("'"&amp;$Q231&amp;"'!F254")</f>
        <v>0</v>
      </c>
      <c r="M231" s="197">
        <f ca="1">INDIRECT("'"&amp;$Q231&amp;"'!F257")</f>
        <v>0</v>
      </c>
      <c r="N231" s="197">
        <f ca="1">INDIRECT("'"&amp;$Q231&amp;"'!B259")</f>
        <v>0</v>
      </c>
      <c r="O231" s="197">
        <f ca="1">INDIRECT("'"&amp;$Q231&amp;"'!F267")</f>
        <v>0</v>
      </c>
      <c r="P231" s="197">
        <f ca="1">INDIRECT("'"&amp;$Q231&amp;"'!F269")</f>
        <v>0</v>
      </c>
      <c r="Q231" t="s">
        <v>117</v>
      </c>
      <c r="R231">
        <v>23</v>
      </c>
    </row>
    <row r="232" spans="1:18" x14ac:dyDescent="0.25">
      <c r="A232" s="197" t="str">
        <f>'Total Payment Amount'!$D$2</f>
        <v>The University of California, Davis Medical Center</v>
      </c>
      <c r="B232" s="197" t="str">
        <f>'Total Payment Amount'!$D$3</f>
        <v>DY 7</v>
      </c>
      <c r="C232" s="198">
        <f>'Total Payment Amount'!$D$4</f>
        <v>41211</v>
      </c>
      <c r="D232" s="200" t="str">
        <f t="shared" ca="1" si="9"/>
        <v>Category 2: Implement/Expand Care Transitions Programs</v>
      </c>
      <c r="E232" s="197">
        <f t="shared" ca="1" si="10"/>
        <v>5048750</v>
      </c>
      <c r="F232" s="197">
        <f t="shared" ca="1" si="11"/>
        <v>5048750</v>
      </c>
      <c r="G232" s="200" t="str">
        <f ca="1">INDIRECT("'"&amp;$Q232&amp;"'!B22")</f>
        <v>Process Milestone:</v>
      </c>
      <c r="H232" s="197" t="str">
        <f ca="1">INDIRECT("'"&amp;$Q232&amp;"'!D22")</f>
        <v>Milestone 3.2:  Expand ED case management to seven days per week (infrastructure-process measure).</v>
      </c>
      <c r="I232" s="197"/>
      <c r="J232" s="197">
        <f ca="1">INDIRECT("'"&amp;$Q232&amp;"'!F25")</f>
        <v>0</v>
      </c>
      <c r="K232" s="197">
        <f ca="1">INDIRECT("'"&amp;$Q232&amp;"'!F27")</f>
        <v>0</v>
      </c>
      <c r="L232" s="197" t="str">
        <f ca="1">INDIRECT("'"&amp;$Q232&amp;"'!F29")</f>
        <v>Yes</v>
      </c>
      <c r="M232" s="197" t="str">
        <f ca="1">INDIRECT("'"&amp;$Q232&amp;"'!F32")</f>
        <v>Yes</v>
      </c>
      <c r="N232" s="197" t="str">
        <f ca="1">INDIRECT("'"&amp;$Q232&amp;"'!B34")</f>
        <v xml:space="preserve">Metric 3.2:  Case management staff expanded to 4 FTE assigned to ED, at least 10 hours per day, with coverage weekends and holidays.
We have expanded case management staff to four full-time equivalents assigned to the Emergency Department (ED), with coverage provided at least 10 hours per day, including weekends and holidays.  This metric was met effective May 2, 2011, with the placement of the fourth clinical case manager in the ED.  Between July 1, 2011 – June 30, 2012, 4,809 interventions were performed for 1,731 patients.  In the first six months of DY-7, 838 patients were assessed with 2,380 interventions, and in the second half of DY-7, 893 patients were assessed with 2,429 interventions.  Interventions included the following patient care activities: 1) patient assessment, 2) referral/placement in skilled nursing facility, 3) referral home health/hospice, 4) care conference with interdisciplinary staff, 5) coordination of care/medical follow-up, 6) referral/placement of patients on 5150 holds to psychiatric facilities, 7) patient/family education, 8) coordination of outpatient clinic appointment, 9) referral to housing/shelter, 10) transportation, 11) coordination of funding resources, 12) assistance regarding medications, 13) transfers to acute facilities when appropriate, 14) obtaining durable medical equipment, 15) assistance in establishing a primary care provider, 16) referral to assisted living/board and care, and 17) providing community resources. 
With the expansion of case management service in the ED, we have found an opportunity to collaborate with community providers in an effort to improve services for our patients.  Over the last year, the ED case managers have provided significant assistance in obtaining placement in the community for patients who have been placed on involuntary psychiatric holds but do not need admission to the acute hospital setting.    With a diminishing number of beds in psychiatric facilities in our community, efforts to place these patients have led to a collaborative project between the ED clinical case managers, the Psychiatry Department, the Department of Clinical Social Services, and our local county mental health facility, the Sacramento Mental Health Treatment Center (SMHTC).  This project includes daily rounds in the ED between the psychiatry team and case managers.  As a part of the project, there is now an assigned liaison from the SMHTC available to the ED case managers and psychiatry to help facilitate the placement of patients on psychiatric holds.  As a result, there has been an overall decrease in wait time in the ED for patients who require inpatient psychiatric placement at discharge from the ED. 
</v>
      </c>
      <c r="O232" s="197" t="str">
        <f ca="1">INDIRECT("'"&amp;$Q232&amp;"'!F42")</f>
        <v>Yes</v>
      </c>
      <c r="P232" s="197">
        <f ca="1">INDIRECT("'"&amp;$Q232&amp;"'!F44")</f>
        <v>1</v>
      </c>
      <c r="Q232" t="s">
        <v>269</v>
      </c>
      <c r="R232">
        <v>24</v>
      </c>
    </row>
    <row r="233" spans="1:18" x14ac:dyDescent="0.25">
      <c r="A233" s="197" t="str">
        <f>'Total Payment Amount'!$D$2</f>
        <v>The University of California, Davis Medical Center</v>
      </c>
      <c r="B233" s="197" t="str">
        <f>'Total Payment Amount'!$D$3</f>
        <v>DY 7</v>
      </c>
      <c r="C233" s="198">
        <f>'Total Payment Amount'!$D$4</f>
        <v>41211</v>
      </c>
      <c r="D233" s="200" t="str">
        <f t="shared" ca="1" si="9"/>
        <v>Category 2: Implement/Expand Care Transitions Programs</v>
      </c>
      <c r="E233" s="197">
        <f t="shared" ca="1" si="10"/>
        <v>5048750</v>
      </c>
      <c r="F233" s="197">
        <f t="shared" ca="1" si="11"/>
        <v>5048750</v>
      </c>
      <c r="G233" s="200" t="str">
        <f ca="1">INDIRECT("'"&amp;$Q233&amp;"'!B47")</f>
        <v>Process Milestone:</v>
      </c>
      <c r="H233" s="197" t="str">
        <f ca="1">INDIRECT("'"&amp;$Q233&amp;"'!D47")</f>
        <v>Milestone 3.3:  Plan the construction of a tethered registry to EHR to identify and manage high risk patients (innovation and redesign-process measure).</v>
      </c>
      <c r="I233" s="197"/>
      <c r="J233" s="197">
        <f ca="1">INDIRECT("'"&amp;$Q233&amp;"'!F50")</f>
        <v>0</v>
      </c>
      <c r="K233" s="197">
        <f ca="1">INDIRECT("'"&amp;$Q233&amp;"'!F52")</f>
        <v>0</v>
      </c>
      <c r="L233" s="197" t="str">
        <f ca="1">INDIRECT("'"&amp;$Q233&amp;"'!F54")</f>
        <v>Yes</v>
      </c>
      <c r="M233" s="197" t="str">
        <f ca="1">INDIRECT("'"&amp;$Q233&amp;"'!F57")</f>
        <v>Yes</v>
      </c>
      <c r="N233" s="197" t="str">
        <f ca="1">INDIRECT("'"&amp;$Q233&amp;"'!B59")</f>
        <v xml:space="preserve">Metric 3.3:  Plan completed with IS and EHR.
The Intensive Case Management Registry Team was convened to address goals of the registry.  Membership includes representatives from Clinical Case Management, Knowledge Management (IT), and Lean Six Sigma.  The group has established a project charter and a process map for identifying patients eligible for intensive case management. Additionally, the departments of Clinical Case Management and Information Services have developed a layered plan to identify and track patients who are chronic health care consumers of the ED at the UC Davis Medical Center (UCDMC). Ultimately, the tethered registry will provide the collection of significant patient data from the electronic health record (EHR) including clinical information, demographics, and social history. It will also facilitate the identification of chronic disease conditions that can potentially be managed by providers in other parts of the Medical Center (Project 1.3). Once a patient is screened and placed into the intensive case management (ICM) registry, patients will be followed for ICM services whenever they present to the ED and/or are admitted to the inpatient setting. However, the implementation of the tethered registry is not expected until late in 2012.  Pending the development of the tethered registry, the Department of Clinical Case Management has access to two EHR reports to identify patients who may be eligible for ICM services: 1) patients who have had four or more ED visits during the last six months and 2) patients who have had an ED visit resulting in admission three or more times during the last 12 months.  As these reports have identified a very large number of patients, screening criteria need to be established to identify who can benefit most from ICM services.  Our goal for DY-8 is to register more than 50% of all ED case managed patients and high-risk patients admitted from the ED to the Medical Center.  The success of this project depends on three key factors:  1) the development of screening criteria to identify those patients who can benefit most from ICM services; 2) the implementation of a plan to enable UCDMC staff to identify patients in the EHR who are registered in the ICM Program; and 3) the deployment of a tethered registry in the EHR.
Addendum:  We are not currently assessing additional outcome measures for our intervention on expanding ED case management.  In 2011, an article was published in Academic Emergency Medicine suggesting that 72-hour returns to the ED may not be a good indicator of safety in emergency departments.  They conclude that patients who return to the ED within 72 hours do not use more resources, are not sicker, and are not more likely to be admitted than those not previously seen.  (Pham JC, Kirsch TD, Hill PM, DeRuggerio K, Hoffman B.  Seventy-two-hour returns may not be a good indicator of safety in the emergency department:  a national study.  Acad Emergency Med 2011; 18:390-7.)
</v>
      </c>
      <c r="O233" s="197" t="str">
        <f ca="1">INDIRECT("'"&amp;$Q233&amp;"'!F67")</f>
        <v>Yes</v>
      </c>
      <c r="P233" s="197">
        <f ca="1">INDIRECT("'"&amp;$Q233&amp;"'!F69")</f>
        <v>1</v>
      </c>
      <c r="Q233" t="s">
        <v>269</v>
      </c>
      <c r="R233">
        <v>24</v>
      </c>
    </row>
    <row r="234" spans="1:18" x14ac:dyDescent="0.25">
      <c r="A234" s="197" t="str">
        <f>'Total Payment Amount'!$D$2</f>
        <v>The University of California, Davis Medical Center</v>
      </c>
      <c r="B234" s="197" t="str">
        <f>'Total Payment Amount'!$D$3</f>
        <v>DY 7</v>
      </c>
      <c r="C234" s="198">
        <f>'Total Payment Amount'!$D$4</f>
        <v>41211</v>
      </c>
      <c r="D234" s="200" t="str">
        <f t="shared" ca="1" si="9"/>
        <v>Category 2: Implement/Expand Care Transitions Programs</v>
      </c>
      <c r="E234" s="197">
        <f t="shared" ca="1" si="10"/>
        <v>5048750</v>
      </c>
      <c r="F234" s="197">
        <f t="shared" ca="1" si="11"/>
        <v>5048750</v>
      </c>
      <c r="G234" s="200" t="str">
        <f ca="1">INDIRECT("'"&amp;$Q234&amp;"'!B72")</f>
        <v>Process Milestone:</v>
      </c>
      <c r="H234" s="197">
        <f ca="1">INDIRECT("'"&amp;$Q234&amp;"'!D72")</f>
        <v>0</v>
      </c>
      <c r="I234" s="197"/>
      <c r="J234" s="197">
        <f ca="1">INDIRECT("'"&amp;$Q234&amp;"'!F75")</f>
        <v>0</v>
      </c>
      <c r="K234" s="197">
        <f ca="1">INDIRECT("'"&amp;$Q234&amp;"'!F77")</f>
        <v>0</v>
      </c>
      <c r="L234" s="197" t="str">
        <f ca="1">INDIRECT("'"&amp;$Q234&amp;"'!F79")</f>
        <v>N/A</v>
      </c>
      <c r="M234" s="197">
        <f ca="1">INDIRECT("'"&amp;$Q234&amp;"'!F82")</f>
        <v>0</v>
      </c>
      <c r="N234" s="197">
        <f ca="1">INDIRECT("'"&amp;$Q234&amp;"'!B84")</f>
        <v>0</v>
      </c>
      <c r="O234" s="197">
        <f ca="1">INDIRECT("'"&amp;$Q234&amp;"'!F92")</f>
        <v>0</v>
      </c>
      <c r="P234" s="197" t="str">
        <f ca="1">INDIRECT("'"&amp;$Q234&amp;"'!F94")</f>
        <v xml:space="preserve"> </v>
      </c>
      <c r="Q234" t="s">
        <v>269</v>
      </c>
      <c r="R234">
        <v>24</v>
      </c>
    </row>
    <row r="235" spans="1:18" x14ac:dyDescent="0.25">
      <c r="A235" s="197" t="str">
        <f>'Total Payment Amount'!$D$2</f>
        <v>The University of California, Davis Medical Center</v>
      </c>
      <c r="B235" s="197" t="str">
        <f>'Total Payment Amount'!$D$3</f>
        <v>DY 7</v>
      </c>
      <c r="C235" s="198">
        <f>'Total Payment Amount'!$D$4</f>
        <v>41211</v>
      </c>
      <c r="D235" s="200" t="str">
        <f t="shared" ca="1" si="9"/>
        <v>Category 2: Implement/Expand Care Transitions Programs</v>
      </c>
      <c r="E235" s="197">
        <f t="shared" ca="1" si="10"/>
        <v>5048750</v>
      </c>
      <c r="F235" s="197">
        <f t="shared" ca="1" si="11"/>
        <v>5048750</v>
      </c>
      <c r="G235" s="200" t="str">
        <f ca="1">INDIRECT("'"&amp;$Q235&amp;"'!B97")</f>
        <v>Process Milestone:</v>
      </c>
      <c r="H235" s="197">
        <f ca="1">INDIRECT("'"&amp;$Q235&amp;"'!D97")</f>
        <v>0</v>
      </c>
      <c r="I235" s="197"/>
      <c r="J235" s="197">
        <f ca="1">INDIRECT("'"&amp;$Q235&amp;"'!F100")</f>
        <v>0</v>
      </c>
      <c r="K235" s="197">
        <f ca="1">INDIRECT("'"&amp;$Q235&amp;"'!F102")</f>
        <v>0</v>
      </c>
      <c r="L235" s="197" t="str">
        <f ca="1">INDIRECT("'"&amp;$Q235&amp;"'!F104")</f>
        <v>N/A</v>
      </c>
      <c r="M235" s="197">
        <f ca="1">INDIRECT("'"&amp;$Q235&amp;"'!F107")</f>
        <v>0</v>
      </c>
      <c r="N235" s="197">
        <f ca="1">INDIRECT("'"&amp;$Q235&amp;"'!B109")</f>
        <v>0</v>
      </c>
      <c r="O235" s="197">
        <f ca="1">INDIRECT("'"&amp;$Q235&amp;"'!F117")</f>
        <v>0</v>
      </c>
      <c r="P235" s="197" t="str">
        <f ca="1">INDIRECT("'"&amp;$Q235&amp;"'!F119")</f>
        <v xml:space="preserve"> </v>
      </c>
      <c r="Q235" t="s">
        <v>269</v>
      </c>
      <c r="R235">
        <v>24</v>
      </c>
    </row>
    <row r="236" spans="1:18" x14ac:dyDescent="0.25">
      <c r="A236" s="197" t="str">
        <f>'Total Payment Amount'!$D$2</f>
        <v>The University of California, Davis Medical Center</v>
      </c>
      <c r="B236" s="197" t="str">
        <f>'Total Payment Amount'!$D$3</f>
        <v>DY 7</v>
      </c>
      <c r="C236" s="198">
        <f>'Total Payment Amount'!$D$4</f>
        <v>41211</v>
      </c>
      <c r="D236" s="200" t="str">
        <f t="shared" ca="1" si="9"/>
        <v>Category 2: Implement/Expand Care Transitions Programs</v>
      </c>
      <c r="E236" s="197">
        <f t="shared" ca="1" si="10"/>
        <v>5048750</v>
      </c>
      <c r="F236" s="197">
        <f t="shared" ca="1" si="11"/>
        <v>5048750</v>
      </c>
      <c r="G236" s="200" t="str">
        <f ca="1">INDIRECT("'"&amp;$Q236&amp;"'!B122")</f>
        <v>Process Milestone:</v>
      </c>
      <c r="H236" s="197">
        <f ca="1">INDIRECT("'"&amp;$Q236&amp;"'!D122")</f>
        <v>0</v>
      </c>
      <c r="I236" s="197"/>
      <c r="J236" s="197">
        <f ca="1">INDIRECT("'"&amp;$Q236&amp;"'!F125")</f>
        <v>0</v>
      </c>
      <c r="K236" s="197">
        <f ca="1">INDIRECT("'"&amp;$Q236&amp;"'!F127")</f>
        <v>0</v>
      </c>
      <c r="L236" s="197" t="str">
        <f ca="1">INDIRECT("'"&amp;$Q236&amp;"'!F129")</f>
        <v>N/A</v>
      </c>
      <c r="M236" s="197">
        <f ca="1">INDIRECT("'"&amp;$Q236&amp;"'!F132")</f>
        <v>0</v>
      </c>
      <c r="N236" s="197">
        <f ca="1">INDIRECT("'"&amp;$Q236&amp;"'!B134")</f>
        <v>0</v>
      </c>
      <c r="O236" s="197">
        <f ca="1">INDIRECT("'"&amp;$Q236&amp;"'!F142")</f>
        <v>0</v>
      </c>
      <c r="P236" s="197" t="str">
        <f ca="1">INDIRECT("'"&amp;$Q236&amp;"'!F144")</f>
        <v xml:space="preserve"> </v>
      </c>
      <c r="Q236" t="s">
        <v>269</v>
      </c>
      <c r="R236">
        <v>24</v>
      </c>
    </row>
    <row r="237" spans="1:18" x14ac:dyDescent="0.25">
      <c r="A237" s="197" t="str">
        <f>'Total Payment Amount'!$D$2</f>
        <v>The University of California, Davis Medical Center</v>
      </c>
      <c r="B237" s="197" t="str">
        <f>'Total Payment Amount'!$D$3</f>
        <v>DY 7</v>
      </c>
      <c r="C237" s="198">
        <f>'Total Payment Amount'!$D$4</f>
        <v>41211</v>
      </c>
      <c r="D237" s="200" t="str">
        <f t="shared" ca="1" si="9"/>
        <v>Category 2: Implement/Expand Care Transitions Programs</v>
      </c>
      <c r="E237" s="197">
        <f t="shared" ca="1" si="10"/>
        <v>5048750</v>
      </c>
      <c r="F237" s="197">
        <f t="shared" ca="1" si="11"/>
        <v>5048750</v>
      </c>
      <c r="G237" s="200" t="str">
        <f ca="1">INDIRECT("'"&amp;$Q237&amp;"'!B147")</f>
        <v>Improvement Milestone:</v>
      </c>
      <c r="H237" s="197">
        <f ca="1">INDIRECT("'"&amp;$Q237&amp;"'!D147")</f>
        <v>0</v>
      </c>
      <c r="I237" s="197"/>
      <c r="J237" s="197">
        <f ca="1">INDIRECT("'"&amp;$Q237&amp;"'!F150")</f>
        <v>0</v>
      </c>
      <c r="K237" s="197">
        <f ca="1">INDIRECT("'"&amp;$Q237&amp;"'!F152")</f>
        <v>0</v>
      </c>
      <c r="L237" s="197" t="str">
        <f ca="1">INDIRECT("'"&amp;$Q237&amp;"'!F154")</f>
        <v>N/A</v>
      </c>
      <c r="M237" s="197">
        <f ca="1">INDIRECT("'"&amp;$Q237&amp;"'!F157")</f>
        <v>0</v>
      </c>
      <c r="N237" s="197">
        <f ca="1">INDIRECT("'"&amp;$Q237&amp;"'!B159")</f>
        <v>0</v>
      </c>
      <c r="O237" s="197">
        <f ca="1">INDIRECT("'"&amp;$Q237&amp;"'!F167")</f>
        <v>0</v>
      </c>
      <c r="P237" s="197" t="str">
        <f ca="1">INDIRECT("'"&amp;$Q237&amp;"'!F169")</f>
        <v xml:space="preserve"> </v>
      </c>
      <c r="Q237" t="s">
        <v>269</v>
      </c>
      <c r="R237">
        <v>24</v>
      </c>
    </row>
    <row r="238" spans="1:18" x14ac:dyDescent="0.25">
      <c r="A238" s="197" t="str">
        <f>'Total Payment Amount'!$D$2</f>
        <v>The University of California, Davis Medical Center</v>
      </c>
      <c r="B238" s="197" t="str">
        <f>'Total Payment Amount'!$D$3</f>
        <v>DY 7</v>
      </c>
      <c r="C238" s="198">
        <f>'Total Payment Amount'!$D$4</f>
        <v>41211</v>
      </c>
      <c r="D238" s="200" t="str">
        <f t="shared" ca="1" si="9"/>
        <v>Category 2: Implement/Expand Care Transitions Programs</v>
      </c>
      <c r="E238" s="197">
        <f t="shared" ca="1" si="10"/>
        <v>5048750</v>
      </c>
      <c r="F238" s="197">
        <f t="shared" ca="1" si="11"/>
        <v>5048750</v>
      </c>
      <c r="G238" s="200" t="str">
        <f ca="1">INDIRECT("'"&amp;$Q238&amp;"'!B172")</f>
        <v>Improvement Milestone:</v>
      </c>
      <c r="H238" s="197">
        <f ca="1">INDIRECT("'"&amp;$Q238&amp;"'!D172")</f>
        <v>0</v>
      </c>
      <c r="I238" s="197"/>
      <c r="J238" s="197">
        <f ca="1">INDIRECT("'"&amp;$Q238&amp;"'!F175")</f>
        <v>0</v>
      </c>
      <c r="K238" s="197">
        <f ca="1">INDIRECT("'"&amp;$Q238&amp;"'!F177")</f>
        <v>0</v>
      </c>
      <c r="L238" s="197" t="str">
        <f ca="1">INDIRECT("'"&amp;$Q238&amp;"'!F179")</f>
        <v>N/A</v>
      </c>
      <c r="M238" s="197">
        <f ca="1">INDIRECT("'"&amp;$Q238&amp;"'!F182")</f>
        <v>0</v>
      </c>
      <c r="N238" s="197">
        <f ca="1">INDIRECT("'"&amp;$Q238&amp;"'!B184")</f>
        <v>0</v>
      </c>
      <c r="O238" s="197">
        <f ca="1">INDIRECT("'"&amp;$Q238&amp;"'!F192")</f>
        <v>0</v>
      </c>
      <c r="P238" s="197" t="str">
        <f ca="1">INDIRECT("'"&amp;$Q238&amp;"'!F194")</f>
        <v xml:space="preserve"> </v>
      </c>
      <c r="Q238" t="s">
        <v>269</v>
      </c>
      <c r="R238">
        <v>24</v>
      </c>
    </row>
    <row r="239" spans="1:18" x14ac:dyDescent="0.25">
      <c r="A239" s="197" t="str">
        <f>'Total Payment Amount'!$D$2</f>
        <v>The University of California, Davis Medical Center</v>
      </c>
      <c r="B239" s="197" t="str">
        <f>'Total Payment Amount'!$D$3</f>
        <v>DY 7</v>
      </c>
      <c r="C239" s="198">
        <f>'Total Payment Amount'!$D$4</f>
        <v>41211</v>
      </c>
      <c r="D239" s="200" t="str">
        <f t="shared" ca="1" si="9"/>
        <v>Category 2: Implement/Expand Care Transitions Programs</v>
      </c>
      <c r="E239" s="197">
        <f t="shared" ca="1" si="10"/>
        <v>5048750</v>
      </c>
      <c r="F239" s="197">
        <f t="shared" ca="1" si="11"/>
        <v>5048750</v>
      </c>
      <c r="G239" s="200" t="str">
        <f ca="1">INDIRECT("'"&amp;$Q239&amp;"'!B197")</f>
        <v>Improvement Milestone:</v>
      </c>
      <c r="H239" s="197">
        <f ca="1">INDIRECT("'"&amp;$Q239&amp;"'!D197")</f>
        <v>0</v>
      </c>
      <c r="I239" s="197"/>
      <c r="J239" s="197">
        <f ca="1">INDIRECT("'"&amp;$Q239&amp;"'!F200")</f>
        <v>0</v>
      </c>
      <c r="K239" s="197">
        <f ca="1">INDIRECT("'"&amp;$Q239&amp;"'!F202")</f>
        <v>0</v>
      </c>
      <c r="L239" s="197" t="str">
        <f ca="1">INDIRECT("'"&amp;$Q239&amp;"'!F204")</f>
        <v>N/A</v>
      </c>
      <c r="M239" s="197">
        <f ca="1">INDIRECT("'"&amp;$Q239&amp;"'!F207")</f>
        <v>0</v>
      </c>
      <c r="N239" s="197">
        <f ca="1">INDIRECT("'"&amp;$Q239&amp;"'!B209")</f>
        <v>0</v>
      </c>
      <c r="O239" s="197">
        <f ca="1">INDIRECT("'"&amp;$Q239&amp;"'!F217")</f>
        <v>0</v>
      </c>
      <c r="P239" s="197" t="str">
        <f ca="1">INDIRECT("'"&amp;$Q239&amp;"'!F219")</f>
        <v xml:space="preserve"> </v>
      </c>
      <c r="Q239" t="s">
        <v>269</v>
      </c>
      <c r="R239">
        <v>24</v>
      </c>
    </row>
    <row r="240" spans="1:18" x14ac:dyDescent="0.25">
      <c r="A240" s="197" t="str">
        <f>'Total Payment Amount'!$D$2</f>
        <v>The University of California, Davis Medical Center</v>
      </c>
      <c r="B240" s="197" t="str">
        <f>'Total Payment Amount'!$D$3</f>
        <v>DY 7</v>
      </c>
      <c r="C240" s="198">
        <f>'Total Payment Amount'!$D$4</f>
        <v>41211</v>
      </c>
      <c r="D240" s="200" t="str">
        <f t="shared" ca="1" si="9"/>
        <v>Category 2: Implement/Expand Care Transitions Programs</v>
      </c>
      <c r="E240" s="197">
        <f t="shared" ca="1" si="10"/>
        <v>5048750</v>
      </c>
      <c r="F240" s="197">
        <f t="shared" ca="1" si="11"/>
        <v>5048750</v>
      </c>
      <c r="G240" s="200" t="str">
        <f ca="1">INDIRECT("'"&amp;$Q240&amp;"'!B222")</f>
        <v>Improvement Milestone:</v>
      </c>
      <c r="H240" s="197">
        <f ca="1">INDIRECT("'"&amp;$Q240&amp;"'!D222")</f>
        <v>0</v>
      </c>
      <c r="I240" s="197"/>
      <c r="J240" s="197">
        <f ca="1">INDIRECT("'"&amp;$Q240&amp;"'!F225")</f>
        <v>0</v>
      </c>
      <c r="K240" s="197">
        <f ca="1">INDIRECT("'"&amp;$Q240&amp;"'!F227")</f>
        <v>0</v>
      </c>
      <c r="L240" s="197" t="str">
        <f ca="1">INDIRECT("'"&amp;$Q240&amp;"'!F229")</f>
        <v>N/A</v>
      </c>
      <c r="M240" s="197">
        <f ca="1">INDIRECT("'"&amp;$Q240&amp;"'!F232")</f>
        <v>0</v>
      </c>
      <c r="N240" s="197">
        <f ca="1">INDIRECT("'"&amp;$Q240&amp;"'!B234")</f>
        <v>0</v>
      </c>
      <c r="O240" s="197">
        <f ca="1">INDIRECT("'"&amp;$Q240&amp;"'!F242")</f>
        <v>0</v>
      </c>
      <c r="P240" s="197" t="str">
        <f ca="1">INDIRECT("'"&amp;$Q240&amp;"'!F244")</f>
        <v xml:space="preserve"> </v>
      </c>
      <c r="Q240" t="s">
        <v>269</v>
      </c>
      <c r="R240">
        <v>24</v>
      </c>
    </row>
    <row r="241" spans="1:18" x14ac:dyDescent="0.25">
      <c r="A241" s="197" t="str">
        <f>'Total Payment Amount'!$D$2</f>
        <v>The University of California, Davis Medical Center</v>
      </c>
      <c r="B241" s="197" t="str">
        <f>'Total Payment Amount'!$D$3</f>
        <v>DY 7</v>
      </c>
      <c r="C241" s="198">
        <f>'Total Payment Amount'!$D$4</f>
        <v>41211</v>
      </c>
      <c r="D241" s="200" t="str">
        <f t="shared" ca="1" si="9"/>
        <v>Category 2: Implement/Expand Care Transitions Programs</v>
      </c>
      <c r="E241" s="197">
        <f t="shared" ca="1" si="10"/>
        <v>5048750</v>
      </c>
      <c r="F241" s="197">
        <f t="shared" ca="1" si="11"/>
        <v>5048750</v>
      </c>
      <c r="G241" s="200" t="str">
        <f ca="1">INDIRECT("'"&amp;$Q241&amp;"'!B247")</f>
        <v>Improvement Milestone:</v>
      </c>
      <c r="H241" s="197">
        <f ca="1">INDIRECT("'"&amp;$Q241&amp;"'!D247")</f>
        <v>0</v>
      </c>
      <c r="I241" s="197"/>
      <c r="J241" s="197">
        <f ca="1">INDIRECT("'"&amp;$Q241&amp;"'!F250")</f>
        <v>0</v>
      </c>
      <c r="K241" s="197">
        <f ca="1">INDIRECT("'"&amp;$Q241&amp;"'!F252")</f>
        <v>0</v>
      </c>
      <c r="L241" s="197" t="str">
        <f ca="1">INDIRECT("'"&amp;$Q241&amp;"'!F254")</f>
        <v>N/A</v>
      </c>
      <c r="M241" s="197">
        <f ca="1">INDIRECT("'"&amp;$Q241&amp;"'!F257")</f>
        <v>0</v>
      </c>
      <c r="N241" s="197">
        <f ca="1">INDIRECT("'"&amp;$Q241&amp;"'!B259")</f>
        <v>0</v>
      </c>
      <c r="O241" s="197">
        <f ca="1">INDIRECT("'"&amp;$Q241&amp;"'!F267")</f>
        <v>0</v>
      </c>
      <c r="P241" s="197" t="str">
        <f ca="1">INDIRECT("'"&amp;$Q241&amp;"'!F269")</f>
        <v xml:space="preserve"> </v>
      </c>
      <c r="Q241" t="s">
        <v>269</v>
      </c>
      <c r="R241">
        <v>24</v>
      </c>
    </row>
    <row r="242" spans="1:18" x14ac:dyDescent="0.25">
      <c r="A242" s="197" t="str">
        <f>'Total Payment Amount'!$D$2</f>
        <v>The University of California, Davis Medical Center</v>
      </c>
      <c r="B242" s="197" t="str">
        <f>'Total Payment Amount'!$D$3</f>
        <v>DY 7</v>
      </c>
      <c r="C242" s="198">
        <f>'Total Payment Amount'!$D$4</f>
        <v>41211</v>
      </c>
      <c r="D242" s="200" t="str">
        <f t="shared" ca="1" si="9"/>
        <v>Category 2: Implement Real-Time Hospital-Acquired Infections (HAIs) System</v>
      </c>
      <c r="E242" s="197">
        <f t="shared" ca="1" si="10"/>
        <v>0</v>
      </c>
      <c r="F242" s="197">
        <f t="shared" ca="1" si="11"/>
        <v>0</v>
      </c>
      <c r="G242" s="200" t="str">
        <f ca="1">INDIRECT("'"&amp;$Q242&amp;"'!B22")</f>
        <v>Process Milestone:</v>
      </c>
      <c r="H242" s="197">
        <f ca="1">INDIRECT("'"&amp;$Q242&amp;"'!D22")</f>
        <v>0</v>
      </c>
      <c r="I242" s="197"/>
      <c r="J242" s="197">
        <f ca="1">INDIRECT("'"&amp;$Q242&amp;"'!F25")</f>
        <v>0</v>
      </c>
      <c r="K242" s="197">
        <f ca="1">INDIRECT("'"&amp;$Q242&amp;"'!F27")</f>
        <v>0</v>
      </c>
      <c r="L242" s="197" t="str">
        <f ca="1">INDIRECT("'"&amp;$Q242&amp;"'!F29")</f>
        <v>N/A</v>
      </c>
      <c r="M242" s="197">
        <f ca="1">INDIRECT("'"&amp;$Q242&amp;"'!F32")</f>
        <v>0</v>
      </c>
      <c r="N242" s="197">
        <f ca="1">INDIRECT("'"&amp;$Q242&amp;"'!B34")</f>
        <v>0</v>
      </c>
      <c r="O242" s="197">
        <f ca="1">INDIRECT("'"&amp;$Q242&amp;"'!F42")</f>
        <v>0</v>
      </c>
      <c r="P242" s="197" t="str">
        <f ca="1">INDIRECT("'"&amp;$Q242&amp;"'!F44")</f>
        <v xml:space="preserve"> </v>
      </c>
      <c r="Q242" t="s">
        <v>270</v>
      </c>
      <c r="R242">
        <v>25</v>
      </c>
    </row>
    <row r="243" spans="1:18" x14ac:dyDescent="0.25">
      <c r="A243" s="197" t="str">
        <f>'Total Payment Amount'!$D$2</f>
        <v>The University of California, Davis Medical Center</v>
      </c>
      <c r="B243" s="197" t="str">
        <f>'Total Payment Amount'!$D$3</f>
        <v>DY 7</v>
      </c>
      <c r="C243" s="198">
        <f>'Total Payment Amount'!$D$4</f>
        <v>41211</v>
      </c>
      <c r="D243" s="200" t="str">
        <f t="shared" ca="1" si="9"/>
        <v>Category 2: Implement Real-Time Hospital-Acquired Infections (HAIs) System</v>
      </c>
      <c r="E243" s="197">
        <f t="shared" ca="1" si="10"/>
        <v>0</v>
      </c>
      <c r="F243" s="197">
        <f t="shared" ca="1" si="11"/>
        <v>0</v>
      </c>
      <c r="G243" s="200" t="str">
        <f ca="1">INDIRECT("'"&amp;$Q243&amp;"'!B47")</f>
        <v>Process Milestone:</v>
      </c>
      <c r="H243" s="197">
        <f ca="1">INDIRECT("'"&amp;$Q243&amp;"'!D47")</f>
        <v>0</v>
      </c>
      <c r="I243" s="197"/>
      <c r="J243" s="197">
        <f ca="1">INDIRECT("'"&amp;$Q243&amp;"'!F50")</f>
        <v>0</v>
      </c>
      <c r="K243" s="197">
        <f ca="1">INDIRECT("'"&amp;$Q243&amp;"'!F52")</f>
        <v>0</v>
      </c>
      <c r="L243" s="197" t="str">
        <f ca="1">INDIRECT("'"&amp;$Q243&amp;"'!F54")</f>
        <v>N/A</v>
      </c>
      <c r="M243" s="197">
        <f ca="1">INDIRECT("'"&amp;$Q243&amp;"'!F57")</f>
        <v>0</v>
      </c>
      <c r="N243" s="197">
        <f ca="1">INDIRECT("'"&amp;$Q243&amp;"'!B59")</f>
        <v>0</v>
      </c>
      <c r="O243" s="197">
        <f ca="1">INDIRECT("'"&amp;$Q243&amp;"'!F67")</f>
        <v>0</v>
      </c>
      <c r="P243" s="197" t="str">
        <f ca="1">INDIRECT("'"&amp;$Q243&amp;"'!F69")</f>
        <v xml:space="preserve"> </v>
      </c>
      <c r="Q243" t="s">
        <v>270</v>
      </c>
      <c r="R243">
        <v>25</v>
      </c>
    </row>
    <row r="244" spans="1:18" x14ac:dyDescent="0.25">
      <c r="A244" s="197" t="str">
        <f>'Total Payment Amount'!$D$2</f>
        <v>The University of California, Davis Medical Center</v>
      </c>
      <c r="B244" s="197" t="str">
        <f>'Total Payment Amount'!$D$3</f>
        <v>DY 7</v>
      </c>
      <c r="C244" s="198">
        <f>'Total Payment Amount'!$D$4</f>
        <v>41211</v>
      </c>
      <c r="D244" s="200" t="str">
        <f t="shared" ca="1" si="9"/>
        <v>Category 2: Implement Real-Time Hospital-Acquired Infections (HAIs) System</v>
      </c>
      <c r="E244" s="197">
        <f t="shared" ca="1" si="10"/>
        <v>0</v>
      </c>
      <c r="F244" s="197">
        <f t="shared" ca="1" si="11"/>
        <v>0</v>
      </c>
      <c r="G244" s="200" t="str">
        <f ca="1">INDIRECT("'"&amp;$Q244&amp;"'!B72")</f>
        <v>Process Milestone:</v>
      </c>
      <c r="H244" s="197">
        <f ca="1">INDIRECT("'"&amp;$Q244&amp;"'!D72")</f>
        <v>0</v>
      </c>
      <c r="I244" s="197"/>
      <c r="J244" s="197">
        <f ca="1">INDIRECT("'"&amp;$Q244&amp;"'!F75")</f>
        <v>0</v>
      </c>
      <c r="K244" s="197">
        <f ca="1">INDIRECT("'"&amp;$Q244&amp;"'!F77")</f>
        <v>0</v>
      </c>
      <c r="L244" s="197" t="str">
        <f ca="1">INDIRECT("'"&amp;$Q244&amp;"'!F79")</f>
        <v>N/A</v>
      </c>
      <c r="M244" s="197">
        <f ca="1">INDIRECT("'"&amp;$Q244&amp;"'!F82")</f>
        <v>0</v>
      </c>
      <c r="N244" s="197">
        <f ca="1">INDIRECT("'"&amp;$Q244&amp;"'!B84")</f>
        <v>0</v>
      </c>
      <c r="O244" s="197">
        <f ca="1">INDIRECT("'"&amp;$Q244&amp;"'!F92")</f>
        <v>0</v>
      </c>
      <c r="P244" s="197" t="str">
        <f ca="1">INDIRECT("'"&amp;$Q244&amp;"'!F94")</f>
        <v xml:space="preserve"> </v>
      </c>
      <c r="Q244" t="s">
        <v>270</v>
      </c>
      <c r="R244">
        <v>25</v>
      </c>
    </row>
    <row r="245" spans="1:18" x14ac:dyDescent="0.25">
      <c r="A245" s="197" t="str">
        <f>'Total Payment Amount'!$D$2</f>
        <v>The University of California, Davis Medical Center</v>
      </c>
      <c r="B245" s="197" t="str">
        <f>'Total Payment Amount'!$D$3</f>
        <v>DY 7</v>
      </c>
      <c r="C245" s="198">
        <f>'Total Payment Amount'!$D$4</f>
        <v>41211</v>
      </c>
      <c r="D245" s="200" t="str">
        <f t="shared" ca="1" si="9"/>
        <v>Category 2: Implement Real-Time Hospital-Acquired Infections (HAIs) System</v>
      </c>
      <c r="E245" s="197">
        <f t="shared" ca="1" si="10"/>
        <v>0</v>
      </c>
      <c r="F245" s="197">
        <f t="shared" ca="1" si="11"/>
        <v>0</v>
      </c>
      <c r="G245" s="200" t="str">
        <f ca="1">INDIRECT("'"&amp;$Q245&amp;"'!B97")</f>
        <v>Process Milestone:</v>
      </c>
      <c r="H245" s="197">
        <f ca="1">INDIRECT("'"&amp;$Q245&amp;"'!D97")</f>
        <v>0</v>
      </c>
      <c r="I245" s="197"/>
      <c r="J245" s="197">
        <f ca="1">INDIRECT("'"&amp;$Q245&amp;"'!F100")</f>
        <v>0</v>
      </c>
      <c r="K245" s="197">
        <f ca="1">INDIRECT("'"&amp;$Q245&amp;"'!F102")</f>
        <v>0</v>
      </c>
      <c r="L245" s="197" t="str">
        <f ca="1">INDIRECT("'"&amp;$Q245&amp;"'!F104")</f>
        <v>N/A</v>
      </c>
      <c r="M245" s="197">
        <f ca="1">INDIRECT("'"&amp;$Q245&amp;"'!F107")</f>
        <v>0</v>
      </c>
      <c r="N245" s="197">
        <f ca="1">INDIRECT("'"&amp;$Q245&amp;"'!B109")</f>
        <v>0</v>
      </c>
      <c r="O245" s="197">
        <f ca="1">INDIRECT("'"&amp;$Q245&amp;"'!F117")</f>
        <v>0</v>
      </c>
      <c r="P245" s="197" t="str">
        <f ca="1">INDIRECT("'"&amp;$Q245&amp;"'!F119")</f>
        <v xml:space="preserve"> </v>
      </c>
      <c r="Q245" t="s">
        <v>270</v>
      </c>
      <c r="R245">
        <v>25</v>
      </c>
    </row>
    <row r="246" spans="1:18" x14ac:dyDescent="0.25">
      <c r="A246" s="197" t="str">
        <f>'Total Payment Amount'!$D$2</f>
        <v>The University of California, Davis Medical Center</v>
      </c>
      <c r="B246" s="197" t="str">
        <f>'Total Payment Amount'!$D$3</f>
        <v>DY 7</v>
      </c>
      <c r="C246" s="198">
        <f>'Total Payment Amount'!$D$4</f>
        <v>41211</v>
      </c>
      <c r="D246" s="200" t="str">
        <f t="shared" ca="1" si="9"/>
        <v>Category 2: Implement Real-Time Hospital-Acquired Infections (HAIs) System</v>
      </c>
      <c r="E246" s="197">
        <f t="shared" ca="1" si="10"/>
        <v>0</v>
      </c>
      <c r="F246" s="197">
        <f t="shared" ca="1" si="11"/>
        <v>0</v>
      </c>
      <c r="G246" s="200" t="str">
        <f ca="1">INDIRECT("'"&amp;$Q246&amp;"'!B122")</f>
        <v>Process Milestone:</v>
      </c>
      <c r="H246" s="197">
        <f ca="1">INDIRECT("'"&amp;$Q246&amp;"'!D122")</f>
        <v>0</v>
      </c>
      <c r="I246" s="197"/>
      <c r="J246" s="197">
        <f ca="1">INDIRECT("'"&amp;$Q246&amp;"'!F125")</f>
        <v>0</v>
      </c>
      <c r="K246" s="197">
        <f ca="1">INDIRECT("'"&amp;$Q246&amp;"'!F127")</f>
        <v>0</v>
      </c>
      <c r="L246" s="197" t="str">
        <f ca="1">INDIRECT("'"&amp;$Q246&amp;"'!F129")</f>
        <v>N/A</v>
      </c>
      <c r="M246" s="197">
        <f ca="1">INDIRECT("'"&amp;$Q246&amp;"'!F132")</f>
        <v>0</v>
      </c>
      <c r="N246" s="197">
        <f ca="1">INDIRECT("'"&amp;$Q246&amp;"'!B134")</f>
        <v>0</v>
      </c>
      <c r="O246" s="197">
        <f ca="1">INDIRECT("'"&amp;$Q246&amp;"'!F142")</f>
        <v>0</v>
      </c>
      <c r="P246" s="197" t="str">
        <f ca="1">INDIRECT("'"&amp;$Q246&amp;"'!F144")</f>
        <v xml:space="preserve"> </v>
      </c>
      <c r="Q246" t="s">
        <v>270</v>
      </c>
      <c r="R246">
        <v>25</v>
      </c>
    </row>
    <row r="247" spans="1:18" x14ac:dyDescent="0.25">
      <c r="A247" s="197" t="str">
        <f>'Total Payment Amount'!$D$2</f>
        <v>The University of California, Davis Medical Center</v>
      </c>
      <c r="B247" s="197" t="str">
        <f>'Total Payment Amount'!$D$3</f>
        <v>DY 7</v>
      </c>
      <c r="C247" s="198">
        <f>'Total Payment Amount'!$D$4</f>
        <v>41211</v>
      </c>
      <c r="D247" s="200" t="str">
        <f t="shared" ca="1" si="9"/>
        <v>Category 2: Implement Real-Time Hospital-Acquired Infections (HAIs) System</v>
      </c>
      <c r="E247" s="197">
        <f t="shared" ca="1" si="10"/>
        <v>0</v>
      </c>
      <c r="F247" s="197">
        <f t="shared" ca="1" si="11"/>
        <v>0</v>
      </c>
      <c r="G247" s="200" t="str">
        <f ca="1">INDIRECT("'"&amp;$Q247&amp;"'!B147")</f>
        <v>Improvement Milestone:</v>
      </c>
      <c r="H247" s="197">
        <f ca="1">INDIRECT("'"&amp;$Q247&amp;"'!D147")</f>
        <v>0</v>
      </c>
      <c r="I247" s="197"/>
      <c r="J247" s="197">
        <f ca="1">INDIRECT("'"&amp;$Q247&amp;"'!F150")</f>
        <v>0</v>
      </c>
      <c r="K247" s="197">
        <f ca="1">INDIRECT("'"&amp;$Q247&amp;"'!F152")</f>
        <v>0</v>
      </c>
      <c r="L247" s="197" t="str">
        <f ca="1">INDIRECT("'"&amp;$Q247&amp;"'!F154")</f>
        <v>N/A</v>
      </c>
      <c r="M247" s="197">
        <f ca="1">INDIRECT("'"&amp;$Q247&amp;"'!F157")</f>
        <v>0</v>
      </c>
      <c r="N247" s="197">
        <f ca="1">INDIRECT("'"&amp;$Q247&amp;"'!B159")</f>
        <v>0</v>
      </c>
      <c r="O247" s="197">
        <f ca="1">INDIRECT("'"&amp;$Q247&amp;"'!F167")</f>
        <v>0</v>
      </c>
      <c r="P247" s="197" t="str">
        <f ca="1">INDIRECT("'"&amp;$Q247&amp;"'!F169")</f>
        <v xml:space="preserve"> </v>
      </c>
      <c r="Q247" t="s">
        <v>270</v>
      </c>
      <c r="R247">
        <v>25</v>
      </c>
    </row>
    <row r="248" spans="1:18" x14ac:dyDescent="0.25">
      <c r="A248" s="197" t="str">
        <f>'Total Payment Amount'!$D$2</f>
        <v>The University of California, Davis Medical Center</v>
      </c>
      <c r="B248" s="197" t="str">
        <f>'Total Payment Amount'!$D$3</f>
        <v>DY 7</v>
      </c>
      <c r="C248" s="198">
        <f>'Total Payment Amount'!$D$4</f>
        <v>41211</v>
      </c>
      <c r="D248" s="200" t="str">
        <f t="shared" ca="1" si="9"/>
        <v>Category 2: Implement Real-Time Hospital-Acquired Infections (HAIs) System</v>
      </c>
      <c r="E248" s="197">
        <f t="shared" ca="1" si="10"/>
        <v>0</v>
      </c>
      <c r="F248" s="197">
        <f t="shared" ca="1" si="11"/>
        <v>0</v>
      </c>
      <c r="G248" s="200" t="str">
        <f ca="1">INDIRECT("'"&amp;$Q248&amp;"'!B172")</f>
        <v>Improvement Milestone:</v>
      </c>
      <c r="H248" s="197">
        <f ca="1">INDIRECT("'"&amp;$Q248&amp;"'!D172")</f>
        <v>0</v>
      </c>
      <c r="I248" s="197"/>
      <c r="J248" s="197">
        <f ca="1">INDIRECT("'"&amp;$Q248&amp;"'!F175")</f>
        <v>0</v>
      </c>
      <c r="K248" s="197">
        <f ca="1">INDIRECT("'"&amp;$Q248&amp;"'!F177")</f>
        <v>0</v>
      </c>
      <c r="L248" s="197" t="str">
        <f ca="1">INDIRECT("'"&amp;$Q248&amp;"'!F179")</f>
        <v>N/A</v>
      </c>
      <c r="M248" s="197">
        <f ca="1">INDIRECT("'"&amp;$Q248&amp;"'!F182")</f>
        <v>0</v>
      </c>
      <c r="N248" s="197">
        <f ca="1">INDIRECT("'"&amp;$Q248&amp;"'!B184")</f>
        <v>0</v>
      </c>
      <c r="O248" s="197">
        <f ca="1">INDIRECT("'"&amp;$Q248&amp;"'!F192")</f>
        <v>0</v>
      </c>
      <c r="P248" s="197" t="str">
        <f ca="1">INDIRECT("'"&amp;$Q248&amp;"'!F194")</f>
        <v xml:space="preserve"> </v>
      </c>
      <c r="Q248" t="s">
        <v>270</v>
      </c>
      <c r="R248">
        <v>25</v>
      </c>
    </row>
    <row r="249" spans="1:18" x14ac:dyDescent="0.25">
      <c r="A249" s="197" t="str">
        <f>'Total Payment Amount'!$D$2</f>
        <v>The University of California, Davis Medical Center</v>
      </c>
      <c r="B249" s="197" t="str">
        <f>'Total Payment Amount'!$D$3</f>
        <v>DY 7</v>
      </c>
      <c r="C249" s="198">
        <f>'Total Payment Amount'!$D$4</f>
        <v>41211</v>
      </c>
      <c r="D249" s="200" t="str">
        <f t="shared" ca="1" si="9"/>
        <v>Category 2: Implement Real-Time Hospital-Acquired Infections (HAIs) System</v>
      </c>
      <c r="E249" s="197">
        <f t="shared" ca="1" si="10"/>
        <v>0</v>
      </c>
      <c r="F249" s="197">
        <f t="shared" ca="1" si="11"/>
        <v>0</v>
      </c>
      <c r="G249" s="200" t="str">
        <f ca="1">INDIRECT("'"&amp;$Q249&amp;"'!B197")</f>
        <v>Improvement Milestone:</v>
      </c>
      <c r="H249" s="197">
        <f ca="1">INDIRECT("'"&amp;$Q249&amp;"'!D197")</f>
        <v>0</v>
      </c>
      <c r="I249" s="197"/>
      <c r="J249" s="197">
        <f ca="1">INDIRECT("'"&amp;$Q249&amp;"'!F200")</f>
        <v>0</v>
      </c>
      <c r="K249" s="197">
        <f ca="1">INDIRECT("'"&amp;$Q249&amp;"'!F202")</f>
        <v>0</v>
      </c>
      <c r="L249" s="197" t="str">
        <f ca="1">INDIRECT("'"&amp;$Q249&amp;"'!F204")</f>
        <v>N/A</v>
      </c>
      <c r="M249" s="197">
        <f ca="1">INDIRECT("'"&amp;$Q249&amp;"'!F207")</f>
        <v>0</v>
      </c>
      <c r="N249" s="197">
        <f ca="1">INDIRECT("'"&amp;$Q249&amp;"'!B209")</f>
        <v>0</v>
      </c>
      <c r="O249" s="197">
        <f ca="1">INDIRECT("'"&amp;$Q249&amp;"'!F217")</f>
        <v>0</v>
      </c>
      <c r="P249" s="197" t="str">
        <f ca="1">INDIRECT("'"&amp;$Q249&amp;"'!F219")</f>
        <v xml:space="preserve"> </v>
      </c>
      <c r="Q249" t="s">
        <v>270</v>
      </c>
      <c r="R249">
        <v>25</v>
      </c>
    </row>
    <row r="250" spans="1:18" x14ac:dyDescent="0.25">
      <c r="A250" s="197" t="str">
        <f>'Total Payment Amount'!$D$2</f>
        <v>The University of California, Davis Medical Center</v>
      </c>
      <c r="B250" s="197" t="str">
        <f>'Total Payment Amount'!$D$3</f>
        <v>DY 7</v>
      </c>
      <c r="C250" s="198">
        <f>'Total Payment Amount'!$D$4</f>
        <v>41211</v>
      </c>
      <c r="D250" s="200" t="str">
        <f t="shared" ca="1" si="9"/>
        <v>Category 2: Implement Real-Time Hospital-Acquired Infections (HAIs) System</v>
      </c>
      <c r="E250" s="197">
        <f t="shared" ca="1" si="10"/>
        <v>0</v>
      </c>
      <c r="F250" s="197">
        <f t="shared" ca="1" si="11"/>
        <v>0</v>
      </c>
      <c r="G250" s="200" t="str">
        <f ca="1">INDIRECT("'"&amp;$Q250&amp;"'!B222")</f>
        <v>Improvement Milestone:</v>
      </c>
      <c r="H250" s="197">
        <f ca="1">INDIRECT("'"&amp;$Q250&amp;"'!D222")</f>
        <v>0</v>
      </c>
      <c r="I250" s="197"/>
      <c r="J250" s="197">
        <f ca="1">INDIRECT("'"&amp;$Q250&amp;"'!F225")</f>
        <v>0</v>
      </c>
      <c r="K250" s="197">
        <f ca="1">INDIRECT("'"&amp;$Q250&amp;"'!F227")</f>
        <v>0</v>
      </c>
      <c r="L250" s="197" t="str">
        <f ca="1">INDIRECT("'"&amp;$Q250&amp;"'!F229")</f>
        <v>N/A</v>
      </c>
      <c r="M250" s="197">
        <f ca="1">INDIRECT("'"&amp;$Q250&amp;"'!F232")</f>
        <v>0</v>
      </c>
      <c r="N250" s="197">
        <f ca="1">INDIRECT("'"&amp;$Q250&amp;"'!B234")</f>
        <v>0</v>
      </c>
      <c r="O250" s="197">
        <f ca="1">INDIRECT("'"&amp;$Q250&amp;"'!F242")</f>
        <v>0</v>
      </c>
      <c r="P250" s="197" t="str">
        <f ca="1">INDIRECT("'"&amp;$Q250&amp;"'!F244")</f>
        <v xml:space="preserve"> </v>
      </c>
      <c r="Q250" t="s">
        <v>270</v>
      </c>
      <c r="R250">
        <v>25</v>
      </c>
    </row>
    <row r="251" spans="1:18" x14ac:dyDescent="0.25">
      <c r="A251" s="197" t="str">
        <f>'Total Payment Amount'!$D$2</f>
        <v>The University of California, Davis Medical Center</v>
      </c>
      <c r="B251" s="197" t="str">
        <f>'Total Payment Amount'!$D$3</f>
        <v>DY 7</v>
      </c>
      <c r="C251" s="198">
        <f>'Total Payment Amount'!$D$4</f>
        <v>41211</v>
      </c>
      <c r="D251" s="200" t="str">
        <f ca="1">INDIRECT("'"&amp;$Q251&amp;"'!$A$6")</f>
        <v>Category 2: Implement Real-Time Hospital-Acquired Infections (HAIs) System</v>
      </c>
      <c r="E251" s="197">
        <f t="shared" ca="1" si="10"/>
        <v>0</v>
      </c>
      <c r="F251" s="197">
        <f t="shared" ca="1" si="11"/>
        <v>0</v>
      </c>
      <c r="G251" s="200" t="str">
        <f ca="1">INDIRECT("'"&amp;$Q251&amp;"'!B247")</f>
        <v>Improvement Milestone:</v>
      </c>
      <c r="H251" s="197">
        <f ca="1">INDIRECT("'"&amp;$Q251&amp;"'!D247")</f>
        <v>0</v>
      </c>
      <c r="I251" s="197"/>
      <c r="J251" s="197">
        <f ca="1">INDIRECT("'"&amp;$Q251&amp;"'!F250")</f>
        <v>0</v>
      </c>
      <c r="K251" s="197">
        <f ca="1">INDIRECT("'"&amp;$Q251&amp;"'!F252")</f>
        <v>0</v>
      </c>
      <c r="L251" s="197" t="str">
        <f ca="1">INDIRECT("'"&amp;$Q251&amp;"'!F254")</f>
        <v>N/A</v>
      </c>
      <c r="M251" s="197">
        <f ca="1">INDIRECT("'"&amp;$Q251&amp;"'!F257")</f>
        <v>0</v>
      </c>
      <c r="N251" s="197">
        <f ca="1">INDIRECT("'"&amp;$Q251&amp;"'!B259")</f>
        <v>0</v>
      </c>
      <c r="O251" s="197">
        <f ca="1">INDIRECT("'"&amp;$Q251&amp;"'!F267")</f>
        <v>0</v>
      </c>
      <c r="P251" s="197" t="str">
        <f ca="1">INDIRECT("'"&amp;$Q251&amp;"'!F269")</f>
        <v xml:space="preserve"> </v>
      </c>
      <c r="Q251" t="s">
        <v>270</v>
      </c>
      <c r="R251">
        <v>25</v>
      </c>
    </row>
    <row r="252" spans="1:18" x14ac:dyDescent="0.25">
      <c r="A252" s="197" t="str">
        <f>'Total Payment Amount'!$D$2</f>
        <v>The University of California, Davis Medical Center</v>
      </c>
      <c r="B252" s="197" t="str">
        <f>'Total Payment Amount'!$D$3</f>
        <v>DY 7</v>
      </c>
      <c r="C252" s="198">
        <f>'Total Payment Amount'!$D$4</f>
        <v>41211</v>
      </c>
      <c r="D252" s="200" t="str">
        <f ca="1">INDIRECT("'"&amp;$Q252&amp;"'!$A$15")</f>
        <v>Patient/Care Giver Experience (required)</v>
      </c>
      <c r="E252" s="197">
        <f ca="1">INDIRECT("'"&amp;$Q252&amp;"'!$F$17")</f>
        <v>3378375</v>
      </c>
      <c r="F252" s="197">
        <f ca="1">INDIRECT("'"&amp;$Q252&amp;"'!$F$19")</f>
        <v>3378375</v>
      </c>
      <c r="H252" s="197" t="str">
        <f ca="1">INDIRECT("'"&amp;$Q252&amp;"'!B21")</f>
        <v>Undertake the necessary planning, redesign, translation, training and contract</v>
      </c>
      <c r="I252" s="197"/>
      <c r="J252" s="197"/>
      <c r="K252" s="197"/>
      <c r="L252" s="197"/>
      <c r="M252" s="197" t="str">
        <f ca="1">INDIRECT("'"&amp;$Q252&amp;"'!F35")</f>
        <v>Yes</v>
      </c>
      <c r="N252" s="197" t="str">
        <f ca="1">INDIRECT("'"&amp;$Q252&amp;"'!B27")</f>
        <v xml:space="preserve">Metric 11.1:  Plan for implementation of CG-CAHPS completed.
The UC Davis Medical Center (UCDMC) appointed the Patient Experience Officer’s Team in DY-6 in anticipation of the extensive planning necessary to achieve the implementation of CG-CAHPS in DY-8.  This team includes members from Senior Leadership, Clinical Operations, Marketing/Public Affairs, Patient Relations, and Performance Improvement.  The charge of the team is to work with the Safety Net Institute (SNI) to provide feedback on the California-modified proposal, its sampling methodology, and data collection timelines for public hospital systems. Finalization of the CG-CAHPS implementation plan, including planning and staging the survey, executing contracts, and incorporating the CG-CAHPS core patient experience questions, was completed in October 2011 when Professional Research Consultants, Inc. (PRC) went live with the survey.  Efforts were made to work with Marketing to ensure the core CG-CAHPS-approved (California) questions were appropriately integrated into the PRC surveys on schedule and in compliance with sampling constraints.  Marketing representatives also joined the CG-CAHPS SNI meetings in Oakland to provide perspective on AHRQ requirements for CG-CAHPS.  For example, administration of CG-CAHPS can involve a “12-Month” version (asking patients to rate their experience over the course of the past 12 months).  For DSRIP, SNI has chosen to endorse the "Visit" version, which focuses primarily on the patient’s most recent visit.  Between October 2011 and June 2012, 225 patients were surveyed from family practice, general medicine, and the Primary Care Network sites (combined) to acquire a total sample of 675.  In a standard 12-month period, 300 patients are to be sampled from each site.  Although planning and implementation have gone well, there is concern that the sample size may not reflect accurate scores for public reporting and that sample size by provider is too low to make real improvements in patient experience.  Lastly, UCDMC is considering switching survey vendors to Press Ganey in 2013 so that its survey procedures are in alignment with other University of California medical center campuses.
</v>
      </c>
      <c r="O252" s="197"/>
      <c r="P252" s="197">
        <f ca="1">INDIRECT("'"&amp;$Q252&amp;"'!F37")</f>
        <v>1</v>
      </c>
      <c r="Q252" t="s">
        <v>271</v>
      </c>
      <c r="R252">
        <v>26</v>
      </c>
    </row>
    <row r="253" spans="1:18" x14ac:dyDescent="0.25">
      <c r="A253" s="197" t="str">
        <f>'Total Payment Amount'!$D$2</f>
        <v>The University of California, Davis Medical Center</v>
      </c>
      <c r="B253" s="197" t="str">
        <f>'Total Payment Amount'!$D$3</f>
        <v>DY 7</v>
      </c>
      <c r="C253" s="198">
        <f>'Total Payment Amount'!$D$4</f>
        <v>41211</v>
      </c>
      <c r="D253" s="200" t="str">
        <f t="shared" ref="D253:D266" ca="1" si="12">INDIRECT("'"&amp;$Q253&amp;"'!$A$15")</f>
        <v>Patient/Care Giver Experience (required)</v>
      </c>
      <c r="E253" s="197">
        <f t="shared" ref="E253:E266" ca="1" si="13">INDIRECT("'"&amp;$Q253&amp;"'!$F$17")</f>
        <v>3378375</v>
      </c>
      <c r="F253" s="197">
        <f t="shared" ref="F253:F266" ca="1" si="14">INDIRECT("'"&amp;$Q253&amp;"'!$F$19")</f>
        <v>3378375</v>
      </c>
      <c r="H253" s="197" t="str">
        <f ca="1">INDIRECT("'"&amp;$Q253&amp;"'!B40")</f>
        <v xml:space="preserve">Report results of CG CAHPS questions for “Getting Timely Appointments, Care, </v>
      </c>
      <c r="I253" s="197"/>
      <c r="J253" s="197">
        <f ca="1">INDIRECT("'"&amp;$Q253&amp;"'!F44")</f>
        <v>0</v>
      </c>
      <c r="K253" s="197"/>
      <c r="L253" s="197"/>
      <c r="M253" s="197" t="str">
        <f ca="1">INDIRECT("'"&amp;$Q253&amp;"'!F57")</f>
        <v>N/A</v>
      </c>
      <c r="N253" s="197">
        <f ca="1">INDIRECT("'"&amp;$Q253&amp;"'!B49")</f>
        <v>0</v>
      </c>
      <c r="O253" s="197"/>
      <c r="P253" s="197" t="str">
        <f ca="1">INDIRECT("'"&amp;$Q253&amp;"'!F59")</f>
        <v/>
      </c>
      <c r="Q253" t="s">
        <v>271</v>
      </c>
      <c r="R253">
        <v>26</v>
      </c>
    </row>
    <row r="254" spans="1:18" x14ac:dyDescent="0.25">
      <c r="A254" s="197" t="str">
        <f>'Total Payment Amount'!$D$2</f>
        <v>The University of California, Davis Medical Center</v>
      </c>
      <c r="B254" s="197" t="str">
        <f>'Total Payment Amount'!$D$3</f>
        <v>DY 7</v>
      </c>
      <c r="C254" s="198">
        <f>'Total Payment Amount'!$D$4</f>
        <v>41211</v>
      </c>
      <c r="D254" s="200" t="str">
        <f t="shared" ca="1" si="12"/>
        <v>Patient/Care Giver Experience (required)</v>
      </c>
      <c r="E254" s="197">
        <f t="shared" ca="1" si="13"/>
        <v>3378375</v>
      </c>
      <c r="F254" s="197">
        <f t="shared" ca="1" si="14"/>
        <v>3378375</v>
      </c>
      <c r="H254" s="197" t="str">
        <f ca="1">INDIRECT("'"&amp;$Q254&amp;"'!B62")</f>
        <v xml:space="preserve">Report results of CG CAHPS questions for “How Well Doctors Communicate With </v>
      </c>
      <c r="I254" s="197"/>
      <c r="J254" s="197">
        <f ca="1">INDIRECT("'"&amp;$Q254&amp;"'!F66")</f>
        <v>0</v>
      </c>
      <c r="K254" s="197"/>
      <c r="L254" s="197"/>
      <c r="M254" s="197" t="str">
        <f ca="1">INDIRECT("'"&amp;$Q254&amp;"'!F79")</f>
        <v>N/A</v>
      </c>
      <c r="N254" s="197">
        <f ca="1">INDIRECT("'"&amp;$Q254&amp;"'!B71")</f>
        <v>0</v>
      </c>
      <c r="O254" s="197"/>
      <c r="P254" s="197" t="str">
        <f ca="1">INDIRECT("'"&amp;$Q254&amp;"'!F81")</f>
        <v/>
      </c>
      <c r="Q254" t="s">
        <v>271</v>
      </c>
      <c r="R254">
        <v>26</v>
      </c>
    </row>
    <row r="255" spans="1:18" x14ac:dyDescent="0.25">
      <c r="A255" s="197" t="str">
        <f>'Total Payment Amount'!$D$2</f>
        <v>The University of California, Davis Medical Center</v>
      </c>
      <c r="B255" s="197" t="str">
        <f>'Total Payment Amount'!$D$3</f>
        <v>DY 7</v>
      </c>
      <c r="C255" s="198">
        <f>'Total Payment Amount'!$D$4</f>
        <v>41211</v>
      </c>
      <c r="D255" s="200" t="str">
        <f t="shared" ca="1" si="12"/>
        <v>Patient/Care Giver Experience (required)</v>
      </c>
      <c r="E255" s="197">
        <f t="shared" ca="1" si="13"/>
        <v>3378375</v>
      </c>
      <c r="F255" s="197">
        <f t="shared" ca="1" si="14"/>
        <v>3378375</v>
      </c>
      <c r="H255" s="197" t="str">
        <f ca="1">INDIRECT("'"&amp;$Q255&amp;"'!B84")</f>
        <v xml:space="preserve">Report results of CG CAHPS questions for “Helpful, Courteous, and Respectful Office </v>
      </c>
      <c r="I255" s="197"/>
      <c r="J255" s="197">
        <f ca="1">INDIRECT("'"&amp;$Q255&amp;"'!F88")</f>
        <v>0</v>
      </c>
      <c r="K255" s="197"/>
      <c r="L255" s="197"/>
      <c r="M255" s="197" t="str">
        <f ca="1">INDIRECT("'"&amp;$Q255&amp;"'!F101")</f>
        <v>N/A</v>
      </c>
      <c r="N255" s="197">
        <f ca="1">INDIRECT("'"&amp;$Q255&amp;"'!B93")</f>
        <v>0</v>
      </c>
      <c r="O255" s="197"/>
      <c r="P255" s="197" t="str">
        <f ca="1">INDIRECT("'"&amp;$Q255&amp;"'!F103")</f>
        <v/>
      </c>
      <c r="Q255" t="s">
        <v>271</v>
      </c>
      <c r="R255">
        <v>26</v>
      </c>
    </row>
    <row r="256" spans="1:18" x14ac:dyDescent="0.25">
      <c r="A256" s="197" t="str">
        <f>'Total Payment Amount'!$D$2</f>
        <v>The University of California, Davis Medical Center</v>
      </c>
      <c r="B256" s="197" t="str">
        <f>'Total Payment Amount'!$D$3</f>
        <v>DY 7</v>
      </c>
      <c r="C256" s="198">
        <f>'Total Payment Amount'!$D$4</f>
        <v>41211</v>
      </c>
      <c r="D256" s="200" t="str">
        <f t="shared" ca="1" si="12"/>
        <v>Patient/Care Giver Experience (required)</v>
      </c>
      <c r="E256" s="197">
        <f t="shared" ca="1" si="13"/>
        <v>3378375</v>
      </c>
      <c r="F256" s="197">
        <f t="shared" ca="1" si="14"/>
        <v>3378375</v>
      </c>
      <c r="H256" s="197" t="str">
        <f ca="1">INDIRECT("'"&amp;$Q256&amp;"'!B106")</f>
        <v xml:space="preserve">Report results of CG CAHPS questions for “Patients’ Rating of the Doctor” </v>
      </c>
      <c r="I256" s="197"/>
      <c r="J256" s="197">
        <f ca="1">INDIRECT("'"&amp;$Q256&amp;"'!F110")</f>
        <v>0</v>
      </c>
      <c r="K256" s="197"/>
      <c r="L256" s="197"/>
      <c r="M256" s="197" t="str">
        <f ca="1">INDIRECT("'"&amp;$Q256&amp;"'!F123")</f>
        <v>N/A</v>
      </c>
      <c r="N256" s="197">
        <f ca="1">INDIRECT("'"&amp;$Q256&amp;"'!B115")</f>
        <v>0</v>
      </c>
      <c r="O256" s="197"/>
      <c r="P256" s="197" t="str">
        <f ca="1">INDIRECT("'"&amp;$Q256&amp;"'!F125")</f>
        <v/>
      </c>
      <c r="Q256" t="s">
        <v>271</v>
      </c>
      <c r="R256">
        <v>26</v>
      </c>
    </row>
    <row r="257" spans="1:18" x14ac:dyDescent="0.25">
      <c r="A257" s="197" t="str">
        <f>'Total Payment Amount'!$D$2</f>
        <v>The University of California, Davis Medical Center</v>
      </c>
      <c r="B257" s="197" t="str">
        <f>'Total Payment Amount'!$D$3</f>
        <v>DY 7</v>
      </c>
      <c r="C257" s="198">
        <f>'Total Payment Amount'!$D$4</f>
        <v>41211</v>
      </c>
      <c r="D257" s="200" t="str">
        <f t="shared" ca="1" si="12"/>
        <v>Patient/Care Giver Experience (required)</v>
      </c>
      <c r="E257" s="197">
        <f t="shared" ca="1" si="13"/>
        <v>3378375</v>
      </c>
      <c r="F257" s="197">
        <f t="shared" ca="1" si="14"/>
        <v>3378375</v>
      </c>
      <c r="H257" s="197" t="str">
        <f ca="1">INDIRECT("'"&amp;$Q257&amp;"'!B128")</f>
        <v>Report results of CG CAHPS questions for “Shared Decisionmaking”</v>
      </c>
      <c r="I257" s="197"/>
      <c r="J257" s="197">
        <f ca="1">INDIRECT("'"&amp;$Q257&amp;"'!F132")</f>
        <v>0</v>
      </c>
      <c r="K257" s="197"/>
      <c r="L257" s="197"/>
      <c r="M257" s="197" t="str">
        <f ca="1">INDIRECT("'"&amp;$Q257&amp;"'!F145")</f>
        <v>N/A</v>
      </c>
      <c r="N257" s="197">
        <f ca="1">INDIRECT("'"&amp;$Q257&amp;"'!B137")</f>
        <v>0</v>
      </c>
      <c r="O257" s="197"/>
      <c r="P257" s="197" t="str">
        <f ca="1">INDIRECT("'"&amp;$Q257&amp;"'!F147")</f>
        <v/>
      </c>
      <c r="Q257" t="s">
        <v>271</v>
      </c>
      <c r="R257">
        <v>26</v>
      </c>
    </row>
    <row r="258" spans="1:18" x14ac:dyDescent="0.25">
      <c r="A258" s="197" t="str">
        <f>'Total Payment Amount'!$D$2</f>
        <v>The University of California, Davis Medical Center</v>
      </c>
      <c r="B258" s="197" t="str">
        <f>'Total Payment Amount'!$D$3</f>
        <v>DY 7</v>
      </c>
      <c r="C258" s="198">
        <f>'Total Payment Amount'!$D$4</f>
        <v>41211</v>
      </c>
      <c r="D258" s="200" t="str">
        <f t="shared" ca="1" si="12"/>
        <v>Care Coordination (required)</v>
      </c>
      <c r="E258" s="197">
        <f t="shared" ca="1" si="13"/>
        <v>3378376</v>
      </c>
      <c r="F258" s="197">
        <f t="shared" ca="1" si="14"/>
        <v>3378376</v>
      </c>
      <c r="G258" s="201"/>
      <c r="H258" s="197" t="str">
        <f ca="1">INDIRECT("'"&amp;$Q258&amp;"'!B21")</f>
        <v>Report results of the Diabetes, short-term complications measure to the State</v>
      </c>
      <c r="I258" s="197" t="str">
        <f ca="1">INDIRECT("'"&amp;$Q258&amp;"'!F24")</f>
        <v xml:space="preserve">Electronic medical record (EMR) </v>
      </c>
      <c r="J258" s="197">
        <f ca="1">INDIRECT("'"&amp;$Q258&amp;"'!F26")</f>
        <v>15</v>
      </c>
      <c r="K258" s="197">
        <f ca="1">INDIRECT("'"&amp;$Q258&amp;"'!F28")</f>
        <v>8787</v>
      </c>
      <c r="L258" s="197">
        <f ca="1">INDIRECT("'"&amp;$Q258&amp;"'!F30")</f>
        <v>0.1707067258449983</v>
      </c>
      <c r="M258" s="197" t="str">
        <f ca="1">INDIRECT("'"&amp;$Q258&amp;"'!F43")</f>
        <v>Yes</v>
      </c>
      <c r="N258" s="197" t="str">
        <f ca="1">INDIRECT("'"&amp;$Q258&amp;"'!B35")</f>
        <v xml:space="preserve">Metric 12.1:  Results of Diabetes, short-term complications measure reported to the State.
Introduction:  Because many of the UC Davis Medical Center (UCDMC) DSRIP goals required Information Technology (IT) support for outcomes reporting, an IT team was convened to help project owners plan their semi-annual and annual DSRIP reports.   The IT business analyst met with DSRIP project owners and confirmed expectations for IT support for each DY-7 goal.  Some projects required support solely through the development of baseline reports while other projects required a specialist to assist in the development of new electronic health record (EHR) workflows so that data could be captured for surveillance and reporting needs.  The development of new workflows is led by the Knowledge Management Team, which consists of clinical and technical analysts, database programmers, and report writers.  The Knowledge Team is responsible for designing clinical data capture in the EHR, collecting data, and coordinating delivery to the Tethered Meta Registry with the IT Research Team.  Category 3 data validation is provided by a multi-disciplinary workgroup including the UCDMC chief medical officer, medical directors representing the EHR and chronic disease management, an inpatient coding and clinical documentation specialist, two DSRIP project managers, an IT report analyst, and the Knowledge Management supervisor. Throughout DY-7, the workgroup reviewed reporting requirements, confirmed expectations, and selected appropriate data sources when data existed in more than one system.  After the requirements were confirmed, the IT report analyst applied the accepted logic to produce reports.  The workgroup was reconvened, and the reports were reviewed and validated.  Validation was started at the workgroup level and then delegated to specific members to perform random chart audits.  The primary challenge encountered in the DY-7 Category 3 reporting was responding to frequent changes in reporting requirements communicated by the Safety Net Institute.  Changes included new exclusion criteria as well as shifts in the expected reporting periods.  These changes came throughout the DY-7 period and caused significant rework.  The most concerning challenge involved the new exclusions.  As written, some of the exclusions could not be incorporated in reporting logic because they could not be mapped to a codified data element.  
Analysis of this metric was performed by the UCDMC’s Knowledge Management Team.  The denominator is the number of diabetes patients (age 15-75) with two or more primary care visits in FY 2010/2011:  8,787.  The numerator is number the of UCDMC inpatient discharges with principal diagnosis ICD-9 codes indicating diabetes with short term complications within the denominator population during FY 2011/2012 (ie, DY-7):  15.
</v>
      </c>
      <c r="P258" s="197">
        <f ca="1">INDIRECT("'"&amp;$Q258&amp;"'!F45")</f>
        <v>1</v>
      </c>
      <c r="Q258" t="s">
        <v>272</v>
      </c>
      <c r="R258">
        <v>27</v>
      </c>
    </row>
    <row r="259" spans="1:18" x14ac:dyDescent="0.25">
      <c r="A259" s="197" t="str">
        <f>'Total Payment Amount'!$D$2</f>
        <v>The University of California, Davis Medical Center</v>
      </c>
      <c r="B259" s="197" t="str">
        <f>'Total Payment Amount'!$D$3</f>
        <v>DY 7</v>
      </c>
      <c r="C259" s="198">
        <f>'Total Payment Amount'!$D$4</f>
        <v>41211</v>
      </c>
      <c r="D259" s="200" t="str">
        <f t="shared" ca="1" si="12"/>
        <v>Care Coordination (required)</v>
      </c>
      <c r="E259" s="197">
        <f t="shared" ca="1" si="13"/>
        <v>3378376</v>
      </c>
      <c r="F259" s="197">
        <f t="shared" ca="1" si="14"/>
        <v>3378376</v>
      </c>
      <c r="G259" s="201"/>
      <c r="H259" s="197" t="str">
        <f ca="1">INDIRECT("'"&amp;$Q259&amp;"'!B48")</f>
        <v>Report results of the Uncontrolled Diabetes measure to the State (DY7-10)</v>
      </c>
      <c r="I259" s="197" t="str">
        <f ca="1">INDIRECT("'"&amp;$Q259&amp;"'!F50")</f>
        <v xml:space="preserve">Electronic medical record (EMR) </v>
      </c>
      <c r="J259" s="197">
        <f ca="1">INDIRECT("'"&amp;$Q259&amp;"'!F52")</f>
        <v>3</v>
      </c>
      <c r="K259" s="197">
        <f ca="1">INDIRECT("'"&amp;$Q259&amp;"'!F54")</f>
        <v>8787</v>
      </c>
      <c r="L259" s="197">
        <f ca="1">INDIRECT("'"&amp;$Q259&amp;"'!F56")</f>
        <v>3.4141345168999658E-2</v>
      </c>
      <c r="M259" s="197" t="str">
        <f ca="1">INDIRECT("'"&amp;$Q259&amp;"'!F69")</f>
        <v>Yes</v>
      </c>
      <c r="N259" s="197" t="str">
        <f ca="1">INDIRECT("'"&amp;$Q259&amp;"'!B61")</f>
        <v xml:space="preserve">Metric 12.2:  Results of Uncontrolled Diabetes measure reported to the State.
Introduction:  Because many of the UC Davis Medical Center (UCDMC) DSRIP goals required Information Technology (IT) support for outcomes reporting, an IT team was convened to help project owners plan their semi-annual and annual DSRIP reports.   The IT business analyst met with DSRIP project owners and confirmed expectations for IT support for each DY-7 goal.  Some projects required support solely through the development of baseline reports while other projects required a specialist to assist in the development of new electronic health record (EHR) workflows so that data could be captured for surveillance and reporting needs.  The development of new workflows is led by the Knowledge Management Team, which consists of clinical and technical analysts, database programmers, and report writers.  The Knowledge Team is responsible for designing clinical data capture in the EHR, collecting data, and coordinating delivery to the Tethered Meta Registry with the IT Research Team.  Category 3 data validation is provided by a multi-disciplinary workgroup including the UCDMC chief medical officer, medical directors representing the EHR and chronic disease management, an inpatient coding and clinical documentation specialist, two DSRIP project managers, an IT report analyst, and the Knowledge Management supervisor. Throughout DY-7, the workgroup reviewed reporting requirements, confirmed expectations, and selected appropriate data sources when data existed in more than one system.  After the requirements were confirmed, the IT report analyst applied the accepted logic to produce reports.  The workgroup was reconvened, and the reports were reviewed and validated.  Validation was started at the workgroup level and then delegated to specific members to perform random chart audits.  The primary challenge encountered in the DY-7 Category 3 reporting was responding to frequent changes in reporting requirements communicated by the Safety Net Institute.  Changes included new exclusion criteria as well as shifts in the expected reporting periods.  These changes came throughout the DY-7 period and caused significant rework.  The most concerning challenge involved the new exclusions.  As written, some of the exclusions could not be incorporated in reporting logic because they could not be mapped to a codified data element.  
Analysis of this metric was performed by UCDMC’s Knowledge Management Team.  The denominator is the number of diabetes patients (age 15-75) with two or more primary care visits in FY 2010/2011:  8,787.  The numerator is the number of UCDMC inpatient discharges with principal diagnosis ICD-9 codes indicating uncontrolled diabetes within the denominator population during FY 2011/2012 (ie, DY-7):  3.
</v>
      </c>
      <c r="P259" s="197">
        <f ca="1">INDIRECT("'"&amp;$Q259&amp;"'!F71")</f>
        <v>1</v>
      </c>
      <c r="Q259" t="s">
        <v>272</v>
      </c>
      <c r="R259">
        <v>27</v>
      </c>
    </row>
    <row r="260" spans="1:18" x14ac:dyDescent="0.25">
      <c r="A260" s="197" t="str">
        <f>'Total Payment Amount'!$D$2</f>
        <v>The University of California, Davis Medical Center</v>
      </c>
      <c r="B260" s="197" t="str">
        <f>'Total Payment Amount'!$D$3</f>
        <v>DY 7</v>
      </c>
      <c r="C260" s="198">
        <f>'Total Payment Amount'!$D$4</f>
        <v>41211</v>
      </c>
      <c r="D260" s="200" t="str">
        <f t="shared" ca="1" si="12"/>
        <v>Care Coordination (required)</v>
      </c>
      <c r="E260" s="197">
        <f t="shared" ca="1" si="13"/>
        <v>3378376</v>
      </c>
      <c r="F260" s="197">
        <f t="shared" ca="1" si="14"/>
        <v>3378376</v>
      </c>
      <c r="G260" s="201"/>
      <c r="H260" s="197" t="str">
        <f ca="1">INDIRECT("'"&amp;$Q260&amp;"'!B74")</f>
        <v>Report results of the Congestive Heart Failure measure to the State (DY8-10)</v>
      </c>
      <c r="I260" s="197">
        <f ca="1">INDIRECT("'"&amp;$Q260&amp;"'!F76")</f>
        <v>0</v>
      </c>
      <c r="J260" s="197">
        <f ca="1">INDIRECT("'"&amp;$Q260&amp;"'!F78")</f>
        <v>0</v>
      </c>
      <c r="K260" s="197">
        <f ca="1">INDIRECT("'"&amp;$Q260&amp;"'!F80")</f>
        <v>0</v>
      </c>
      <c r="L260" s="197" t="str">
        <f ca="1">INDIRECT("'"&amp;$Q260&amp;"'!F82")</f>
        <v/>
      </c>
      <c r="M260" s="197" t="str">
        <f ca="1">INDIRECT("'"&amp;$Q260&amp;"'!F95")</f>
        <v>N/A</v>
      </c>
      <c r="N260" s="197">
        <f ca="1">INDIRECT("'"&amp;$Q260&amp;"'!B87")</f>
        <v>0</v>
      </c>
      <c r="P260" s="197" t="str">
        <f ca="1">INDIRECT("'"&amp;$Q260&amp;"'!F97")</f>
        <v/>
      </c>
      <c r="Q260" t="s">
        <v>272</v>
      </c>
      <c r="R260">
        <v>27</v>
      </c>
    </row>
    <row r="261" spans="1:18" x14ac:dyDescent="0.25">
      <c r="A261" s="197" t="str">
        <f>'Total Payment Amount'!$D$2</f>
        <v>The University of California, Davis Medical Center</v>
      </c>
      <c r="B261" s="197" t="str">
        <f>'Total Payment Amount'!$D$3</f>
        <v>DY 7</v>
      </c>
      <c r="C261" s="198">
        <f>'Total Payment Amount'!$D$4</f>
        <v>41211</v>
      </c>
      <c r="D261" s="200" t="str">
        <f t="shared" ca="1" si="12"/>
        <v>Care Coordination (required)</v>
      </c>
      <c r="E261" s="197">
        <f t="shared" ca="1" si="13"/>
        <v>3378376</v>
      </c>
      <c r="F261" s="197">
        <f t="shared" ca="1" si="14"/>
        <v>3378376</v>
      </c>
      <c r="G261" s="201"/>
      <c r="H261" s="197" t="str">
        <f ca="1">INDIRECT("'"&amp;$Q261&amp;"'!B100")</f>
        <v>Report results of the Chronic Obstructive Pulmonary Disease measure</v>
      </c>
      <c r="I261" s="197">
        <f ca="1">INDIRECT("'"&amp;$Q261&amp;"'!F103")</f>
        <v>0</v>
      </c>
      <c r="J261" s="197">
        <f ca="1">INDIRECT("'"&amp;$Q261&amp;"'!F105")</f>
        <v>0</v>
      </c>
      <c r="K261" s="197">
        <f ca="1">INDIRECT("'"&amp;$Q261&amp;"'!F107")</f>
        <v>0</v>
      </c>
      <c r="L261" s="197" t="str">
        <f ca="1">INDIRECT("'"&amp;$Q261&amp;"'!F109")</f>
        <v/>
      </c>
      <c r="M261" s="197" t="str">
        <f ca="1">INDIRECT("'"&amp;$Q261&amp;"'!F122")</f>
        <v>N/A</v>
      </c>
      <c r="N261" s="197">
        <f ca="1">INDIRECT("'"&amp;$Q261&amp;"'!B114")</f>
        <v>0</v>
      </c>
      <c r="P261" s="197" t="str">
        <f ca="1">INDIRECT("'"&amp;$Q261&amp;"'!F124")</f>
        <v/>
      </c>
      <c r="Q261" t="s">
        <v>272</v>
      </c>
      <c r="R261">
        <v>27</v>
      </c>
    </row>
    <row r="262" spans="1:18" x14ac:dyDescent="0.25">
      <c r="A262" s="197" t="str">
        <f>'Total Payment Amount'!$D$2</f>
        <v>The University of California, Davis Medical Center</v>
      </c>
      <c r="B262" s="197" t="str">
        <f>'Total Payment Amount'!$D$3</f>
        <v>DY 7</v>
      </c>
      <c r="C262" s="198">
        <f>'Total Payment Amount'!$D$4</f>
        <v>41211</v>
      </c>
      <c r="D262" s="200" t="str">
        <f t="shared" ca="1" si="12"/>
        <v>Preventive Health (required)</v>
      </c>
      <c r="E262" s="197">
        <f t="shared" ca="1" si="13"/>
        <v>3378376</v>
      </c>
      <c r="F262" s="197">
        <f t="shared" ca="1" si="14"/>
        <v>3378376</v>
      </c>
      <c r="H262" s="197" t="str">
        <f ca="1">INDIRECT("'"&amp;$Q262&amp;"'!B21")</f>
        <v xml:space="preserve">Report results of the Mammography Screening for Breast Cancer </v>
      </c>
      <c r="I262" s="197" t="str">
        <f ca="1">INDIRECT("'"&amp;$Q262&amp;"'!F24")</f>
        <v xml:space="preserve">Electronic medical record (EMR) </v>
      </c>
      <c r="J262" s="197">
        <f ca="1">INDIRECT("'"&amp;$Q262&amp;"'!F26")</f>
        <v>10919</v>
      </c>
      <c r="K262" s="197">
        <f ca="1">INDIRECT("'"&amp;$Q262&amp;"'!F28")</f>
        <v>16509</v>
      </c>
      <c r="M262" s="197" t="str">
        <f ca="1">INDIRECT("'"&amp;$Q262&amp;"'!F43")</f>
        <v>Yes</v>
      </c>
      <c r="N262" s="197" t="str">
        <f ca="1">INDIRECT("'"&amp;$Q262&amp;"'!B35")</f>
        <v xml:space="preserve">Metric 13.1:  Results of Mammography Screening for Breast Cancer measure reported to the State.
Introduction:  Because many of the UC Davis Medical Center (UCDMC) DSRIP goals required Information Technology (IT) support for outcomes reporting, an IT team was convened to help project owners plan their semi-annual and annual DSRIP reports.   The IT business analyst met with DSRIP project owners and confirmed expectations for IT support for each DY-7 goal.  Some projects required support solely through the development of baseline reports while other projects required a specialist to assist in the development of new electronic health record (EHR) workflows so that data could be captured for surveillance and reporting needs.  The development of new workflows is led by the Knowledge Management Team, which consists of clinical and technical analysts, database programmers, and report writers.  The Knowledge Team is responsible for designing clinical data capture in the EHR, collecting data, and coordinating delivery to the Tethered Meta Registry with the IT Research Team.  Category 3 data validation is provided by a multi-disciplinary workgroup including the UCDMC chief medical officer, medical directors representing the EHR and chronic disease management, an inpatient coding and clinical documentation specialist, two DSRIP project managers, an IT report analyst, and the Knowledge Management supervisor. Throughout DY-7, the workgroup reviewed reporting requirements, confirmed expectations, and selected appropriate data sources when data existed in more than one system.  After the requirements were confirmed, the IT report analyst applied the accepted logic to produce reports.  The workgroup was reconvened, and the reports were reviewed and validated.  Validation was started at the workgroup level and then delegated to specific members to perform random chart audits.  The primary challenge encountered in the DY-7 Category 3 reporting was responding to frequent changes in reporting requirements communicated by the Safety Net Institute.  Changes included new exclusion criteria as well as shifts in the expected reporting periods.  These changes came throughout the DY-7 period and caused significant rework.  The most concerning challenge involved the new exclusions.  As written, some of the exclusions could not be incorporated in reporting logic because they could not be mapped to a codified data element.  
Analysis of this metric was performed by UCDMC’s Knowledge Management Team.  The denominator is the number of female patients age 50-74 with two or more primary care visits in FY 2010/2011:  16,509.  The numerator is the number of patients with a complete order status for procedure codes indicating bilateral, unilateral-left, unilateral-right, mammography screening, and US breast unilateral/bilateral mammography screening within the denominator population during a 24-month period ending June 30, 2012:  10,919.  Our analysts were unable to provide the following electronic exclusions:  enrolled in a Veterans Health Administration (VHA) or community-based hospice program and history of gender alteration.
</v>
      </c>
      <c r="P262" s="197">
        <f ca="1">INDIRECT("'"&amp;$Q262&amp;"'!F45")</f>
        <v>1</v>
      </c>
      <c r="Q262" t="s">
        <v>273</v>
      </c>
      <c r="R262">
        <v>28</v>
      </c>
    </row>
    <row r="263" spans="1:18" x14ac:dyDescent="0.25">
      <c r="A263" s="197" t="str">
        <f>'Total Payment Amount'!$D$2</f>
        <v>The University of California, Davis Medical Center</v>
      </c>
      <c r="B263" s="197" t="str">
        <f>'Total Payment Amount'!$D$3</f>
        <v>DY 7</v>
      </c>
      <c r="C263" s="198">
        <f>'Total Payment Amount'!$D$4</f>
        <v>41211</v>
      </c>
      <c r="D263" s="200" t="str">
        <f t="shared" ca="1" si="12"/>
        <v>Preventive Health (required)</v>
      </c>
      <c r="E263" s="197">
        <f t="shared" ca="1" si="13"/>
        <v>3378376</v>
      </c>
      <c r="F263" s="197">
        <f t="shared" ca="1" si="14"/>
        <v>3378376</v>
      </c>
      <c r="H263" s="197" t="str">
        <f ca="1">INDIRECT("'"&amp;$Q263&amp;"'!B48")</f>
        <v>Reports results of the Influenza Immunization measure to the State (DY7-10)</v>
      </c>
      <c r="I263" s="197" t="str">
        <f ca="1">INDIRECT("'"&amp;$Q263&amp;"'!F50")</f>
        <v xml:space="preserve">Electronic medical record (EMR) </v>
      </c>
      <c r="J263" s="197">
        <f ca="1">INDIRECT("'"&amp;$Q263&amp;"'!F52")</f>
        <v>17057</v>
      </c>
      <c r="K263" s="197">
        <f ca="1">INDIRECT("'"&amp;$Q263&amp;"'!F54")</f>
        <v>37322</v>
      </c>
      <c r="M263" s="197" t="str">
        <f ca="1">INDIRECT("'"&amp;$Q263&amp;"'!F69")</f>
        <v>Yes</v>
      </c>
      <c r="N263" s="197" t="str">
        <f ca="1">INDIRECT("'"&amp;$Q263&amp;"'!B61")</f>
        <v xml:space="preserve">Metric 13.2:  Results of Influenza Immunization measure reported to the State.
Introduction:  Because many of the UC Davis Medical Center (UCDMC) DSRIP goals required Information Technology (IT) support for outcomes reporting, an IT team was convened to help project owners plan their semi-annual and annual DSRIP reports.   The IT business analyst met with DSRIP project owners and confirmed expectations for IT support for each DY-7 goal.  Some projects required support solely through the development of baseline reports while other projects required a specialist to assist in the development of new electronic health record (EHR) workflows so that data could be captured for surveillance and reporting needs.  The development of new workflows is led by the Knowledge Management Team, which consists of clinical and technical analysts, database programmers, and report writers.  The Knowledge Team is responsible for designing clinical data capture in the EHR, collecting data, and coordinating delivery to the Tethered Meta Registry with the IT Research Team.  Category 3 data validation is provided by a multi-disciplinary workgroup including the UCDMC chief medical officer, medical directors representing the EHR and chronic disease management, an inpatient coding and clinical documentation specialist, two DSRIP project managers, an IT report analyst, and the Knowledge Management supervisor. Throughout DY-7, the workgroup reviewed reporting requirements, confirmed expectations, and selected appropriate data sources when data existed in more than one system.  After the requirements were confirmed, the IT report analyst applied the accepted logic to produce reports.  The workgroup was reconvened, and the reports were reviewed and validated.  Validation was started at the workgroup level and then delegated to specific members to perform random chart audits.  The primary challenge encountered in the DY-7 Category 3 reporting was responding to frequent changes in reporting requirements communicated by the Safety Net Institute.  Changes included new exclusion criteria as well as shifts in the expected reporting periods.  These changes came throughout the DY-7 period and caused significant rework.  The most concerning challenge involved the new exclusions.  As written, some of the exclusions could not be incorporated in reporting logic because they could not be mapped to a codified data element.  
Analysis of this metric was performed by UCDMC’s Knowledge Management Team.  The denominator is the number of patients age 50 or older with two or more primary care visits in FY 2010/2011:  37,322.  The numerator is the number of encounters where status is given for “influenza vaccine” during the period September 1, 2011 – February 29, 2012:  17,057.  When a patient reported receiving an influenza immunization elsewhere (eg, Sam’s Club, Walgreens, etc.), this was reported in the numerator.
</v>
      </c>
      <c r="P263" s="197">
        <f ca="1">INDIRECT("'"&amp;$Q263&amp;"'!F71")</f>
        <v>1</v>
      </c>
      <c r="Q263" t="s">
        <v>273</v>
      </c>
      <c r="R263">
        <v>28</v>
      </c>
    </row>
    <row r="264" spans="1:18" x14ac:dyDescent="0.25">
      <c r="A264" s="197" t="str">
        <f>'Total Payment Amount'!$D$2</f>
        <v>The University of California, Davis Medical Center</v>
      </c>
      <c r="B264" s="197" t="str">
        <f>'Total Payment Amount'!$D$3</f>
        <v>DY 7</v>
      </c>
      <c r="C264" s="198">
        <f>'Total Payment Amount'!$D$4</f>
        <v>41211</v>
      </c>
      <c r="D264" s="200" t="str">
        <f t="shared" ca="1" si="12"/>
        <v>Preventive Health (required)</v>
      </c>
      <c r="E264" s="197">
        <f t="shared" ca="1" si="13"/>
        <v>3378376</v>
      </c>
      <c r="F264" s="197">
        <f t="shared" ca="1" si="14"/>
        <v>3378376</v>
      </c>
      <c r="H264" s="197" t="str">
        <f ca="1">INDIRECT("'"&amp;$Q264&amp;"'!B74")</f>
        <v>Report results of the Child Weight Screening measure to the State (DY8-10)</v>
      </c>
      <c r="I264" s="197">
        <f ca="1">INDIRECT("'"&amp;$Q264&amp;"'!F76")</f>
        <v>0</v>
      </c>
      <c r="J264" s="197">
        <f ca="1">INDIRECT("'"&amp;$Q264&amp;"'!F78")</f>
        <v>0</v>
      </c>
      <c r="K264" s="197">
        <f ca="1">INDIRECT("'"&amp;$Q264&amp;"'!F80")</f>
        <v>0</v>
      </c>
      <c r="M264" s="197" t="str">
        <f ca="1">INDIRECT("'"&amp;$Q264&amp;"'!F95")</f>
        <v>N/A</v>
      </c>
      <c r="N264" s="197">
        <f ca="1">INDIRECT("'"&amp;$Q264&amp;"'!B87")</f>
        <v>0</v>
      </c>
      <c r="P264" s="197" t="str">
        <f ca="1">INDIRECT("'"&amp;$Q264&amp;"'!F97")</f>
        <v/>
      </c>
      <c r="Q264" t="s">
        <v>273</v>
      </c>
      <c r="R264">
        <v>28</v>
      </c>
    </row>
    <row r="265" spans="1:18" x14ac:dyDescent="0.25">
      <c r="A265" s="197" t="str">
        <f>'Total Payment Amount'!$D$2</f>
        <v>The University of California, Davis Medical Center</v>
      </c>
      <c r="B265" s="197" t="str">
        <f>'Total Payment Amount'!$D$3</f>
        <v>DY 7</v>
      </c>
      <c r="C265" s="198">
        <f>'Total Payment Amount'!$D$4</f>
        <v>41211</v>
      </c>
      <c r="D265" s="200" t="str">
        <f t="shared" ca="1" si="12"/>
        <v>Preventive Health (required)</v>
      </c>
      <c r="E265" s="197">
        <f t="shared" ca="1" si="13"/>
        <v>3378376</v>
      </c>
      <c r="F265" s="197">
        <f t="shared" ca="1" si="14"/>
        <v>3378376</v>
      </c>
      <c r="H265" s="197" t="str">
        <f ca="1">INDIRECT("'"&amp;$Q265&amp;"'!B100")</f>
        <v>Report results of the Pediatrics Body Mass Index (BMI) measure to the State</v>
      </c>
      <c r="I265" s="197">
        <f ca="1">INDIRECT("'"&amp;$Q265&amp;"'!F103")</f>
        <v>0</v>
      </c>
      <c r="J265" s="197">
        <f ca="1">INDIRECT("'"&amp;$Q265&amp;"'!F105")</f>
        <v>0</v>
      </c>
      <c r="K265" s="197">
        <f ca="1">INDIRECT("'"&amp;$Q265&amp;"'!F107")</f>
        <v>0</v>
      </c>
      <c r="M265" s="197" t="str">
        <f ca="1">INDIRECT("'"&amp;$Q265&amp;"'!F122")</f>
        <v>N/A</v>
      </c>
      <c r="N265" s="197">
        <f ca="1">INDIRECT("'"&amp;$Q265&amp;"'!B114")</f>
        <v>0</v>
      </c>
      <c r="P265" s="197" t="str">
        <f ca="1">INDIRECT("'"&amp;$Q265&amp;"'!F124")</f>
        <v/>
      </c>
      <c r="Q265" t="s">
        <v>273</v>
      </c>
      <c r="R265">
        <v>28</v>
      </c>
    </row>
    <row r="266" spans="1:18" x14ac:dyDescent="0.25">
      <c r="A266" s="197" t="str">
        <f>'Total Payment Amount'!$D$2</f>
        <v>The University of California, Davis Medical Center</v>
      </c>
      <c r="B266" s="197" t="str">
        <f>'Total Payment Amount'!$D$3</f>
        <v>DY 7</v>
      </c>
      <c r="C266" s="198">
        <f>'Total Payment Amount'!$D$4</f>
        <v>41211</v>
      </c>
      <c r="D266" s="200" t="str">
        <f t="shared" ca="1" si="12"/>
        <v>Preventive Health (required)</v>
      </c>
      <c r="E266" s="197">
        <f t="shared" ca="1" si="13"/>
        <v>3378376</v>
      </c>
      <c r="F266" s="197">
        <f t="shared" ca="1" si="14"/>
        <v>3378376</v>
      </c>
      <c r="H266" s="197" t="str">
        <f ca="1">INDIRECT("'"&amp;$Q266&amp;"'!B127")</f>
        <v>Report results of the Tobacco Cessation measure to the State (DY8-10)</v>
      </c>
      <c r="I266" s="197">
        <f ca="1">INDIRECT("'"&amp;$Q266&amp;"'!F129")</f>
        <v>0</v>
      </c>
      <c r="J266" s="197">
        <f ca="1">INDIRECT("'"&amp;$Q266&amp;"'!F131")</f>
        <v>0</v>
      </c>
      <c r="K266" s="197">
        <f ca="1">INDIRECT("'"&amp;$Q266&amp;"'!F133")</f>
        <v>0</v>
      </c>
      <c r="M266" s="197" t="str">
        <f ca="1">INDIRECT("'"&amp;$Q266&amp;"'!F148")</f>
        <v>N/A</v>
      </c>
      <c r="N266" s="197">
        <f ca="1">INDIRECT("'"&amp;$Q266&amp;"'!B140")</f>
        <v>0</v>
      </c>
      <c r="P266" s="197" t="str">
        <f ca="1">INDIRECT("'"&amp;$Q266&amp;"'!F150")</f>
        <v/>
      </c>
      <c r="Q266" t="s">
        <v>273</v>
      </c>
      <c r="R266">
        <v>28</v>
      </c>
    </row>
    <row r="267" spans="1:18" x14ac:dyDescent="0.25">
      <c r="A267" s="197" t="str">
        <f>'Total Payment Amount'!$D$2</f>
        <v>The University of California, Davis Medical Center</v>
      </c>
      <c r="B267" s="197" t="str">
        <f>'Total Payment Amount'!$D$3</f>
        <v>DY 7</v>
      </c>
      <c r="C267" s="198">
        <f>'Total Payment Amount'!$D$4</f>
        <v>41211</v>
      </c>
      <c r="D267" s="200" t="str">
        <f ca="1">INDIRECT("'"&amp;$Q267&amp;"'!$A$17")</f>
        <v>At-Risk Populations (required)</v>
      </c>
      <c r="E267" s="197">
        <f ca="1">INDIRECT("'"&amp;$Q267&amp;"'!$F$19")</f>
        <v>3378376</v>
      </c>
      <c r="F267" s="197">
        <f ca="1">INDIRECT("'"&amp;$Q267&amp;"'!$F$21")</f>
        <v>3378376</v>
      </c>
      <c r="H267" s="197" t="str">
        <f ca="1">INDIRECT("'"&amp;$Q267&amp;"'!B23")</f>
        <v xml:space="preserve">Report results of the Diabetes Mellitus: Low Density Lipoprotein </v>
      </c>
      <c r="I267" s="197" t="str">
        <f ca="1">INDIRECT("'"&amp;$Q267&amp;"'!F26")</f>
        <v xml:space="preserve">Electronic medical record (EMR) </v>
      </c>
      <c r="J267" s="197">
        <f ca="1">INDIRECT("'"&amp;$Q267&amp;"'!F28")</f>
        <v>4359</v>
      </c>
      <c r="K267" s="197">
        <f ca="1">INDIRECT("'"&amp;$Q267&amp;"'!F30")</f>
        <v>8787</v>
      </c>
      <c r="M267" s="197" t="str">
        <f ca="1">INDIRECT("'"&amp;$Q267&amp;"'!F45")</f>
        <v>Yes</v>
      </c>
      <c r="N267" s="197" t="str">
        <f ca="1">INDIRECT("'"&amp;$Q267&amp;"'!B37")</f>
        <v xml:space="preserve">Metric 14.1:  Results of the Diabetes Mellitus: Low Density Lipoprotein (LDL-C) Control (&lt; 100 mg/dl) measure reported to the State.
Introduction:  Because many of the UC Davis Medical Center (UCDMC) DSRIP goals required Information Technology (IT) support for outcomes reporting, an IT team was convened to help project owners plan their semi-annual and annual DSRIP reports.   The IT business analyst met with DSRIP project owners and confirmed expectations for IT support for each DY-7 goal.  Some projects required support solely through the development of baseline reports while other projects required a specialist to assist in the development of new electronic health record (EHR) workflows so that data could be captured for surveillance and reporting needs.  The development of new workflows is led by the Knowledge Management Team, which consists of clinical and technical analysts, database programmers, and report writers.  The Knowledge Team is responsible for designing clinical data capture in the EHR, collecting data, and coordinating delivery to the Tethered Meta Registry with the IT Research Team.  Category 3 data validation is provided by a multi-disciplinary workgroup including the UCDMC chief medical officer, medical directors representing the EHR and chronic disease management, an inpatient coding and clinical documentation specialist, two DSRIP project managers, an IT report analyst, and the Knowledge Management supervisor. Throughout DY-7, the workgroup reviewed reporting requirements, confirmed expectations, and selected appropriate data sources when data existed in more than one system.  After the requirements were confirmed, the IT report analyst applied the accepted logic to produce reports.  The workgroup was reconvened, and the reports were reviewed and validated.  Validation was started at the workgroup level and then delegated to specific members to perform random chart audits.  The primary challenge encountered in the DY-7 Category 3 reporting was responding to frequent changes in reporting requirements communicated by the Safety Net Institute.  Changes included new exclusion criteria as well as shifts in the expected reporting periods.  These changes came throughout the DY-7 period and caused significant rework.  The most concerning challenge involved the new exclusions.  As written, some of the exclusions could not be incorporated in reporting logic because they could not be mapped to a codified data element.  
Analysis of this metric was performed by UCDMC’s Knowledge Management Team.  The denominator is the number of diabetes patients (age 18-75) with two or more primary care visits in FY 2010/2011:  8,787.  The numerator is the number of diabetes patients with LDL-C results of less than 100 mg/dl between July 1, 2011 – June 30, 2012 (ie, DY-7):  4,359.  (Note:  LDL direct supersedes LDL calculation if both are done at the same time.)
</v>
      </c>
      <c r="P267" s="197">
        <f ca="1">INDIRECT("'"&amp;$Q267&amp;"'!F47")</f>
        <v>1</v>
      </c>
      <c r="Q267" t="s">
        <v>274</v>
      </c>
      <c r="R267">
        <v>29</v>
      </c>
    </row>
    <row r="268" spans="1:18" x14ac:dyDescent="0.25">
      <c r="A268" s="197" t="str">
        <f>'Total Payment Amount'!$D$2</f>
        <v>The University of California, Davis Medical Center</v>
      </c>
      <c r="B268" s="197" t="str">
        <f>'Total Payment Amount'!$D$3</f>
        <v>DY 7</v>
      </c>
      <c r="C268" s="198">
        <f>'Total Payment Amount'!$D$4</f>
        <v>41211</v>
      </c>
      <c r="D268" s="200" t="str">
        <f t="shared" ref="D268:D273" ca="1" si="15">INDIRECT("'"&amp;$Q268&amp;"'!$A$17")</f>
        <v>At-Risk Populations (required)</v>
      </c>
      <c r="E268" s="197">
        <f t="shared" ref="E268:E273" ca="1" si="16">INDIRECT("'"&amp;$Q268&amp;"'!$F$19")</f>
        <v>3378376</v>
      </c>
      <c r="F268" s="197">
        <f t="shared" ref="F268:F273" ca="1" si="17">INDIRECT("'"&amp;$Q268&amp;"'!$F$21")</f>
        <v>3378376</v>
      </c>
      <c r="H268" s="197" t="str">
        <f ca="1">INDIRECT("'"&amp;$Q268&amp;"'!B50")</f>
        <v>Report results of the Diabetes Mellitus: Hemoglobin A1c Control (&lt;8%)</v>
      </c>
      <c r="I268" s="197" t="str">
        <f ca="1">INDIRECT("'"&amp;$Q268&amp;"'!F53")</f>
        <v xml:space="preserve">Electronic medical record (EMR) </v>
      </c>
      <c r="J268" s="197">
        <f ca="1">INDIRECT("'"&amp;$Q268&amp;"'!F55")</f>
        <v>5584</v>
      </c>
      <c r="K268" s="197">
        <f ca="1">INDIRECT("'"&amp;$Q268&amp;"'!F57")</f>
        <v>8787</v>
      </c>
      <c r="M268" s="197" t="str">
        <f ca="1">INDIRECT("'"&amp;$Q268&amp;"'!F72")</f>
        <v>Yes</v>
      </c>
      <c r="N268" s="197" t="str">
        <f ca="1">INDIRECT("'"&amp;$Q268&amp;"'!B64")</f>
        <v xml:space="preserve">Metric 14.2:  Results of Diabetes Mellitus: Hemoglobin A1c Control (&lt;8%) measure reported to the State.
Introduction:  Because many of the UC Davis Medical Center (UCDMC) DSRIP goals required Information Technology (IT) support for outcomes reporting, an IT team was convened to help project owners plan their semi-annual and annual DSRIP reports.   The IT business analyst met with DSRIP project owners and confirmed expectations for IT support for each DY-7 goal.  Some projects required support solely through the development of baseline reports while other projects required a specialist to assist in the development of new electronic health record (EHR) workflows so that data could be captured for surveillance and reporting needs.  The development of new workflows is led by the Knowledge Management Team, which consists of clinical and technical analysts, database programmers, and report writers.  The Knowledge Team is responsible for designing clinical data capture in the EHR, collecting data, and coordinating delivery to the Tethered Meta Registry with the IT Research Team.  Category 3 data validation is provided by a multi-disciplinary workgroup including the UCDMC chief medical officer, medical directors representing the EHR and chronic disease management, an inpatient coding and clinical documentation specialist, two DSRIP project managers, an IT report analyst, and the Knowledge Management supervisor. Throughout DY-7, the workgroup reviewed reporting requirements, confirmed expectations, and selected appropriate data sources when data existed in more than one system.  After the requirements were confirmed, the IT report analyst applied the accepted logic to produce reports.  The workgroup was reconvened, and the reports were reviewed and validated.  Validation was started at the workgroup level and then delegated to specific members to perform random chart audits.  The primary challenge encountered in the DY-7 Category 3 reporting was responding to frequent changes in reporting requirements communicated by the Safety Net Institute.  Changes included new exclusion criteria as well as shifts in the expected reporting periods.  These changes came throughout the DY-7 period and caused significant rework.  The most concerning challenge involved the new exclusions.  As written, some of the exclusions could not be incorporated in reporting logic because they could not be mapped to a codified data element.  
Analysis of this metric was performed by UCDMC’s Knowledge Management Team. The denominator is diabetes patients age 18-75 with two or more primary care visits in FY 2010/2011:  8,787.  The numerator is the number of diabetes patients with a hemoglobin A1c result of less than 8% during the period July 1, 2011 – June 30, 2012:  5,584.  Previously, this metric was reported as hemoglobin A1c less than 9%.
</v>
      </c>
      <c r="P268" s="197">
        <f ca="1">INDIRECT("'"&amp;$Q268&amp;"'!F74")</f>
        <v>1</v>
      </c>
      <c r="Q268" t="s">
        <v>274</v>
      </c>
      <c r="R268">
        <v>29</v>
      </c>
    </row>
    <row r="269" spans="1:18" x14ac:dyDescent="0.25">
      <c r="A269" s="197" t="str">
        <f>'Total Payment Amount'!$D$2</f>
        <v>The University of California, Davis Medical Center</v>
      </c>
      <c r="B269" s="197" t="str">
        <f>'Total Payment Amount'!$D$3</f>
        <v>DY 7</v>
      </c>
      <c r="C269" s="198">
        <f>'Total Payment Amount'!$D$4</f>
        <v>41211</v>
      </c>
      <c r="D269" s="200" t="str">
        <f t="shared" ca="1" si="15"/>
        <v>At-Risk Populations (required)</v>
      </c>
      <c r="E269" s="197">
        <f t="shared" ca="1" si="16"/>
        <v>3378376</v>
      </c>
      <c r="F269" s="197">
        <f t="shared" ca="1" si="17"/>
        <v>3378376</v>
      </c>
      <c r="H269" s="197" t="str">
        <f ca="1">INDIRECT("'"&amp;$Q269&amp;"'!B77")</f>
        <v xml:space="preserve">Report results of the 30-Day Congestive Heart Failure Readmission Rate </v>
      </c>
      <c r="I269" s="197">
        <f ca="1">INDIRECT("'"&amp;$Q269&amp;"'!F80")</f>
        <v>0</v>
      </c>
      <c r="J269" s="197">
        <f ca="1">INDIRECT("'"&amp;$Q269&amp;"'!F82")</f>
        <v>0</v>
      </c>
      <c r="K269" s="197">
        <f ca="1">INDIRECT("'"&amp;$Q268&amp;"'!F84")</f>
        <v>0</v>
      </c>
      <c r="M269" s="197" t="str">
        <f ca="1">INDIRECT("'"&amp;$Q269&amp;"'!F99")</f>
        <v>N/A</v>
      </c>
      <c r="N269" s="197">
        <f ca="1">INDIRECT("'"&amp;$Q269&amp;"'!B91")</f>
        <v>0</v>
      </c>
      <c r="P269" s="197" t="str">
        <f ca="1">INDIRECT("'"&amp;$Q269&amp;"'!F101")</f>
        <v/>
      </c>
      <c r="Q269" t="s">
        <v>274</v>
      </c>
      <c r="R269">
        <v>29</v>
      </c>
    </row>
    <row r="270" spans="1:18" x14ac:dyDescent="0.25">
      <c r="A270" s="197" t="str">
        <f>'Total Payment Amount'!$D$2</f>
        <v>The University of California, Davis Medical Center</v>
      </c>
      <c r="B270" s="197" t="str">
        <f>'Total Payment Amount'!$D$3</f>
        <v>DY 7</v>
      </c>
      <c r="C270" s="198">
        <f>'Total Payment Amount'!$D$4</f>
        <v>41211</v>
      </c>
      <c r="D270" s="200" t="str">
        <f t="shared" ca="1" si="15"/>
        <v>At-Risk Populations (required)</v>
      </c>
      <c r="E270" s="197">
        <f t="shared" ca="1" si="16"/>
        <v>3378376</v>
      </c>
      <c r="F270" s="197">
        <f t="shared" ca="1" si="17"/>
        <v>3378376</v>
      </c>
      <c r="H270" s="197" t="str">
        <f ca="1">INDIRECT("'"&amp;$Q270&amp;"'!B104")</f>
        <v>Report results of the Hypertension (HTN): Blood Pressure Control</v>
      </c>
      <c r="I270" s="197">
        <f ca="1">INDIRECT("'"&amp;$Q270&amp;"'!F107")</f>
        <v>0</v>
      </c>
      <c r="J270" s="197">
        <f ca="1">INDIRECT("'"&amp;$Q270&amp;"'!F109")</f>
        <v>0</v>
      </c>
      <c r="K270" s="197">
        <f ca="1">INDIRECT("'"&amp;$Q269&amp;"'!F111")</f>
        <v>0</v>
      </c>
      <c r="M270" s="197" t="str">
        <f ca="1">INDIRECT("'"&amp;$Q270&amp;"'!F126")</f>
        <v>N/A</v>
      </c>
      <c r="N270" s="197">
        <f ca="1">INDIRECT("'"&amp;$Q270&amp;"'!B118")</f>
        <v>0</v>
      </c>
      <c r="P270" s="197" t="str">
        <f ca="1">INDIRECT("'"&amp;$Q270&amp;"'!F128")</f>
        <v/>
      </c>
      <c r="Q270" t="s">
        <v>274</v>
      </c>
      <c r="R270">
        <v>29</v>
      </c>
    </row>
    <row r="271" spans="1:18" x14ac:dyDescent="0.25">
      <c r="A271" s="197" t="str">
        <f>'Total Payment Amount'!$D$2</f>
        <v>The University of California, Davis Medical Center</v>
      </c>
      <c r="B271" s="197" t="str">
        <f>'Total Payment Amount'!$D$3</f>
        <v>DY 7</v>
      </c>
      <c r="C271" s="198">
        <f>'Total Payment Amount'!$D$4</f>
        <v>41211</v>
      </c>
      <c r="D271" s="200" t="str">
        <f t="shared" ca="1" si="15"/>
        <v>At-Risk Populations (required)</v>
      </c>
      <c r="E271" s="197">
        <f t="shared" ca="1" si="16"/>
        <v>3378376</v>
      </c>
      <c r="F271" s="197">
        <f t="shared" ca="1" si="17"/>
        <v>3378376</v>
      </c>
      <c r="H271" s="197" t="str">
        <f ca="1">INDIRECT("'"&amp;$Q271&amp;"'!B131")</f>
        <v>Report results of the Pediatrics Asthma Care measure to the State (DY8-10)</v>
      </c>
      <c r="I271" s="197">
        <f ca="1">INDIRECT("'"&amp;$Q271&amp;"'!F133")</f>
        <v>0</v>
      </c>
      <c r="J271" s="197">
        <f ca="1">INDIRECT("'"&amp;$Q271&amp;"'!F135")</f>
        <v>0</v>
      </c>
      <c r="K271" s="197">
        <f ca="1">INDIRECT("'"&amp;$Q270&amp;"'!F137")</f>
        <v>0</v>
      </c>
      <c r="M271" s="197" t="str">
        <f ca="1">INDIRECT("'"&amp;$Q271&amp;"'!F152")</f>
        <v>N/A</v>
      </c>
      <c r="N271" s="197">
        <f ca="1">INDIRECT("'"&amp;$Q271&amp;"'!B144")</f>
        <v>0</v>
      </c>
      <c r="P271" s="197" t="str">
        <f ca="1">INDIRECT("'"&amp;$Q271&amp;"'!F154")</f>
        <v/>
      </c>
      <c r="Q271" t="s">
        <v>274</v>
      </c>
      <c r="R271">
        <v>29</v>
      </c>
    </row>
    <row r="272" spans="1:18" x14ac:dyDescent="0.25">
      <c r="A272" s="197" t="str">
        <f>'Total Payment Amount'!$D$2</f>
        <v>The University of California, Davis Medical Center</v>
      </c>
      <c r="B272" s="197" t="str">
        <f>'Total Payment Amount'!$D$3</f>
        <v>DY 7</v>
      </c>
      <c r="C272" s="198">
        <f>'Total Payment Amount'!$D$4</f>
        <v>41211</v>
      </c>
      <c r="D272" s="200" t="str">
        <f t="shared" ca="1" si="15"/>
        <v>At-Risk Populations (required)</v>
      </c>
      <c r="E272" s="197">
        <f t="shared" ca="1" si="16"/>
        <v>3378376</v>
      </c>
      <c r="F272" s="197">
        <f t="shared" ca="1" si="17"/>
        <v>3378376</v>
      </c>
      <c r="H272" s="197" t="str">
        <f ca="1">INDIRECT("'"&amp;$Q272&amp;"'!B157")</f>
        <v>Report results of the Optimal Diabetes Care Composite to the State (DY8-10)</v>
      </c>
      <c r="I272" s="197">
        <f ca="1">INDIRECT("'"&amp;$Q272&amp;"'!F159")</f>
        <v>0</v>
      </c>
      <c r="J272" s="197">
        <f ca="1">INDIRECT("'"&amp;$Q272&amp;"'!F161")</f>
        <v>0</v>
      </c>
      <c r="K272" s="197">
        <f ca="1">INDIRECT("'"&amp;$Q271&amp;"'!F163")</f>
        <v>0</v>
      </c>
      <c r="M272" s="197" t="str">
        <f ca="1">INDIRECT("'"&amp;$Q272&amp;"'!F178")</f>
        <v>N/A</v>
      </c>
      <c r="N272" s="197">
        <f ca="1">INDIRECT("'"&amp;$Q272&amp;"'!B170")</f>
        <v>0</v>
      </c>
      <c r="P272" s="197" t="str">
        <f ca="1">INDIRECT("'"&amp;$Q272&amp;"'!F180")</f>
        <v/>
      </c>
      <c r="Q272" t="s">
        <v>274</v>
      </c>
      <c r="R272">
        <v>29</v>
      </c>
    </row>
    <row r="273" spans="1:18" x14ac:dyDescent="0.25">
      <c r="A273" s="197" t="str">
        <f>'Total Payment Amount'!$D$2</f>
        <v>The University of California, Davis Medical Center</v>
      </c>
      <c r="B273" s="197" t="str">
        <f>'Total Payment Amount'!$D$3</f>
        <v>DY 7</v>
      </c>
      <c r="C273" s="198">
        <f>'Total Payment Amount'!$D$4</f>
        <v>41211</v>
      </c>
      <c r="D273" s="200" t="str">
        <f t="shared" ca="1" si="15"/>
        <v>At-Risk Populations (required)</v>
      </c>
      <c r="E273" s="197">
        <f t="shared" ca="1" si="16"/>
        <v>3378376</v>
      </c>
      <c r="F273" s="197">
        <f t="shared" ca="1" si="17"/>
        <v>3378376</v>
      </c>
      <c r="H273" s="197" t="str">
        <f ca="1">INDIRECT("'"&amp;$Q273&amp;"'!B183")</f>
        <v>Report results of the Diabetes Composite to the State (DY8-10)</v>
      </c>
      <c r="I273" s="197">
        <f ca="1">INDIRECT("'"&amp;$Q273&amp;"'!F185")</f>
        <v>0</v>
      </c>
      <c r="J273" s="197">
        <f ca="1">INDIRECT("'"&amp;$Q273&amp;"'!F187")</f>
        <v>0</v>
      </c>
      <c r="K273" s="197">
        <f ca="1">INDIRECT("'"&amp;$Q272&amp;"'!F189")</f>
        <v>0</v>
      </c>
      <c r="M273" s="197" t="str">
        <f ca="1">INDIRECT("'"&amp;$Q273&amp;"'!F204")</f>
        <v>N/A</v>
      </c>
      <c r="N273" s="197">
        <f ca="1">INDIRECT("'"&amp;$Q273&amp;"'!B196")</f>
        <v>0</v>
      </c>
      <c r="P273" s="197" t="str">
        <f ca="1">INDIRECT("'"&amp;$Q273&amp;"'!F206")</f>
        <v/>
      </c>
      <c r="Q273" t="s">
        <v>274</v>
      </c>
      <c r="R273">
        <v>29</v>
      </c>
    </row>
    <row r="274" spans="1:18" x14ac:dyDescent="0.25">
      <c r="A274" s="197" t="str">
        <f>'Total Payment Amount'!$D$2</f>
        <v>The University of California, Davis Medical Center</v>
      </c>
      <c r="B274" s="197" t="str">
        <f>'Total Payment Amount'!$D$3</f>
        <v>DY 7</v>
      </c>
      <c r="C274" s="198">
        <f>'Total Payment Amount'!$D$4</f>
        <v>41211</v>
      </c>
      <c r="D274" s="200" t="str">
        <f ca="1">INDIRECT("'"&amp;$Q274&amp;"'!$A$5")</f>
        <v>Category 4: Severe Sepsis Detection and Management (required)</v>
      </c>
      <c r="E274" s="197">
        <f ca="1">INDIRECT("'"&amp;$Q274&amp;"'!$F$17")</f>
        <v>2329250</v>
      </c>
      <c r="F274" s="197">
        <f ca="1">INDIRECT("'"&amp;$Q274&amp;"'!$F$19")</f>
        <v>2329250</v>
      </c>
      <c r="H274" s="200" t="str">
        <f ca="1">INDIRECT("'"&amp;$Q274&amp;"'!B21")</f>
        <v>Compliance with Sepsis Resuscitation bundle (%)</v>
      </c>
      <c r="J274" s="197">
        <f ca="1">INDIRECT("'"&amp;$Q274&amp;"'!F23")</f>
        <v>279</v>
      </c>
      <c r="K274" s="197">
        <f ca="1">INDIRECT("'"&amp;$Q274&amp;"'!F25")</f>
        <v>626</v>
      </c>
      <c r="L274" s="197">
        <f ca="1">INDIRECT("'"&amp;$Q274&amp;"'!F27")</f>
        <v>0.44568690095846647</v>
      </c>
      <c r="N274" s="197" t="str">
        <f ca="1">INDIRECT("'"&amp;$Q274&amp;"'!B32")</f>
        <v xml:space="preserve">Metric 7.6:  Sepsis Resuscitation Bundle results reported to the State.
We had a sepsis resuscitation bundle rate for DY-7 (July 1, 2011 – June 30, 2012) of 44.6% (279 cases of bundle compliance out of 626 cases of severe sepsis or septic shock).  In the first half of DY-7 (July 1, 2011 – December 31, 2011), the bundle resuscitation rate was 43.8% (110 cases of bundle compliance out of 251 cases of severe sepsis or septic shock).  In the second half of DY-7, the bundle resuscitation rate was 45.1% (169 cases of bundle compliance out of 375 cases of severe sepsis or septic shock).  This reflects a 3.0% improvement between the two six month periods of DY-7.  The rate we reported in the first semi-annual DY-7 report (July 1, 2011 – December 31, 2011) was 28.2% (81 cases of bundle compliance out of 287 cases of severe sepsis or septic shock).  Since then, we have validated the clinical data collected in the sepsis registry and feel that the numbers reported above more accurately reflect DY-7 performance.
</v>
      </c>
      <c r="O274" s="197">
        <f ca="1">INDIRECT("'"&amp;$Q274&amp;"'!F40")</f>
        <v>0</v>
      </c>
      <c r="P274" s="197">
        <f ca="1">INDIRECT("'"&amp;$Q274&amp;"'!F44")</f>
        <v>1</v>
      </c>
      <c r="Q274" t="s">
        <v>275</v>
      </c>
      <c r="R274">
        <v>30</v>
      </c>
    </row>
    <row r="275" spans="1:18" x14ac:dyDescent="0.25">
      <c r="A275" s="197" t="str">
        <f>'Total Payment Amount'!$D$2</f>
        <v>The University of California, Davis Medical Center</v>
      </c>
      <c r="B275" s="197" t="str">
        <f>'Total Payment Amount'!$D$3</f>
        <v>DY 7</v>
      </c>
      <c r="C275" s="198">
        <f>'Total Payment Amount'!$D$4</f>
        <v>41211</v>
      </c>
      <c r="D275" s="200" t="str">
        <f t="shared" ref="D275:D333" ca="1" si="18">INDIRECT("'"&amp;$Q275&amp;"'!$A$5")</f>
        <v>Category 4: Severe Sepsis Detection and Management (required)</v>
      </c>
      <c r="E275" s="197">
        <f t="shared" ref="E275:E333" ca="1" si="19">INDIRECT("'"&amp;$Q275&amp;"'!$F$17")</f>
        <v>2329250</v>
      </c>
      <c r="F275" s="197">
        <f t="shared" ref="F275:F333" ca="1" si="20">INDIRECT("'"&amp;$Q275&amp;"'!$F$19")</f>
        <v>2329250</v>
      </c>
      <c r="G275" s="200" t="str">
        <f ca="1">INDIRECT("'"&amp;$Q275&amp;"'!B47")</f>
        <v>Optional Milestone:</v>
      </c>
      <c r="H275" s="200" t="str">
        <f ca="1">INDIRECT("'"&amp;$Q275&amp;"'!D47")</f>
        <v>Milestone 7.4:  Develop and implement Best Practice Alerts within the UCDMC EHR for early sepsis recognition.</v>
      </c>
      <c r="J275" s="197">
        <f ca="1">INDIRECT("'"&amp;$Q275&amp;"'!F50")</f>
        <v>0</v>
      </c>
      <c r="K275" s="197">
        <f ca="1">INDIRECT("'"&amp;$Q275&amp;"'!F52")</f>
        <v>0</v>
      </c>
      <c r="L275" s="197" t="str">
        <f ca="1">INDIRECT("'"&amp;$Q275&amp;"'!F54")</f>
        <v>Yes</v>
      </c>
      <c r="M275" s="197" t="str">
        <f ca="1">INDIRECT("'"&amp;$Q275&amp;"'!F57")</f>
        <v>Yes</v>
      </c>
      <c r="N275" s="197" t="str">
        <f ca="1">INDIRECT("'"&amp;$Q275&amp;"'!B59")</f>
        <v xml:space="preserve">Metric 7.4:  Best Practice Alerts developed and implemented within the UCDMC EHR for early Sepsis recognition (targeting all adult patients in our emergency department, acute care, and critical care units).
This project receives guidance and oversight from the Sepsis Improvement Committee, which includes representatives from medicine, nursing, pharmacy, laboratory, infection control, and information technology as well as the ICU, ACU, Emergency Department, and procedural areas.   The charge of the committee is to develop infrastructure and processes to improve the early recognition and treatment of severe sepsis and septic shock by leveraging the electronic health record (EHR) in an effort to reduce mortality in this patient population.  Preliminary work on this project began in October 2010, when the UC Davis Medical Center partnered with Betty and Gordon Moore Foundation and SNI to learn and share best practices related to improving severe sepsis and septic shock detection and management.  In March 2011, the targeted patient population was defined as those meeting systemic inflammatory response syndrome (SIRS) criteria with signs/symptoms of infection and treatment bundle elements developed based on Institute for Healthcare Improvement guidelines and other published data.   In May 2011, the EHR “Best Practice Alerts” (BPAs) and sepsis order sets (ie, screening, treatment, and reassessment) were built, validated, and tested within the Epic EHR (see Project 6.3 for a complete description of BPAs).  Subsequent to this, screening and treatment protocols and policies were developed.  In June 2011, e-Learning was presented to 100% of nurses and 58% of physicians, thereby allowing the ordersets to go live across all units/services in July 2011.  Since then, data mining infrastructure has been developed using Epic tools and registry technology.  Ongoing QI projects are being implemented to enhance education (eg, new nursing orientation, physician orientation, just-in-time unit champion coaching, etc.) and promote process improvement (eg, adoption of sepsis bundle). It is important to note that this project was viewed as having significant clinical merit across disciplines and units and that meaningful compliance with our bundle elements (29%) was achieved with a 24% decrease in severe sepsis/septic shock mortality (2009 vs. 2011).  Nonetheless, significant challenges were encountered.  The lack of data reporting infrastructure/platforms in Epic served as a barrier that is currently being resolved through the use of a “Registry” platform that will allow compliance reporting by unit/service to help facilitate QI.  Additionally, we experienced staff disengagement due to both too much and too little information being provided and are combating this by managing the message and providing better feedback with relevant data.  We continue to share best practice with other institutions and have negotiated standardization of data collection and information obtained/shared with other hospitals and collaboratives.  Issues that may affect the success of the project in the future are the availability of resources to sustain interest; analytic expertise to process and advance required enhancements/modification to the program (eg, increase specificity of alert); and additional support to advance bundle compliance and sustain mortality reduction.
Addendum (5/17/2013):  The clinical sepsis data have been validated, but that validation occurred early in DY-8 and as such is not mentioned in the DY-7 year-end report.  In August 2012, a manual chart review was conducted for 80 patients who had entered the sepsis registry based on clinical criteria.  Of the 80 cases, 78 were manually reviewed by two reviewers each for a total of 156 reviews.  In 50 cases, the two reviewers agreed that the patient had been assigned to the right cohort (e.g., orderset, lactic acid, blood pressure); in 28 cases, the reviewers could not agree, which required a “tiebreaker” provided by one of the sepsis leads.  Overall, cohort agreement with the registry was achieved in 58 records (74.4%).  As a result of the validation, we discovered a more accurate data point than the one we had initially used to determine appropriate antibiotic use (ie, specific orderset field vs. all appropriate antibiotic-specific orders).  As a result, the decision was made for the registry to pull antibiotic use from a broader range of fields in the EHR.  
Regarding information sharing in the sepsis project, Patient Care Services is responsible for the sepsis improvement project as well as a number of other quality initiatives, including catheter-acquired urinary tract infections, DVT/PE, and ventilator-acquired pneumonia. Staff must operationalize multiple project-specific ordersets, best practice alerts, and protocols on a daily basis, which can overwhelm care teams with “too much information.”  At the same time, nurses and physicians can become frustrated when “too little information” is available to track quality improvement on a unit-specific basis.  The solution has been to provide just-in-time training, which involves clinical champions on each floor working with nursing and medical staff to point out errors or near misses in practice and educate staff on how to avoid them in the future.  Champions have a library of performance improvement tools that can be accessed on the hospital intranet and used to change practice in real time.  For staff, this education feel relevant, timely, and worth remembering, thus providing the perfect balance between “too little” and “too much” information when working toward performance improvement in multiple clinical areas. 
</v>
      </c>
      <c r="O275" s="197">
        <f ca="1">INDIRECT("'"&amp;$Q275&amp;"'!F67")</f>
        <v>0</v>
      </c>
      <c r="P275" s="197">
        <f ca="1">INDIRECT("'"&amp;$Q275&amp;"'!F69")</f>
        <v>1</v>
      </c>
      <c r="Q275" t="s">
        <v>275</v>
      </c>
      <c r="R275">
        <v>30</v>
      </c>
    </row>
    <row r="276" spans="1:18" x14ac:dyDescent="0.25">
      <c r="A276" s="197" t="str">
        <f>'Total Payment Amount'!$D$2</f>
        <v>The University of California, Davis Medical Center</v>
      </c>
      <c r="B276" s="197" t="str">
        <f>'Total Payment Amount'!$D$3</f>
        <v>DY 7</v>
      </c>
      <c r="C276" s="198">
        <f>'Total Payment Amount'!$D$4</f>
        <v>41211</v>
      </c>
      <c r="D276" s="200" t="str">
        <f t="shared" ca="1" si="18"/>
        <v>Category 4: Severe Sepsis Detection and Management (required)</v>
      </c>
      <c r="E276" s="197">
        <f t="shared" ca="1" si="19"/>
        <v>2329250</v>
      </c>
      <c r="F276" s="197">
        <f t="shared" ca="1" si="20"/>
        <v>2329250</v>
      </c>
      <c r="G276" s="200" t="str">
        <f ca="1">INDIRECT("'"&amp;$Q276&amp;"'!B72")</f>
        <v>Optional Milestone:</v>
      </c>
      <c r="H276" s="200" t="str">
        <f ca="1">INDIRECT("'"&amp;$Q276&amp;"'!D72")</f>
        <v>Milestone 7.5:  Report at least 6 months of data collection on sepsis resuscitation bundle to SNI for purposes of establishing a baseline and setting benchmarks.</v>
      </c>
      <c r="J276" s="197">
        <f ca="1">INDIRECT("'"&amp;$Q276&amp;"'!F75")</f>
        <v>279</v>
      </c>
      <c r="K276" s="197">
        <f ca="1">INDIRECT("'"&amp;$Q276&amp;"'!F77")</f>
        <v>626</v>
      </c>
      <c r="L276" s="197">
        <f ca="1">INDIRECT("'"&amp;$Q276&amp;"'!F79")</f>
        <v>0.44568690095846647</v>
      </c>
      <c r="M276" s="197" t="str">
        <f ca="1">INDIRECT("'"&amp;$Q276&amp;"'!F82")</f>
        <v>Yes</v>
      </c>
      <c r="N276" s="197" t="str">
        <f ca="1">INDIRECT("'"&amp;$Q276&amp;"'!B84")</f>
        <v xml:space="preserve">Metric 7.5:  At least 6 months of data collection on Sepsis Resuscitation Bundle reported to SNI for purposes of establishing the baseline and setting benchmarks.
We had a sepsis resuscitation bundle rate for DY-7 (July 1, 2011 – June 30, 2012) of 44.6% (279 cases of bundle compliance out of 626 cases of severe sepsis or septic shock) and would like to use this rate for our sepsis resuscitation bundle baseline considering current cohort and bundle measure definitions.  In the first half of DY-7 (July 1, 2011 – December 31, 2011), the bundle resuscitation rate was 43.8% (110 cases of bundle compliance out of 251 cases of severe sepsis or septic shock).  In the second half of DY-7, the bundle resuscitation rate was 45.1% (169 cases of bundle compliance out of 375 cases of severe sepsis or septic shock).  This reflects a 3.0% improvement between the two six month periods of DY-7.  The rate we reported in the first semi-annual DY-7 report (July 1, 2011 – December 31, 2011) was 28.2% (81 cases of bundle compliance out of 287 cases of severe sepsis or septic shock).  Since then, we have validated the clinical data collected in the sepsis registry and feel that the numbers reported above more accurately reflect DY-7 performance and should be used as a baseline for measuring future improvement.  
If severe sepsis or septic shock patient inclusion/exclusion criteria or bundle compliance measure criteria are modified, the baseline will require recalculation.  Because we are proposing a baseline after the start of our sepsis improvement project, we will recommend sustained performance in this range over the next three years.  Intensive work on individual measures may lead to some added improvement.
Correction:  Please note that we are requesting a change to our sepsis resuscitation bundle baseline.  We had originally proposed a six-month bundle baseline of 52% (149 cases with bundle compliance out of 287 cases) for the period July 2011 to December 2011.  We have made improvements to our internal data collection process and would like to include a full 12 months of data (ie, DY-7) for measuring future performance improvement.
</v>
      </c>
      <c r="O276" s="197">
        <f ca="1">INDIRECT("'"&amp;$Q276&amp;"'!F92")</f>
        <v>0</v>
      </c>
      <c r="P276" s="197">
        <f ca="1">INDIRECT("'"&amp;$Q276&amp;"'!F94")</f>
        <v>1</v>
      </c>
      <c r="Q276" t="s">
        <v>275</v>
      </c>
      <c r="R276">
        <v>30</v>
      </c>
    </row>
    <row r="277" spans="1:18" x14ac:dyDescent="0.25">
      <c r="A277" s="197" t="str">
        <f>'Total Payment Amount'!$D$2</f>
        <v>The University of California, Davis Medical Center</v>
      </c>
      <c r="B277" s="197" t="str">
        <f>'Total Payment Amount'!$D$3</f>
        <v>DY 7</v>
      </c>
      <c r="C277" s="198">
        <f>'Total Payment Amount'!$D$4</f>
        <v>41211</v>
      </c>
      <c r="D277" s="200" t="str">
        <f t="shared" ca="1" si="18"/>
        <v>Category 4: Severe Sepsis Detection and Management (required)</v>
      </c>
      <c r="E277" s="197">
        <f t="shared" ca="1" si="19"/>
        <v>2329250</v>
      </c>
      <c r="F277" s="197">
        <f t="shared" ca="1" si="20"/>
        <v>2329250</v>
      </c>
      <c r="G277" s="200" t="str">
        <f ca="1">INDIRECT("'"&amp;$Q277&amp;"'!B97")</f>
        <v>Optional Milestone:</v>
      </c>
      <c r="H277" s="200">
        <f ca="1">INDIRECT("'"&amp;$Q277&amp;"'!d97")</f>
        <v>0</v>
      </c>
      <c r="J277" s="197">
        <f ca="1">INDIRECT("'"&amp;$Q277&amp;"'!F100")</f>
        <v>0</v>
      </c>
      <c r="K277" s="197">
        <f ca="1">INDIRECT("'"&amp;$Q277&amp;"'!F102")</f>
        <v>0</v>
      </c>
      <c r="L277" s="197" t="str">
        <f ca="1">INDIRECT("'"&amp;$Q277&amp;"'!F104")</f>
        <v>N/A</v>
      </c>
      <c r="M277" s="197">
        <f ca="1">INDIRECT("'"&amp;$Q277&amp;"'!F107")</f>
        <v>0</v>
      </c>
      <c r="N277" s="197">
        <f ca="1">INDIRECT("'"&amp;$Q277&amp;"'!B109")</f>
        <v>0</v>
      </c>
      <c r="O277" s="197">
        <f ca="1">INDIRECT("'"&amp;$Q277&amp;"'!F117")</f>
        <v>0</v>
      </c>
      <c r="P277" s="197" t="str">
        <f ca="1">INDIRECT("'"&amp;$Q277&amp;"'!F119")</f>
        <v/>
      </c>
      <c r="Q277" t="s">
        <v>275</v>
      </c>
      <c r="R277">
        <v>30</v>
      </c>
    </row>
    <row r="278" spans="1:18" x14ac:dyDescent="0.25">
      <c r="A278" s="197" t="str">
        <f>'Total Payment Amount'!$D$2</f>
        <v>The University of California, Davis Medical Center</v>
      </c>
      <c r="B278" s="197" t="str">
        <f>'Total Payment Amount'!$D$3</f>
        <v>DY 7</v>
      </c>
      <c r="C278" s="198">
        <f>'Total Payment Amount'!$D$4</f>
        <v>41211</v>
      </c>
      <c r="D278" s="200" t="str">
        <f t="shared" ca="1" si="18"/>
        <v>Category 4: Severe Sepsis Detection and Management (required)</v>
      </c>
      <c r="E278" s="197">
        <f t="shared" ca="1" si="19"/>
        <v>2329250</v>
      </c>
      <c r="F278" s="197">
        <f t="shared" ca="1" si="20"/>
        <v>2329250</v>
      </c>
      <c r="G278" s="200" t="str">
        <f ca="1">INDIRECT("'"&amp;$Q278&amp;"'!B122")</f>
        <v>Optional Milestone:</v>
      </c>
      <c r="H278" s="200">
        <f ca="1">INDIRECT("'"&amp;$Q278&amp;"'!d122")</f>
        <v>0</v>
      </c>
      <c r="J278" s="197">
        <f ca="1">INDIRECT("'"&amp;$Q278&amp;"'!F125")</f>
        <v>0</v>
      </c>
      <c r="K278" s="197">
        <f ca="1">INDIRECT("'"&amp;$Q278&amp;"'!F127")</f>
        <v>0</v>
      </c>
      <c r="L278" s="197" t="str">
        <f ca="1">INDIRECT("'"&amp;$Q278&amp;"'!F129")</f>
        <v>N/A</v>
      </c>
      <c r="M278" s="197">
        <f ca="1">INDIRECT("'"&amp;$Q278&amp;"'!F132")</f>
        <v>0</v>
      </c>
      <c r="N278" s="197">
        <f ca="1">INDIRECT("'"&amp;$Q278&amp;"'!B134")</f>
        <v>0</v>
      </c>
      <c r="O278" s="197">
        <f ca="1">INDIRECT("'"&amp;$Q278&amp;"'!F142")</f>
        <v>0</v>
      </c>
      <c r="P278" s="197" t="str">
        <f ca="1">INDIRECT("'"&amp;$Q278&amp;"'!F144")</f>
        <v/>
      </c>
      <c r="Q278" t="s">
        <v>275</v>
      </c>
      <c r="R278">
        <v>30</v>
      </c>
    </row>
    <row r="279" spans="1:18" x14ac:dyDescent="0.25">
      <c r="A279" s="197" t="str">
        <f>'Total Payment Amount'!$D$2</f>
        <v>The University of California, Davis Medical Center</v>
      </c>
      <c r="B279" s="197" t="str">
        <f>'Total Payment Amount'!$D$3</f>
        <v>DY 7</v>
      </c>
      <c r="C279" s="198">
        <f>'Total Payment Amount'!$D$4</f>
        <v>41211</v>
      </c>
      <c r="D279" s="200" t="str">
        <f t="shared" ca="1" si="18"/>
        <v>Category 4: Severe Sepsis Detection and Management (required)</v>
      </c>
      <c r="E279" s="197">
        <f t="shared" ca="1" si="19"/>
        <v>2329250</v>
      </c>
      <c r="F279" s="197">
        <f t="shared" ca="1" si="20"/>
        <v>2329250</v>
      </c>
      <c r="G279" s="200" t="str">
        <f ca="1">INDIRECT("'"&amp;$Q279&amp;"'!B147")</f>
        <v>Optional Milestone:</v>
      </c>
      <c r="H279" s="200">
        <f ca="1">INDIRECT("'"&amp;$Q279&amp;"'!d147")</f>
        <v>0</v>
      </c>
      <c r="J279" s="197">
        <f ca="1">INDIRECT("'"&amp;$Q279&amp;"'!F150")</f>
        <v>0</v>
      </c>
      <c r="K279" s="197">
        <f ca="1">INDIRECT("'"&amp;$Q279&amp;"'!F152")</f>
        <v>0</v>
      </c>
      <c r="L279" s="197" t="str">
        <f ca="1">INDIRECT("'"&amp;$Q279&amp;"'!F154")</f>
        <v>N/A</v>
      </c>
      <c r="M279" s="197">
        <f ca="1">INDIRECT("'"&amp;$Q279&amp;"'!F157")</f>
        <v>0</v>
      </c>
      <c r="N279" s="197">
        <f ca="1">INDIRECT("'"&amp;$Q279&amp;"'!B159")</f>
        <v>0</v>
      </c>
      <c r="O279" s="197">
        <f ca="1">INDIRECT("'"&amp;$Q279&amp;"'!F167")</f>
        <v>0</v>
      </c>
      <c r="P279" s="197" t="str">
        <f ca="1">INDIRECT("'"&amp;$Q279&amp;"'!F169")</f>
        <v/>
      </c>
      <c r="Q279" t="s">
        <v>275</v>
      </c>
      <c r="R279">
        <v>30</v>
      </c>
    </row>
    <row r="280" spans="1:18" x14ac:dyDescent="0.25">
      <c r="A280" s="197" t="str">
        <f>'Total Payment Amount'!$D$2</f>
        <v>The University of California, Davis Medical Center</v>
      </c>
      <c r="B280" s="197" t="str">
        <f>'Total Payment Amount'!$D$3</f>
        <v>DY 7</v>
      </c>
      <c r="C280" s="198">
        <f>'Total Payment Amount'!$D$4</f>
        <v>41211</v>
      </c>
      <c r="D280" s="200" t="str">
        <f t="shared" ca="1" si="18"/>
        <v>Category 4: Severe Sepsis Detection and Management (required)</v>
      </c>
      <c r="E280" s="197">
        <f t="shared" ca="1" si="19"/>
        <v>2329250</v>
      </c>
      <c r="F280" s="197">
        <f t="shared" ca="1" si="20"/>
        <v>2329250</v>
      </c>
      <c r="G280" s="200" t="str">
        <f ca="1">INDIRECT("'"&amp;$Q280&amp;"'!B172")</f>
        <v>Optional Milestone:</v>
      </c>
      <c r="H280" s="200">
        <f ca="1">INDIRECT("'"&amp;$Q280&amp;"'!d172")</f>
        <v>0</v>
      </c>
      <c r="J280" s="197">
        <f ca="1">INDIRECT("'"&amp;$Q280&amp;"'!F175")</f>
        <v>0</v>
      </c>
      <c r="K280" s="197">
        <f ca="1">INDIRECT("'"&amp;$Q280&amp;"'!F177")</f>
        <v>0</v>
      </c>
      <c r="L280" s="197" t="str">
        <f ca="1">INDIRECT("'"&amp;$Q280&amp;"'!F179")</f>
        <v>N/A</v>
      </c>
      <c r="M280" s="197">
        <f ca="1">INDIRECT("'"&amp;$Q280&amp;"'!F182")</f>
        <v>0</v>
      </c>
      <c r="N280" s="197">
        <f ca="1">INDIRECT("'"&amp;$Q280&amp;"'!B184")</f>
        <v>0</v>
      </c>
      <c r="O280" s="197">
        <f ca="1">INDIRECT("'"&amp;$Q280&amp;"'!F192")</f>
        <v>0</v>
      </c>
      <c r="P280" s="197" t="str">
        <f ca="1">INDIRECT("'"&amp;$Q280&amp;"'!F194")</f>
        <v/>
      </c>
      <c r="Q280" t="s">
        <v>275</v>
      </c>
      <c r="R280">
        <v>30</v>
      </c>
    </row>
    <row r="281" spans="1:18" x14ac:dyDescent="0.25">
      <c r="A281" s="197" t="str">
        <f>'Total Payment Amount'!$D$2</f>
        <v>The University of California, Davis Medical Center</v>
      </c>
      <c r="B281" s="197" t="str">
        <f>'Total Payment Amount'!$D$3</f>
        <v>DY 7</v>
      </c>
      <c r="C281" s="198">
        <f>'Total Payment Amount'!$D$4</f>
        <v>41211</v>
      </c>
      <c r="D281" s="200" t="str">
        <f t="shared" ca="1" si="18"/>
        <v>Category 4: Severe Sepsis Detection and Management (required)</v>
      </c>
      <c r="E281" s="197">
        <f t="shared" ca="1" si="19"/>
        <v>2329250</v>
      </c>
      <c r="F281" s="197">
        <f t="shared" ca="1" si="20"/>
        <v>2329250</v>
      </c>
      <c r="G281" s="200" t="str">
        <f ca="1">INDIRECT("'"&amp;$Q281&amp;"'!B197")</f>
        <v>Optional Milestone:</v>
      </c>
      <c r="H281" s="200">
        <f ca="1">INDIRECT("'"&amp;$Q281&amp;"'!d197")</f>
        <v>0</v>
      </c>
      <c r="J281" s="197">
        <f ca="1">INDIRECT("'"&amp;$Q281&amp;"'!F200")</f>
        <v>0</v>
      </c>
      <c r="K281" s="197">
        <f ca="1">INDIRECT("'"&amp;$Q281&amp;"'!F202")</f>
        <v>0</v>
      </c>
      <c r="L281" s="197" t="str">
        <f ca="1">INDIRECT("'"&amp;$Q281&amp;"'!F204")</f>
        <v>N/A</v>
      </c>
      <c r="M281" s="197">
        <f ca="1">INDIRECT("'"&amp;$Q281&amp;"'!F207")</f>
        <v>0</v>
      </c>
      <c r="N281" s="197">
        <f ca="1">INDIRECT("'"&amp;$Q281&amp;"'!B209")</f>
        <v>0</v>
      </c>
      <c r="O281" s="197">
        <f ca="1">INDIRECT("'"&amp;$Q281&amp;"'!F217")</f>
        <v>0</v>
      </c>
      <c r="P281" s="197" t="str">
        <f ca="1">INDIRECT("'"&amp;$Q281&amp;"'!F219")</f>
        <v/>
      </c>
      <c r="Q281" t="s">
        <v>275</v>
      </c>
      <c r="R281">
        <v>30</v>
      </c>
    </row>
    <row r="282" spans="1:18" x14ac:dyDescent="0.25">
      <c r="A282" s="197" t="str">
        <f>'Total Payment Amount'!$D$2</f>
        <v>The University of California, Davis Medical Center</v>
      </c>
      <c r="B282" s="197" t="str">
        <f>'Total Payment Amount'!$D$3</f>
        <v>DY 7</v>
      </c>
      <c r="C282" s="198">
        <f>'Total Payment Amount'!$D$4</f>
        <v>41211</v>
      </c>
      <c r="D282" s="200" t="str">
        <f t="shared" ca="1" si="18"/>
        <v>Category 4: Severe Sepsis Detection and Management (required)</v>
      </c>
      <c r="E282" s="197">
        <f t="shared" ca="1" si="19"/>
        <v>2329250</v>
      </c>
      <c r="F282" s="197">
        <f t="shared" ca="1" si="20"/>
        <v>2329250</v>
      </c>
      <c r="G282" s="200" t="str">
        <f ca="1">INDIRECT("'"&amp;$Q282&amp;"'!B222")</f>
        <v>Optional Milestone:</v>
      </c>
      <c r="H282" s="200">
        <f ca="1">INDIRECT("'"&amp;$Q282&amp;"'!d222")</f>
        <v>0</v>
      </c>
      <c r="J282" s="197">
        <f ca="1">INDIRECT("'"&amp;$Q282&amp;"'!F225")</f>
        <v>0</v>
      </c>
      <c r="K282" s="197">
        <f ca="1">INDIRECT("'"&amp;$Q282&amp;"'!F227")</f>
        <v>0</v>
      </c>
      <c r="L282" s="197" t="str">
        <f ca="1">INDIRECT("'"&amp;$Q282&amp;"'!F229")</f>
        <v>N/A</v>
      </c>
      <c r="M282" s="197">
        <f ca="1">INDIRECT("'"&amp;$Q282&amp;"'!F232")</f>
        <v>0</v>
      </c>
      <c r="N282" s="197">
        <f ca="1">INDIRECT("'"&amp;$Q282&amp;"'!B234")</f>
        <v>0</v>
      </c>
      <c r="O282" s="197">
        <f ca="1">INDIRECT("'"&amp;$Q282&amp;"'!F242")</f>
        <v>0</v>
      </c>
      <c r="P282" s="197" t="str">
        <f ca="1">INDIRECT("'"&amp;$Q282&amp;"'!F244")</f>
        <v/>
      </c>
      <c r="Q282" t="s">
        <v>275</v>
      </c>
      <c r="R282">
        <v>30</v>
      </c>
    </row>
    <row r="283" spans="1:18" x14ac:dyDescent="0.25">
      <c r="A283" s="197" t="str">
        <f>'Total Payment Amount'!$D$2</f>
        <v>The University of California, Davis Medical Center</v>
      </c>
      <c r="B283" s="197" t="str">
        <f>'Total Payment Amount'!$D$3</f>
        <v>DY 7</v>
      </c>
      <c r="C283" s="198">
        <f>'Total Payment Amount'!$D$4</f>
        <v>41211</v>
      </c>
      <c r="D283" s="200" t="str">
        <f t="shared" ca="1" si="18"/>
        <v>Category 4: Severe Sepsis Detection and Management (required)</v>
      </c>
      <c r="E283" s="197">
        <f t="shared" ca="1" si="19"/>
        <v>2329250</v>
      </c>
      <c r="F283" s="197">
        <f t="shared" ca="1" si="20"/>
        <v>2329250</v>
      </c>
      <c r="G283" s="200" t="str">
        <f ca="1">INDIRECT("'"&amp;$Q283&amp;"'!B247")</f>
        <v>Optional Milestone:</v>
      </c>
      <c r="H283" s="200">
        <f ca="1">INDIRECT("'"&amp;$Q283&amp;"'!d247")</f>
        <v>0</v>
      </c>
      <c r="J283" s="197">
        <f ca="1">INDIRECT("'"&amp;$Q283&amp;"'!F250")</f>
        <v>0</v>
      </c>
      <c r="K283" s="197">
        <f ca="1">INDIRECT("'"&amp;$Q283&amp;"'!F252")</f>
        <v>0</v>
      </c>
      <c r="L283" s="197" t="str">
        <f ca="1">INDIRECT("'"&amp;$Q283&amp;"'!F254")</f>
        <v>N/A</v>
      </c>
      <c r="M283" s="197">
        <f ca="1">INDIRECT("'"&amp;$Q283&amp;"'!F257")</f>
        <v>0</v>
      </c>
      <c r="N283" s="197">
        <f ca="1">INDIRECT("'"&amp;$Q283&amp;"'!B259")</f>
        <v>0</v>
      </c>
      <c r="O283" s="197">
        <f ca="1">INDIRECT("'"&amp;$Q283&amp;"'!F267")</f>
        <v>0</v>
      </c>
      <c r="P283" s="197" t="str">
        <f ca="1">INDIRECT("'"&amp;$Q283&amp;"'!F269")</f>
        <v/>
      </c>
      <c r="Q283" t="s">
        <v>275</v>
      </c>
      <c r="R283">
        <v>30</v>
      </c>
    </row>
    <row r="284" spans="1:18" x14ac:dyDescent="0.25">
      <c r="A284" s="197" t="str">
        <f>'Total Payment Amount'!$D$2</f>
        <v>The University of California, Davis Medical Center</v>
      </c>
      <c r="B284" s="197" t="str">
        <f>'Total Payment Amount'!$D$3</f>
        <v>DY 7</v>
      </c>
      <c r="C284" s="198">
        <f>'Total Payment Amount'!$D$4</f>
        <v>41211</v>
      </c>
      <c r="D284" s="200" t="str">
        <f t="shared" ca="1" si="18"/>
        <v>Category 4: Severe Sepsis Detection and Management (required)</v>
      </c>
      <c r="E284" s="197">
        <f t="shared" ca="1" si="19"/>
        <v>2329250</v>
      </c>
      <c r="F284" s="197">
        <f t="shared" ca="1" si="20"/>
        <v>2329250</v>
      </c>
      <c r="G284" s="200" t="str">
        <f ca="1">INDIRECT("'"&amp;$Q284&amp;"'!B272")</f>
        <v>Optional Milestone:</v>
      </c>
      <c r="H284" s="200">
        <f ca="1">INDIRECT("'"&amp;$Q284&amp;"'!d272")</f>
        <v>0</v>
      </c>
      <c r="J284" s="197">
        <f ca="1">INDIRECT("'"&amp;$Q284&amp;"'!F275")</f>
        <v>0</v>
      </c>
      <c r="K284" s="197">
        <f ca="1">INDIRECT("'"&amp;$Q284&amp;"'!F277")</f>
        <v>0</v>
      </c>
      <c r="L284" s="197" t="str">
        <f ca="1">INDIRECT("'"&amp;$Q284&amp;"'!F279")</f>
        <v>N/A</v>
      </c>
      <c r="M284" s="197">
        <f ca="1">INDIRECT("'"&amp;$Q284&amp;"'!F282")</f>
        <v>0</v>
      </c>
      <c r="N284" s="197">
        <f ca="1">INDIRECT("'"&amp;$Q284&amp;"'!B284")</f>
        <v>0</v>
      </c>
      <c r="O284" s="197">
        <f ca="1">INDIRECT("'"&amp;$Q284&amp;"'!F292")</f>
        <v>0</v>
      </c>
      <c r="P284" s="197" t="str">
        <f ca="1">INDIRECT("'"&amp;$Q284&amp;"'!F294")</f>
        <v/>
      </c>
      <c r="Q284" t="s">
        <v>275</v>
      </c>
      <c r="R284">
        <v>30</v>
      </c>
    </row>
    <row r="285" spans="1:18" x14ac:dyDescent="0.25">
      <c r="A285" s="197" t="str">
        <f>'Total Payment Amount'!$D$2</f>
        <v>The University of California, Davis Medical Center</v>
      </c>
      <c r="B285" s="197" t="str">
        <f>'Total Payment Amount'!$D$3</f>
        <v>DY 7</v>
      </c>
      <c r="C285" s="198">
        <f>'Total Payment Amount'!$D$4</f>
        <v>41211</v>
      </c>
      <c r="D285" s="200" t="str">
        <f t="shared" ca="1" si="18"/>
        <v>Category 4: Central Line Associated Blood Stream Infection (CLABSI) (required)</v>
      </c>
      <c r="E285" s="197">
        <f t="shared" ca="1" si="19"/>
        <v>1905750</v>
      </c>
      <c r="F285" s="197">
        <f t="shared" ca="1" si="20"/>
        <v>1905750</v>
      </c>
      <c r="H285" s="200" t="str">
        <f ca="1">INDIRECT("'"&amp;$Q285&amp;"'!B21")</f>
        <v>Compliance with Central Line Insertion Practices (CLIP) (%)</v>
      </c>
      <c r="J285" s="197">
        <f ca="1">INDIRECT("'"&amp;$Q285&amp;"'!F23")</f>
        <v>2042</v>
      </c>
      <c r="K285" s="197">
        <f ca="1">INDIRECT("'"&amp;$Q285&amp;"'!F25")</f>
        <v>2096</v>
      </c>
      <c r="L285" s="197">
        <f ca="1">INDIRECT("'"&amp;$Q285&amp;"'!F27")</f>
        <v>0.9742366412213741</v>
      </c>
      <c r="N285" s="197" t="str">
        <f ca="1">INDIRECT("'"&amp;$Q285&amp;"'!B32")</f>
        <v>Metric 8.4:  CLIP results reported to the State. 
We had a CLIP compliance rate for DY-7 (July 1, 2011 – June 30, 2012) of 97.4% (2,042 documented bundle compliant insertions out of 2,096 central line insertions) per our NHSN data.  In the first half of DY-7 (July 1, 2011 – December 31, 2011), our CLIP compliance rate was 98.5% (1,043 documented bundle compliant insertions out of 1,059 central line insertions).  In the second half of DY-7 (January 1, 2012 – June 30, 2012), our CLIP compliance rate was 96.3% (999 documented bundle compliant insertions out of 1,037 central line insertions).  This is roughly a 2% decrease in compliance between the first and second half of DY-7, but we have systems in place to monitor staff performance and ensure compliance does not slip further.  We had originally proposed monitoring CLIP compliance through our own internal data collection processes, which were used in the first semi-annual DY-7 report when we reported a CLIP compliance rate of 78.0% (1,074 documented bundle compliant insertions out of 1,377 central line insertions).  To ensure comparability between our CLIP performance and those of other California DPHs, we are planning to use NHSN data for future CLIP reporting.</v>
      </c>
      <c r="O285" s="197">
        <f ca="1">INDIRECT("'"&amp;$Q285&amp;"'!F40")</f>
        <v>0</v>
      </c>
      <c r="P285" s="197">
        <f ca="1">INDIRECT("'"&amp;$Q285&amp;"'!F44")</f>
        <v>1</v>
      </c>
      <c r="Q285" t="s">
        <v>276</v>
      </c>
      <c r="R285">
        <v>31</v>
      </c>
    </row>
    <row r="286" spans="1:18" x14ac:dyDescent="0.25">
      <c r="A286" s="197" t="str">
        <f>'Total Payment Amount'!$D$2</f>
        <v>The University of California, Davis Medical Center</v>
      </c>
      <c r="B286" s="197" t="str">
        <f>'Total Payment Amount'!$D$3</f>
        <v>DY 7</v>
      </c>
      <c r="C286" s="198">
        <f>'Total Payment Amount'!$D$4</f>
        <v>41211</v>
      </c>
      <c r="D286" s="200" t="str">
        <f t="shared" ca="1" si="18"/>
        <v>Category 4: Central Line Associated Blood Stream Infection (CLABSI) (required)</v>
      </c>
      <c r="E286" s="197">
        <f t="shared" ca="1" si="19"/>
        <v>1905750</v>
      </c>
      <c r="F286" s="197">
        <f t="shared" ca="1" si="20"/>
        <v>1905750</v>
      </c>
      <c r="G286" s="200" t="str">
        <f ca="1">INDIRECT("'"&amp;$Q286&amp;"'!B47")</f>
        <v>Optional Milestone:</v>
      </c>
      <c r="H286" s="200" t="str">
        <f ca="1">INDIRECT("'"&amp;$Q286&amp;"'!D47")</f>
        <v>Milestone 8.2:  Report at least 6 months of data on CLIP to SNI for the purposes of establishing a baseline and setting benchmarks.</v>
      </c>
      <c r="J286" s="197">
        <f ca="1">INDIRECT("'"&amp;$Q286&amp;"'!F50")</f>
        <v>2042</v>
      </c>
      <c r="K286" s="197">
        <f ca="1">INDIRECT("'"&amp;$Q286&amp;"'!F52")</f>
        <v>2096</v>
      </c>
      <c r="L286" s="197">
        <f ca="1">INDIRECT("'"&amp;$Q286&amp;"'!F54")</f>
        <v>0.9742366412213741</v>
      </c>
      <c r="M286" s="197">
        <f ca="1">INDIRECT("'"&amp;$Q286&amp;"'!F57")</f>
        <v>0</v>
      </c>
      <c r="N286" s="197" t="str">
        <f ca="1">INDIRECT("'"&amp;$Q286&amp;"'!B59")</f>
        <v xml:space="preserve">Metric 8.2:  At least 6 months of data on CLIP reported to SNI for purposes of establishing the baseline and setting benchmarks.
This project is being led by Karen Mondino, RN, MSN, manager of the SICU/CTICU, with support from the IV resource committee, the Bloodstream Infection (BSI) Lean Six Sigma project, Infection Prevention (IP), and the ICU committee. These groups meet on a monthly basis to discuss central line bundles, documentation of central line necessity on a daily basis by physicians/nurses, hand hygiene, and decreasing BSI rates. Patients are now followed through their hospital stay in the acute care/ICU settings. Blood culture results are monitored on a daily basis by IP. A dashboard is maintained for all to access so that managers can follow cultures that meet National Health Care Safety Network (NHSN) criteria. Since fall 2006, rates have improved from 6.2 to 1.9 per 1,000 central line days.  Things that have been done to reduce CLABSI include:  1) development of central line kits; 2) use of the chlorhexidene (CHG) baths; 3) dissemination of CLIP forms to all areas of the hospital; 4) central line procedure check lists; 5) extensive blood culture education; 6) utilizing swab caps; 7) changing from Rymed to Clave connectors; and 8) a hand hygiene project started within the hospital setting.  Education in regard to blood cultures shows a decrease in contamination from 7% to 3.5%.  The documentation of infection control data and CLIP forms has been ongoing for many years.  An ongoing obstacle has been documenting the daily necessity of central lines, for the physician group, within the electronic health record (EHR).  The process took a year (and an upgrade to the Epic system) to find a simplified documentation process where reports could be run on a daily basis to monitor compliance.  Within a short period of time, we achieved 78% compliance.  Education has been provided through e-mail and flyers with continued follow up from Chief Medical Officer Allan Siefkin, MD, and Karen Mondino, RN.  Our goal is to continue to provide education to physicians at all levels in regard to documentation until we achieve 100% compliance. The completion of the CLIP form has been an ongoing challenge.  Originally, it was presented in a paper format that made tracking compliance difficult.  The EHR version currently being used has been reformatted to comply with new CDC requirements.  We currently have compliance rates of more than 90% across different services.  Compliance reports are reviewed in the ICU committee, and physicians with documented non-compliance are addressed through their medical directors.  
We had a CLIP compliance rate for DY-7 (July 1, 2011 – June 30, 2012) of 97.4% (2,042 documented bundle compliant insertions out of 2,096 central line insertions) per our NHSN data and would like to submit this rate for our baseline.  In the first half of DY-7 (July 1, 2011 – December 31, 2011), our CLIP compliance rate was 98.5% (1,043 documented bundle compliant insertions out of 1,059 central line insertions).  In the second half of DY-7 (January 1, 2012 – June 30, 2012), our CLIP compliance rate was 96.3% (999 documented bundle compliant insertions out of 1,037 central line insertions).  This is roughly a 2% decrease in compliance between the first and second half of DY-7, but we have systems in place to monitor staff performance and ensure compliance does not slip further.  We had originally proposed monitoring CLIP compliance through our own internal data collection processes, which were used in the first semi-annual DY-7 report when we reported a CLIP compliance rate of 78.0% (1,074 documented bundle compliant insertions out of 1,377 central line insertions).  To ensure comparability between our CLIP performance and those of other California DPHs, we are planning to use NHSN data for future CLIP reporting.
Correction:  Please note that we are requesting a change to our CLIP baseline.  We had originally proposed a six-month CLIP baseline of 91% (814 ICU patients with central lines having complete CLIP documentation out of 899 ICU patients) for the period July 2010 to December 2010.  We feel that the original baseline is not close enough to the improvement period (ie, DY-8) to guide meaningful performance improvement through the remainder of the waiver program.
</v>
      </c>
      <c r="O286" s="197">
        <f ca="1">INDIRECT("'"&amp;$Q286&amp;"'!F67")</f>
        <v>0</v>
      </c>
      <c r="P286" s="197">
        <f ca="1">INDIRECT("'"&amp;$Q286&amp;"'!F69")</f>
        <v>1</v>
      </c>
      <c r="Q286" t="s">
        <v>276</v>
      </c>
      <c r="R286">
        <v>31</v>
      </c>
    </row>
    <row r="287" spans="1:18" x14ac:dyDescent="0.25">
      <c r="A287" s="197" t="str">
        <f>'Total Payment Amount'!$D$2</f>
        <v>The University of California, Davis Medical Center</v>
      </c>
      <c r="B287" s="197" t="str">
        <f>'Total Payment Amount'!$D$3</f>
        <v>DY 7</v>
      </c>
      <c r="C287" s="198">
        <f>'Total Payment Amount'!$D$4</f>
        <v>41211</v>
      </c>
      <c r="D287" s="200" t="str">
        <f t="shared" ca="1" si="18"/>
        <v>Category 4: Central Line Associated Blood Stream Infection (CLABSI) (required)</v>
      </c>
      <c r="E287" s="197">
        <f t="shared" ca="1" si="19"/>
        <v>1905750</v>
      </c>
      <c r="F287" s="197">
        <f t="shared" ca="1" si="20"/>
        <v>1905750</v>
      </c>
      <c r="G287" s="200" t="str">
        <f ca="1">INDIRECT("'"&amp;$Q287&amp;"'!B72")</f>
        <v>Optional Milestone:</v>
      </c>
      <c r="H287" s="200" t="str">
        <f ca="1">INDIRECT("'"&amp;$Q287&amp;"'!D72")</f>
        <v>Milestone 8.3:  Report at least 6 months of data collection on CLABSI to SNI for the purposes of establishing the baseline and setting benchmarks.</v>
      </c>
      <c r="J287" s="197">
        <f ca="1">INDIRECT("'"&amp;$Q287&amp;"'!F75")</f>
        <v>97</v>
      </c>
      <c r="K287" s="197">
        <f ca="1">INDIRECT("'"&amp;$Q287&amp;"'!F77")</f>
        <v>59109</v>
      </c>
      <c r="L287" s="197">
        <f ca="1">INDIRECT("'"&amp;$Q287&amp;"'!F79")</f>
        <v>1.6410360520394526E-3</v>
      </c>
      <c r="M287" s="197">
        <f ca="1">INDIRECT("'"&amp;$Q287&amp;"'!F82")</f>
        <v>0</v>
      </c>
      <c r="N287" s="197" t="str">
        <f ca="1">INDIRECT("'"&amp;$Q287&amp;"'!B84")</f>
        <v xml:space="preserve">Metric 8.3:  At least 6 months of data on CLABSI reported to SNI for purposes of establishing the baseline and setting benchmarks.
We had a CLABSI rate for DY-7 (July 1, 2011 – June 30, 2012) of 1.64 infections per 1,000 central line device days (97 infections out of 59,109 central line device days) and would like to use this rate for our CLABSI baseline.  In the first half of DY-7 (July 1, 2011 – December 31, 2011), our CLABSI rate was 1.82 infections per 1,000 central line device days (54 infections out of 29,682 central line device days).  In the second half of DY-7 (January 1, 2012 – June 30, 2012), our CLABSI rate was 1.46 per 1,000 central line device days (43 infections out of 29,427 central line device days).  This is roughly a 19.8% improvement in CLABSI rate and attests to the significant work UC Davis Medical Center (UCDMC) has implemented to achieve CLABSI reduction.  We should note that this baseline is based on a whole house infection rate per the Category 4 technical specifications.
CAPH/SNI has proposed a new definition for CLABSI that would only include intensive care unit, acute care unit, and neonatal intensive care unit bloodstream infections, with specialty care being excluded, which may go into effect in DY-8 and subsequently require a modification of the UCDMC DSRIP plan.  If we use that definition, our CLABSI rate for DY-7 (July 1, 2011 – June 30, 2012) would be 1.52 infections per 1,000 central line device days (79 infections out of 52,132 central line device days).  In the first half of DY-7 (July 1, 2011 – December 31, 2011), our CLABSI rate was 1.67 infections per 1,000 central line device days (44 infections out of 26,305 central line device days).  In the second half of DY-7 (January 1, 2012 – June 30, 2012), our CLABSI rate was 1.36 per 1,000 central line device days (35 infections out of 25,827 central line device days).  This is roughly a 18.5% improvement in CLABSI rates using the newly proposed definition.
Correction:  Please note that we are requesting a change to our CLABSI baseline.  We had originally proposed a six-month CLABSI baseline of 3.0 infections per 1,000 central line device days (89 infections out of 29,186 central line device days) for the period July 2010 to December 2010.  We feel that this baseline is not close enough to the improvement period (ie, DY-8) to guide meaningful performance improvement through the remainder of the waiver program.
Addendum (5/17/2013):  The systems in place to improve CLIP compliance include the presentation of CLIP compliance rates at the ICU Committee Meeting every quarter and the generation of a list of physicians who are not compliant that is shared with their medical directors.  Medical directors and/or their designees then follow up with physicians to discuss performance improvement.  We feel that the direct follow up with physicians has allowed CLIP performance to improve and stabilize at a high level of compliance, and in fact our DY-8 CLIP compliance is now greater than 97%.
We have requested a change to the CLABSI baseline.  Instead of using six months of performance data from July 2010 through December 2010, we are requesting the full 12-month period of DY-7 (July 1, 2011 through June 30, 2012).  Our combined acute care, adult ICU, and NICU CLABSI rate for DY-7 was 1.56 per 1,000 device days (77 CLABSI/49,467 device days).  CAPH/SNI has suggested that this combined ACU/ICU rate be used instead of whole house.  We expect a formal change in the CLABSI definition with the DY-8 midpoint assessment, which will guide target setting for this metric across all DPHs.
</v>
      </c>
      <c r="O287" s="197">
        <f ca="1">INDIRECT("'"&amp;$Q287&amp;"'!F92")</f>
        <v>0</v>
      </c>
      <c r="P287" s="197">
        <f ca="1">INDIRECT("'"&amp;$Q287&amp;"'!F94")</f>
        <v>1</v>
      </c>
      <c r="Q287" t="s">
        <v>276</v>
      </c>
      <c r="R287">
        <v>31</v>
      </c>
    </row>
    <row r="288" spans="1:18" x14ac:dyDescent="0.25">
      <c r="A288" s="197" t="str">
        <f>'Total Payment Amount'!$D$2</f>
        <v>The University of California, Davis Medical Center</v>
      </c>
      <c r="B288" s="197" t="str">
        <f>'Total Payment Amount'!$D$3</f>
        <v>DY 7</v>
      </c>
      <c r="C288" s="198">
        <f>'Total Payment Amount'!$D$4</f>
        <v>41211</v>
      </c>
      <c r="D288" s="200" t="str">
        <f t="shared" ca="1" si="18"/>
        <v>Category 4: Central Line Associated Blood Stream Infection (CLABSI) (required)</v>
      </c>
      <c r="E288" s="197">
        <f t="shared" ca="1" si="19"/>
        <v>1905750</v>
      </c>
      <c r="F288" s="197">
        <f t="shared" ca="1" si="20"/>
        <v>1905750</v>
      </c>
      <c r="G288" s="200" t="str">
        <f ca="1">INDIRECT("'"&amp;$Q288&amp;"'!B97")</f>
        <v>Optional Milestone:</v>
      </c>
      <c r="H288" s="200">
        <f ca="1">INDIRECT("'"&amp;$Q288&amp;"'!d97")</f>
        <v>0</v>
      </c>
      <c r="J288" s="197">
        <f ca="1">INDIRECT("'"&amp;$Q288&amp;"'!F100")</f>
        <v>0</v>
      </c>
      <c r="K288" s="197">
        <f ca="1">INDIRECT("'"&amp;$Q288&amp;"'!F102")</f>
        <v>0</v>
      </c>
      <c r="L288" s="197" t="str">
        <f ca="1">INDIRECT("'"&amp;$Q288&amp;"'!F104")</f>
        <v>N/A</v>
      </c>
      <c r="M288" s="197">
        <f ca="1">INDIRECT("'"&amp;$Q288&amp;"'!F107")</f>
        <v>0</v>
      </c>
      <c r="N288" s="197">
        <f ca="1">INDIRECT("'"&amp;$Q288&amp;"'!B109")</f>
        <v>0</v>
      </c>
      <c r="O288" s="197">
        <f ca="1">INDIRECT("'"&amp;$Q288&amp;"'!F117")</f>
        <v>0</v>
      </c>
      <c r="P288" s="197" t="str">
        <f ca="1">INDIRECT("'"&amp;$Q288&amp;"'!F119")</f>
        <v/>
      </c>
      <c r="Q288" t="s">
        <v>276</v>
      </c>
      <c r="R288">
        <v>31</v>
      </c>
    </row>
    <row r="289" spans="1:18" x14ac:dyDescent="0.25">
      <c r="A289" s="197" t="str">
        <f>'Total Payment Amount'!$D$2</f>
        <v>The University of California, Davis Medical Center</v>
      </c>
      <c r="B289" s="197" t="str">
        <f>'Total Payment Amount'!$D$3</f>
        <v>DY 7</v>
      </c>
      <c r="C289" s="198">
        <f>'Total Payment Amount'!$D$4</f>
        <v>41211</v>
      </c>
      <c r="D289" s="200" t="str">
        <f t="shared" ca="1" si="18"/>
        <v>Category 4: Central Line Associated Blood Stream Infection (CLABSI) (required)</v>
      </c>
      <c r="E289" s="197">
        <f t="shared" ca="1" si="19"/>
        <v>1905750</v>
      </c>
      <c r="F289" s="197">
        <f t="shared" ca="1" si="20"/>
        <v>1905750</v>
      </c>
      <c r="G289" s="200" t="str">
        <f ca="1">INDIRECT("'"&amp;$Q289&amp;"'!B122")</f>
        <v>Optional Milestone:</v>
      </c>
      <c r="H289" s="200">
        <f ca="1">INDIRECT("'"&amp;$Q289&amp;"'!d122")</f>
        <v>0</v>
      </c>
      <c r="J289" s="197">
        <f ca="1">INDIRECT("'"&amp;$Q289&amp;"'!F125")</f>
        <v>0</v>
      </c>
      <c r="K289" s="197">
        <f ca="1">INDIRECT("'"&amp;$Q289&amp;"'!F127")</f>
        <v>0</v>
      </c>
      <c r="L289" s="197" t="str">
        <f ca="1">INDIRECT("'"&amp;$Q289&amp;"'!F129")</f>
        <v>N/A</v>
      </c>
      <c r="M289" s="197">
        <f ca="1">INDIRECT("'"&amp;$Q289&amp;"'!F132")</f>
        <v>0</v>
      </c>
      <c r="N289" s="197">
        <f ca="1">INDIRECT("'"&amp;$Q289&amp;"'!B134")</f>
        <v>0</v>
      </c>
      <c r="O289" s="197">
        <f ca="1">INDIRECT("'"&amp;$Q289&amp;"'!F142")</f>
        <v>0</v>
      </c>
      <c r="P289" s="197" t="str">
        <f ca="1">INDIRECT("'"&amp;$Q289&amp;"'!F144")</f>
        <v/>
      </c>
      <c r="Q289" t="s">
        <v>276</v>
      </c>
      <c r="R289">
        <v>31</v>
      </c>
    </row>
    <row r="290" spans="1:18" x14ac:dyDescent="0.25">
      <c r="A290" s="197" t="str">
        <f>'Total Payment Amount'!$D$2</f>
        <v>The University of California, Davis Medical Center</v>
      </c>
      <c r="B290" s="197" t="str">
        <f>'Total Payment Amount'!$D$3</f>
        <v>DY 7</v>
      </c>
      <c r="C290" s="198">
        <f>'Total Payment Amount'!$D$4</f>
        <v>41211</v>
      </c>
      <c r="D290" s="200" t="str">
        <f t="shared" ca="1" si="18"/>
        <v>Category 4: Central Line Associated Blood Stream Infection (CLABSI) (required)</v>
      </c>
      <c r="E290" s="197">
        <f t="shared" ca="1" si="19"/>
        <v>1905750</v>
      </c>
      <c r="F290" s="197">
        <f t="shared" ca="1" si="20"/>
        <v>1905750</v>
      </c>
      <c r="G290" s="200" t="str">
        <f ca="1">INDIRECT("'"&amp;$Q290&amp;"'!B147")</f>
        <v>Optional Milestone:</v>
      </c>
      <c r="H290" s="200">
        <f ca="1">INDIRECT("'"&amp;$Q290&amp;"'!d147")</f>
        <v>0</v>
      </c>
      <c r="J290" s="197">
        <f ca="1">INDIRECT("'"&amp;$Q290&amp;"'!F150")</f>
        <v>0</v>
      </c>
      <c r="K290" s="197">
        <f ca="1">INDIRECT("'"&amp;$Q290&amp;"'!F152")</f>
        <v>0</v>
      </c>
      <c r="L290" s="197" t="str">
        <f ca="1">INDIRECT("'"&amp;$Q290&amp;"'!F154")</f>
        <v>N/A</v>
      </c>
      <c r="M290" s="197">
        <f ca="1">INDIRECT("'"&amp;$Q290&amp;"'!F157")</f>
        <v>0</v>
      </c>
      <c r="N290" s="197">
        <f ca="1">INDIRECT("'"&amp;$Q290&amp;"'!B159")</f>
        <v>0</v>
      </c>
      <c r="O290" s="197">
        <f ca="1">INDIRECT("'"&amp;$Q290&amp;"'!F167")</f>
        <v>0</v>
      </c>
      <c r="P290" s="197" t="str">
        <f ca="1">INDIRECT("'"&amp;$Q290&amp;"'!F169")</f>
        <v/>
      </c>
      <c r="Q290" t="s">
        <v>276</v>
      </c>
      <c r="R290">
        <v>31</v>
      </c>
    </row>
    <row r="291" spans="1:18" x14ac:dyDescent="0.25">
      <c r="A291" s="197" t="str">
        <f>'Total Payment Amount'!$D$2</f>
        <v>The University of California, Davis Medical Center</v>
      </c>
      <c r="B291" s="197" t="str">
        <f>'Total Payment Amount'!$D$3</f>
        <v>DY 7</v>
      </c>
      <c r="C291" s="198">
        <f>'Total Payment Amount'!$D$4</f>
        <v>41211</v>
      </c>
      <c r="D291" s="200" t="str">
        <f t="shared" ca="1" si="18"/>
        <v>Category 4: Central Line Associated Blood Stream Infection (CLABSI) (required)</v>
      </c>
      <c r="E291" s="197">
        <f t="shared" ca="1" si="19"/>
        <v>1905750</v>
      </c>
      <c r="F291" s="197">
        <f t="shared" ca="1" si="20"/>
        <v>1905750</v>
      </c>
      <c r="G291" s="200" t="str">
        <f ca="1">INDIRECT("'"&amp;$Q291&amp;"'!B172")</f>
        <v>Optional Milestone:</v>
      </c>
      <c r="H291" s="200">
        <f ca="1">INDIRECT("'"&amp;$Q291&amp;"'!d172")</f>
        <v>0</v>
      </c>
      <c r="J291" s="197">
        <f ca="1">INDIRECT("'"&amp;$Q291&amp;"'!F175")</f>
        <v>0</v>
      </c>
      <c r="K291" s="197">
        <f ca="1">INDIRECT("'"&amp;$Q291&amp;"'!F177")</f>
        <v>0</v>
      </c>
      <c r="L291" s="197" t="str">
        <f ca="1">INDIRECT("'"&amp;$Q291&amp;"'!F179")</f>
        <v>N/A</v>
      </c>
      <c r="M291" s="197">
        <f ca="1">INDIRECT("'"&amp;$Q291&amp;"'!F182")</f>
        <v>0</v>
      </c>
      <c r="N291" s="197">
        <f ca="1">INDIRECT("'"&amp;$Q291&amp;"'!B184")</f>
        <v>0</v>
      </c>
      <c r="O291" s="197">
        <f ca="1">INDIRECT("'"&amp;$Q291&amp;"'!F192")</f>
        <v>0</v>
      </c>
      <c r="P291" s="197" t="str">
        <f ca="1">INDIRECT("'"&amp;$Q291&amp;"'!F194")</f>
        <v/>
      </c>
      <c r="Q291" t="s">
        <v>276</v>
      </c>
      <c r="R291">
        <v>31</v>
      </c>
    </row>
    <row r="292" spans="1:18" x14ac:dyDescent="0.25">
      <c r="A292" s="197" t="str">
        <f>'Total Payment Amount'!$D$2</f>
        <v>The University of California, Davis Medical Center</v>
      </c>
      <c r="B292" s="197" t="str">
        <f>'Total Payment Amount'!$D$3</f>
        <v>DY 7</v>
      </c>
      <c r="C292" s="198">
        <f>'Total Payment Amount'!$D$4</f>
        <v>41211</v>
      </c>
      <c r="D292" s="200" t="str">
        <f t="shared" ca="1" si="18"/>
        <v>Category 4: Central Line Associated Blood Stream Infection (CLABSI) (required)</v>
      </c>
      <c r="E292" s="197">
        <f t="shared" ca="1" si="19"/>
        <v>1905750</v>
      </c>
      <c r="F292" s="197">
        <f t="shared" ca="1" si="20"/>
        <v>1905750</v>
      </c>
      <c r="G292" s="200" t="str">
        <f ca="1">INDIRECT("'"&amp;$Q292&amp;"'!B197")</f>
        <v>Optional Milestone:</v>
      </c>
      <c r="H292" s="200">
        <f ca="1">INDIRECT("'"&amp;$Q292&amp;"'!d197")</f>
        <v>0</v>
      </c>
      <c r="J292" s="197">
        <f ca="1">INDIRECT("'"&amp;$Q292&amp;"'!F200")</f>
        <v>0</v>
      </c>
      <c r="K292" s="197">
        <f ca="1">INDIRECT("'"&amp;$Q292&amp;"'!F202")</f>
        <v>0</v>
      </c>
      <c r="L292" s="197" t="str">
        <f ca="1">INDIRECT("'"&amp;$Q292&amp;"'!F204")</f>
        <v>N/A</v>
      </c>
      <c r="M292" s="197">
        <f ca="1">INDIRECT("'"&amp;$Q292&amp;"'!F207")</f>
        <v>0</v>
      </c>
      <c r="N292" s="197">
        <f ca="1">INDIRECT("'"&amp;$Q292&amp;"'!B209")</f>
        <v>0</v>
      </c>
      <c r="O292" s="197">
        <f ca="1">INDIRECT("'"&amp;$Q292&amp;"'!F217")</f>
        <v>0</v>
      </c>
      <c r="P292" s="197" t="str">
        <f ca="1">INDIRECT("'"&amp;$Q292&amp;"'!F219")</f>
        <v/>
      </c>
      <c r="Q292" t="s">
        <v>276</v>
      </c>
      <c r="R292">
        <v>31</v>
      </c>
    </row>
    <row r="293" spans="1:18" x14ac:dyDescent="0.25">
      <c r="A293" s="197" t="str">
        <f>'Total Payment Amount'!$D$2</f>
        <v>The University of California, Davis Medical Center</v>
      </c>
      <c r="B293" s="197" t="str">
        <f>'Total Payment Amount'!$D$3</f>
        <v>DY 7</v>
      </c>
      <c r="C293" s="198">
        <f>'Total Payment Amount'!$D$4</f>
        <v>41211</v>
      </c>
      <c r="D293" s="200" t="str">
        <f t="shared" ca="1" si="18"/>
        <v>Category 4: Central Line Associated Blood Stream Infection (CLABSI) (required)</v>
      </c>
      <c r="E293" s="197">
        <f t="shared" ca="1" si="19"/>
        <v>1905750</v>
      </c>
      <c r="F293" s="197">
        <f t="shared" ca="1" si="20"/>
        <v>1905750</v>
      </c>
      <c r="G293" s="200" t="str">
        <f ca="1">INDIRECT("'"&amp;$Q293&amp;"'!B222")</f>
        <v>Optional Milestone:</v>
      </c>
      <c r="H293" s="200">
        <f ca="1">INDIRECT("'"&amp;$Q293&amp;"'!d222")</f>
        <v>0</v>
      </c>
      <c r="J293" s="197">
        <f ca="1">INDIRECT("'"&amp;$Q293&amp;"'!F225")</f>
        <v>0</v>
      </c>
      <c r="K293" s="197">
        <f ca="1">INDIRECT("'"&amp;$Q293&amp;"'!F227")</f>
        <v>0</v>
      </c>
      <c r="L293" s="197" t="str">
        <f ca="1">INDIRECT("'"&amp;$Q293&amp;"'!F229")</f>
        <v>N/A</v>
      </c>
      <c r="M293" s="197">
        <f ca="1">INDIRECT("'"&amp;$Q293&amp;"'!F232")</f>
        <v>0</v>
      </c>
      <c r="N293" s="197">
        <f ca="1">INDIRECT("'"&amp;$Q293&amp;"'!B234")</f>
        <v>0</v>
      </c>
      <c r="O293" s="197">
        <f ca="1">INDIRECT("'"&amp;$Q293&amp;"'!F242")</f>
        <v>0</v>
      </c>
      <c r="P293" s="197" t="str">
        <f ca="1">INDIRECT("'"&amp;$Q293&amp;"'!F244")</f>
        <v/>
      </c>
      <c r="Q293" t="s">
        <v>276</v>
      </c>
      <c r="R293">
        <v>31</v>
      </c>
    </row>
    <row r="294" spans="1:18" x14ac:dyDescent="0.25">
      <c r="A294" s="197" t="str">
        <f>'Total Payment Amount'!$D$2</f>
        <v>The University of California, Davis Medical Center</v>
      </c>
      <c r="B294" s="197" t="str">
        <f>'Total Payment Amount'!$D$3</f>
        <v>DY 7</v>
      </c>
      <c r="C294" s="198">
        <f>'Total Payment Amount'!$D$4</f>
        <v>41211</v>
      </c>
      <c r="D294" s="200" t="str">
        <f t="shared" ca="1" si="18"/>
        <v>Category 4: Central Line Associated Blood Stream Infection (CLABSI) (required)</v>
      </c>
      <c r="E294" s="197">
        <f t="shared" ca="1" si="19"/>
        <v>1905750</v>
      </c>
      <c r="F294" s="197">
        <f t="shared" ca="1" si="20"/>
        <v>1905750</v>
      </c>
      <c r="G294" s="200" t="str">
        <f ca="1">INDIRECT("'"&amp;$Q294&amp;"'!B247")</f>
        <v>Optional Milestone:</v>
      </c>
      <c r="H294" s="200">
        <f ca="1">INDIRECT("'"&amp;$Q294&amp;"'!d247")</f>
        <v>0</v>
      </c>
      <c r="J294" s="197">
        <f ca="1">INDIRECT("'"&amp;$Q294&amp;"'!F250")</f>
        <v>0</v>
      </c>
      <c r="K294" s="197">
        <f ca="1">INDIRECT("'"&amp;$Q294&amp;"'!F252")</f>
        <v>0</v>
      </c>
      <c r="L294" s="197" t="str">
        <f ca="1">INDIRECT("'"&amp;$Q294&amp;"'!F254")</f>
        <v>N/A</v>
      </c>
      <c r="M294" s="197">
        <f ca="1">INDIRECT("'"&amp;$Q294&amp;"'!F257")</f>
        <v>0</v>
      </c>
      <c r="N294" s="197">
        <f ca="1">INDIRECT("'"&amp;$Q294&amp;"'!B259")</f>
        <v>0</v>
      </c>
      <c r="O294" s="197">
        <f ca="1">INDIRECT("'"&amp;$Q294&amp;"'!F267")</f>
        <v>0</v>
      </c>
      <c r="P294" s="197" t="str">
        <f ca="1">INDIRECT("'"&amp;$Q294&amp;"'!F269")</f>
        <v/>
      </c>
      <c r="Q294" t="s">
        <v>276</v>
      </c>
      <c r="R294">
        <v>31</v>
      </c>
    </row>
    <row r="295" spans="1:18" x14ac:dyDescent="0.25">
      <c r="A295" s="197" t="str">
        <f>'Total Payment Amount'!$D$2</f>
        <v>The University of California, Davis Medical Center</v>
      </c>
      <c r="B295" s="197" t="str">
        <f>'Total Payment Amount'!$D$3</f>
        <v>DY 7</v>
      </c>
      <c r="C295" s="198">
        <f>'Total Payment Amount'!$D$4</f>
        <v>41211</v>
      </c>
      <c r="D295" s="200" t="str">
        <f t="shared" ca="1" si="18"/>
        <v>Category 4: Surgical Site Infection Prevention</v>
      </c>
      <c r="E295" s="197">
        <f t="shared" ca="1" si="19"/>
        <v>1905750</v>
      </c>
      <c r="F295" s="197">
        <f t="shared" ca="1" si="20"/>
        <v>1905750</v>
      </c>
      <c r="H295" s="200" t="str">
        <f ca="1">INDIRECT("'"&amp;$Q295&amp;"'!B21")</f>
        <v>Rate of surgical site infection for Class 1 and 2 wounds (%)</v>
      </c>
      <c r="J295" s="197">
        <f ca="1">INDIRECT("'"&amp;$Q295&amp;"'!F23")</f>
        <v>67</v>
      </c>
      <c r="K295" s="197">
        <f ca="1">INDIRECT("'"&amp;$Q295&amp;"'!F25")</f>
        <v>3476</v>
      </c>
      <c r="L295" s="197">
        <f ca="1">INDIRECT("'"&amp;$Q295&amp;"'!F27")</f>
        <v>1.9275028768699656E-2</v>
      </c>
      <c r="N295" s="197" t="str">
        <f ca="1">INDIRECT("'"&amp;$Q295&amp;"'!B32")</f>
        <v xml:space="preserve">Metric 9.5:  Surgical site infection rate results reported to the State.
In DY-7 (July 1, 2011 – June 30, 2012), we had a surgical site infection rate of 1.93% (67 surgical site infections out of 3,476 surgeries performed).  In the first half of DY-7 (July 1, 2011 – December 30, 2011), we had a surgical site infection rate of 2.60% (42 surgical site infections out of 1,618 surgeries performed).  In the second half of DY-7 (January 1, 2012 – June 30, 2012), we had a surgical site infection rate of 1.35% (25 surgical site infections out of 1,858 surgeries performed).   We are following surgical site infections across 11 procedural areas (eg, colon, rectal, c-section, gastric, hernia, hysterectomy, prostate, neck, knee replacement, hip replacement, and small bowel).  The interventions used to achieve this reduction are reported in Project 9.3 and have allowed us to reduce surgical site infections by 48% between the two six-month reporting periods of DY-7.
The annual DY-7 infection rate for each surgical procedure is as follows:  1) colon surgery:  3.94% (11 surgical site infections out of 279 surgeries performed); 2) rectal surgery:  5.26% (3 surgical site infections out of 57 surgeries performed); 3) c-section:  0.37% (2 surgical site infections out of 537 surgeries performed); 4) gastric surgery:  1.01% (3 surgical site infections out of 297 surgeries); 5) hernia repair:  0.59% (5 surgical site infections out of 843 surgeries); 6) hysterectomy:  1.88% (6 surgical site infections out of 320 surgeries); 7) knee replacement:  1.92% (6 surgical site infections out of 312 surgeries); 8) neck surgery:  6.45% (8 surgical site infections out of 124 surgeries); 9) prostate surgery:  3.45% (3 surgical site infections out of 87 surgeries); 10) small bowel surgery:  7.73% (17 surgical site infections out of 220 surgeries); and 11) hip replacement surgery:  0.75% (3 surgical site infections out of 400 surgeries).
</v>
      </c>
      <c r="O295" s="197">
        <f ca="1">INDIRECT("'"&amp;$Q295&amp;"'!F40")</f>
        <v>0</v>
      </c>
      <c r="P295" s="197">
        <f ca="1">INDIRECT("'"&amp;$Q295&amp;"'!F44")</f>
        <v>1</v>
      </c>
      <c r="Q295" t="s">
        <v>277</v>
      </c>
      <c r="R295">
        <v>32</v>
      </c>
    </row>
    <row r="296" spans="1:18" x14ac:dyDescent="0.25">
      <c r="A296" s="197" t="str">
        <f>'Total Payment Amount'!$D$2</f>
        <v>The University of California, Davis Medical Center</v>
      </c>
      <c r="B296" s="197" t="str">
        <f>'Total Payment Amount'!$D$3</f>
        <v>DY 7</v>
      </c>
      <c r="C296" s="198">
        <f>'Total Payment Amount'!$D$4</f>
        <v>41211</v>
      </c>
      <c r="D296" s="200" t="str">
        <f t="shared" ca="1" si="18"/>
        <v>Category 4: Surgical Site Infection Prevention</v>
      </c>
      <c r="E296" s="197">
        <f t="shared" ca="1" si="19"/>
        <v>1905750</v>
      </c>
      <c r="F296" s="197">
        <f t="shared" ca="1" si="20"/>
        <v>1905750</v>
      </c>
      <c r="G296" s="200" t="str">
        <f ca="1">INDIRECT("'"&amp;$Q296&amp;"'!B47")</f>
        <v>Optional Milestone:</v>
      </c>
      <c r="H296" s="200" t="str">
        <f ca="1">INDIRECT("'"&amp;$Q296&amp;"'!D47")</f>
        <v>Milestone 9.3:  Install TheraDoc software and train staff to streamline surgical site infection surveillance.</v>
      </c>
      <c r="J296" s="197">
        <f ca="1">INDIRECT("'"&amp;$Q296&amp;"'!F50")</f>
        <v>0</v>
      </c>
      <c r="K296" s="197">
        <f ca="1">INDIRECT("'"&amp;$Q296&amp;"'!F52")</f>
        <v>0</v>
      </c>
      <c r="L296" s="197" t="str">
        <f ca="1">INDIRECT("'"&amp;$Q296&amp;"'!F54")</f>
        <v>Yes</v>
      </c>
      <c r="M296" s="197" t="str">
        <f ca="1">INDIRECT("'"&amp;$Q296&amp;"'!F57")</f>
        <v>Yes</v>
      </c>
      <c r="N296" s="197" t="str">
        <f ca="1">INDIRECT("'"&amp;$Q296&amp;"'!B59")</f>
        <v xml:space="preserve">Metric 9.3:  TheraDoc software installed and staff trained to streamline surgical site infection surveillance.
The surgical site infection surveillance team is supported by the Infection Prevention Department, led by Marsha Koopman. The team consists of two infectious diseases physicians, two infection surveillance nurses, and an analyst. The SSI team meets weekly to discuss interventions and progress on the project. Every patient developing a post-operative infection is reviewed by the team. Assessing the infrastructure and determining the appropriate staffing levels to achieve review of 1,000 to 1,300 surgical cases monthly was accomplished in January 2011. Three additional full-time equivalents were added to the Infection Prevention Department to ensure the surgical cases were reviewed in a timely manner.  TheraDoc, a gold standard data mining system, was purchased and installed in January 2011.  TheraDoc allows for transfer of NHSN-required data elements into coded fields for analysis.  To fully explore the capabilities of the system, we hired an analyst and two surgical site surveillance nurses to assess surgical patients post-operatively. The nurses gather the 121 data points required by NHSN.  The Institute for Health Improvement (IHI) measures reported in the Surgical Care Improvement Project (SCIP) were fully implemented at the UC Davis Medical Center (UCDMC), and currently 90% to 95% performance is achieved. We are discussing antibiotic dosing based on patient weight, especially for those patients exceeding 300 pounds, and re-dosing patients when the surgical procedure is longer than four hours.  A colorectal post-surgical infection reduction project was implemented with significant improvement based on findings that hypothermia causes vasoconstriction, reducing the delivery of intravenous medications, and suppresses the immune system.  A noteworthy reduction for colorectal infections occurred after ensuring normothermia for colorectal surgical patients.  One of the physician epidemiologists, Jennifer Brown, is currently studying post-operative methicillin-resistant Staphylococcus aureus infections (MRSA). A plan to eliminate MRSA post-operative surgical site infections was presented to the Infection Prevention Committee, approved, and is being implemented within the surgical services.  The increased workload created by adding surveillance for 1,000 to 1,300 surgical site cases stalled our monthly workflow. Many steps and personnel are involved in pre-operative, post-operative, and post-discharge care of surgical patients. These factors make identifying root causes for infection and opportunities for surgical improvement difficult. We learned we were able to collect 60% of the 121 (or 79) data points by mining existing UCDMC electronic systems. This means that every infection identified still requires chart review for 40% (or 42) of the data points. We are currently exploring the I-Know program, which mines concepts rather than words, to see if that improves the data collection burden. 
</v>
      </c>
      <c r="O296" s="197" t="str">
        <f ca="1">INDIRECT("'"&amp;$Q296&amp;"'!F67")</f>
        <v>Yes</v>
      </c>
      <c r="P296" s="197">
        <f ca="1">INDIRECT("'"&amp;$Q296&amp;"'!F69")</f>
        <v>1</v>
      </c>
      <c r="Q296" t="s">
        <v>277</v>
      </c>
      <c r="R296">
        <v>32</v>
      </c>
    </row>
    <row r="297" spans="1:18" x14ac:dyDescent="0.25">
      <c r="A297" s="197" t="str">
        <f>'Total Payment Amount'!$D$2</f>
        <v>The University of California, Davis Medical Center</v>
      </c>
      <c r="B297" s="197" t="str">
        <f>'Total Payment Amount'!$D$3</f>
        <v>DY 7</v>
      </c>
      <c r="C297" s="198">
        <f>'Total Payment Amount'!$D$4</f>
        <v>41211</v>
      </c>
      <c r="D297" s="200" t="str">
        <f t="shared" ca="1" si="18"/>
        <v>Category 4: Surgical Site Infection Prevention</v>
      </c>
      <c r="E297" s="197">
        <f t="shared" ca="1" si="19"/>
        <v>1905750</v>
      </c>
      <c r="F297" s="197">
        <f t="shared" ca="1" si="20"/>
        <v>1905750</v>
      </c>
      <c r="G297" s="200" t="str">
        <f ca="1">INDIRECT("'"&amp;$Q297&amp;"'!B72")</f>
        <v>Optional Milestone:</v>
      </c>
      <c r="H297" s="200" t="str">
        <f ca="1">INDIRECT("'"&amp;$Q297&amp;"'!D72")</f>
        <v>Milestone 9.4:  Report at least 6 months of data collection on SSI to SNI for purposes of establishing a baseline and setting benchmarks.</v>
      </c>
      <c r="J297" s="197">
        <f ca="1">INDIRECT("'"&amp;$Q297&amp;"'!F75")</f>
        <v>67</v>
      </c>
      <c r="K297" s="197">
        <f ca="1">INDIRECT("'"&amp;$Q297&amp;"'!F77")</f>
        <v>3476</v>
      </c>
      <c r="L297" s="197">
        <f ca="1">INDIRECT("'"&amp;$Q297&amp;"'!F79")</f>
        <v>1.9275028768699656E-2</v>
      </c>
      <c r="M297" s="197" t="str">
        <f ca="1">INDIRECT("'"&amp;$Q297&amp;"'!F82")</f>
        <v>Yes</v>
      </c>
      <c r="N297" s="197" t="str">
        <f ca="1">INDIRECT("'"&amp;$Q297&amp;"'!B84")</f>
        <v xml:space="preserve">9.4 Metric:  At least 6 months of data collection on surgical site infections reported to SNI for purposes of establishing the baseline and setting benchmarks.
In DY-7 (July 1, 2011 – June 30, 2012), we had a surgical site infection rate of 1.93% (67 surgical site infections out of 3,476 surgeries performed) and would like to use this rate for our surgical site infection baseline.  In the first half of DY-7 (July 1, 2011 – December 30, 2011), we had a surgical site infection rate of 2.60% (42 surgical site infections out of 1,618 surgeries performed).  In the second half of DY-7 (January 1, 2012 – June 30, 2012), we had a surgical site infection rate of 1.35% (25 surgical site infections out of 1,858 surgeries performed).   We are following surgical site infections across 11 procedural areas (eg, colon, rectal, c-section, gastric, hernia, hysterectomy, prostate, neck, knee replacement, hip replacement, and small bowel).  The annual DY-7 infection rate for each surgical procedure is as follows:  1) colon surgery:  3.94% (11 surgical site infections out of 279 surgeries performed); 2) rectal surgery:  5.26% (3 surgical site infections out of 57 surgeries performed); 3) c-section:  0.37% (2 surgical site infections out of 537 surgeries performed); 4) gastric surgery:  1.01% (3 surgical site infections out of 297 surgeries); 5) hernia repair:  0.59% (5 surgical site infections out of 843 surgeries); 6) hysterectomy:  1.88% (6 surgical site infections out of 320 surgeries); 7) knee replacement:  1.92% (6 surgical site infections out of 312 surgeries); 8) neck surgery:  6.45% (8 surgical site infections out of 124 surgeries); 9) prostate surgery:  3.45% (3 surgical site infections out of 87 surgeries); 10) small bowel surgery:  7.73% (17 surgical site infections out of 220 surgeries); and 11) hip replacement:  0.75% (3 surgical site infections out of 400 surgeries).
The interventions used to achieve this reduction are reported in Project 9.3 and have allowed us to reduce surgical site infections by 48% between the two six-month reporting periods of DY-7.  
Correction:  Please note that we are requesting a change to our baseline rate.  We had originally proposed a six-month SSI baseline of 3.23% (47 infections out of 1,453 surgical procedures) for the period April 2011 to September 2011.  By selecting DY-7 data for our baseline, we are choosing a baseline performance period that will be more relevant to future performance measurement.  
</v>
      </c>
      <c r="O297" s="197">
        <f ca="1">INDIRECT("'"&amp;$Q297&amp;"'!F92")</f>
        <v>0</v>
      </c>
      <c r="P297" s="197">
        <f ca="1">INDIRECT("'"&amp;$Q297&amp;"'!F94")</f>
        <v>1</v>
      </c>
      <c r="Q297" t="s">
        <v>277</v>
      </c>
      <c r="R297">
        <v>32</v>
      </c>
    </row>
    <row r="298" spans="1:18" x14ac:dyDescent="0.25">
      <c r="A298" s="197" t="str">
        <f>'Total Payment Amount'!$D$2</f>
        <v>The University of California, Davis Medical Center</v>
      </c>
      <c r="B298" s="197" t="str">
        <f>'Total Payment Amount'!$D$3</f>
        <v>DY 7</v>
      </c>
      <c r="C298" s="198">
        <f>'Total Payment Amount'!$D$4</f>
        <v>41211</v>
      </c>
      <c r="D298" s="200" t="str">
        <f t="shared" ca="1" si="18"/>
        <v>Category 4: Surgical Site Infection Prevention</v>
      </c>
      <c r="E298" s="197">
        <f t="shared" ca="1" si="19"/>
        <v>1905750</v>
      </c>
      <c r="F298" s="197">
        <f t="shared" ca="1" si="20"/>
        <v>1905750</v>
      </c>
      <c r="G298" s="200" t="str">
        <f ca="1">INDIRECT("'"&amp;$Q298&amp;"'!B97")</f>
        <v>Optional Milestone:</v>
      </c>
      <c r="H298" s="200">
        <f ca="1">INDIRECT("'"&amp;$Q298&amp;"'!d97")</f>
        <v>0</v>
      </c>
      <c r="J298" s="197">
        <f ca="1">INDIRECT("'"&amp;$Q298&amp;"'!F100")</f>
        <v>0</v>
      </c>
      <c r="K298" s="197">
        <f ca="1">INDIRECT("'"&amp;$Q298&amp;"'!F102")</f>
        <v>0</v>
      </c>
      <c r="L298" s="197" t="str">
        <f ca="1">INDIRECT("'"&amp;$Q298&amp;"'!F104")</f>
        <v>N/A</v>
      </c>
      <c r="M298" s="197">
        <f ca="1">INDIRECT("'"&amp;$Q298&amp;"'!F107")</f>
        <v>0</v>
      </c>
      <c r="N298" s="197">
        <f ca="1">INDIRECT("'"&amp;$Q298&amp;"'!B109")</f>
        <v>0</v>
      </c>
      <c r="O298" s="197">
        <f ca="1">INDIRECT("'"&amp;$Q298&amp;"'!F117")</f>
        <v>0</v>
      </c>
      <c r="P298" s="197" t="str">
        <f ca="1">INDIRECT("'"&amp;$Q298&amp;"'!F119")</f>
        <v/>
      </c>
      <c r="Q298" t="s">
        <v>277</v>
      </c>
      <c r="R298">
        <v>32</v>
      </c>
    </row>
    <row r="299" spans="1:18" x14ac:dyDescent="0.25">
      <c r="A299" s="197" t="str">
        <f>'Total Payment Amount'!$D$2</f>
        <v>The University of California, Davis Medical Center</v>
      </c>
      <c r="B299" s="197" t="str">
        <f>'Total Payment Amount'!$D$3</f>
        <v>DY 7</v>
      </c>
      <c r="C299" s="198">
        <f>'Total Payment Amount'!$D$4</f>
        <v>41211</v>
      </c>
      <c r="D299" s="200" t="str">
        <f t="shared" ca="1" si="18"/>
        <v>Category 4: Surgical Site Infection Prevention</v>
      </c>
      <c r="E299" s="197">
        <f t="shared" ca="1" si="19"/>
        <v>1905750</v>
      </c>
      <c r="F299" s="197">
        <f t="shared" ca="1" si="20"/>
        <v>1905750</v>
      </c>
      <c r="G299" s="200" t="str">
        <f ca="1">INDIRECT("'"&amp;$Q299&amp;"'!B122")</f>
        <v>Optional Milestone:</v>
      </c>
      <c r="H299" s="200">
        <f ca="1">INDIRECT("'"&amp;$Q299&amp;"'!d122")</f>
        <v>0</v>
      </c>
      <c r="J299" s="197">
        <f ca="1">INDIRECT("'"&amp;$Q299&amp;"'!F125")</f>
        <v>0</v>
      </c>
      <c r="K299" s="197">
        <f ca="1">INDIRECT("'"&amp;$Q299&amp;"'!F127")</f>
        <v>0</v>
      </c>
      <c r="L299" s="197" t="str">
        <f ca="1">INDIRECT("'"&amp;$Q299&amp;"'!F129")</f>
        <v>N/A</v>
      </c>
      <c r="M299" s="197">
        <f ca="1">INDIRECT("'"&amp;$Q299&amp;"'!F132")</f>
        <v>0</v>
      </c>
      <c r="N299" s="197">
        <f ca="1">INDIRECT("'"&amp;$Q299&amp;"'!B134")</f>
        <v>0</v>
      </c>
      <c r="O299" s="197">
        <f ca="1">INDIRECT("'"&amp;$Q299&amp;"'!F142")</f>
        <v>0</v>
      </c>
      <c r="P299" s="197" t="str">
        <f ca="1">INDIRECT("'"&amp;$Q299&amp;"'!F144")</f>
        <v/>
      </c>
      <c r="Q299" t="s">
        <v>277</v>
      </c>
      <c r="R299">
        <v>32</v>
      </c>
    </row>
    <row r="300" spans="1:18" x14ac:dyDescent="0.25">
      <c r="A300" s="197" t="str">
        <f>'Total Payment Amount'!$D$2</f>
        <v>The University of California, Davis Medical Center</v>
      </c>
      <c r="B300" s="197" t="str">
        <f>'Total Payment Amount'!$D$3</f>
        <v>DY 7</v>
      </c>
      <c r="C300" s="198">
        <f>'Total Payment Amount'!$D$4</f>
        <v>41211</v>
      </c>
      <c r="D300" s="200" t="str">
        <f t="shared" ca="1" si="18"/>
        <v>Category 4: Surgical Site Infection Prevention</v>
      </c>
      <c r="E300" s="197">
        <f t="shared" ca="1" si="19"/>
        <v>1905750</v>
      </c>
      <c r="F300" s="197">
        <f t="shared" ca="1" si="20"/>
        <v>1905750</v>
      </c>
      <c r="G300" s="200" t="str">
        <f ca="1">INDIRECT("'"&amp;$Q300&amp;"'!B147")</f>
        <v>Optional Milestone:</v>
      </c>
      <c r="H300" s="200">
        <f ca="1">INDIRECT("'"&amp;$Q300&amp;"'!d147")</f>
        <v>0</v>
      </c>
      <c r="J300" s="197">
        <f ca="1">INDIRECT("'"&amp;$Q300&amp;"'!F150")</f>
        <v>0</v>
      </c>
      <c r="K300" s="197">
        <f ca="1">INDIRECT("'"&amp;$Q300&amp;"'!F152")</f>
        <v>0</v>
      </c>
      <c r="L300" s="197" t="str">
        <f ca="1">INDIRECT("'"&amp;$Q300&amp;"'!F154")</f>
        <v>N/A</v>
      </c>
      <c r="M300" s="197">
        <f ca="1">INDIRECT("'"&amp;$Q300&amp;"'!F157")</f>
        <v>0</v>
      </c>
      <c r="N300" s="197">
        <f ca="1">INDIRECT("'"&amp;$Q300&amp;"'!B159")</f>
        <v>0</v>
      </c>
      <c r="O300" s="197">
        <f ca="1">INDIRECT("'"&amp;$Q300&amp;"'!F167")</f>
        <v>0</v>
      </c>
      <c r="P300" s="197" t="str">
        <f ca="1">INDIRECT("'"&amp;$Q300&amp;"'!F169")</f>
        <v/>
      </c>
      <c r="Q300" t="s">
        <v>277</v>
      </c>
      <c r="R300">
        <v>32</v>
      </c>
    </row>
    <row r="301" spans="1:18" x14ac:dyDescent="0.25">
      <c r="A301" s="197" t="str">
        <f>'Total Payment Amount'!$D$2</f>
        <v>The University of California, Davis Medical Center</v>
      </c>
      <c r="B301" s="197" t="str">
        <f>'Total Payment Amount'!$D$3</f>
        <v>DY 7</v>
      </c>
      <c r="C301" s="198">
        <f>'Total Payment Amount'!$D$4</f>
        <v>41211</v>
      </c>
      <c r="D301" s="200" t="str">
        <f t="shared" ca="1" si="18"/>
        <v>Category 4: Surgical Site Infection Prevention</v>
      </c>
      <c r="E301" s="197">
        <f t="shared" ca="1" si="19"/>
        <v>1905750</v>
      </c>
      <c r="F301" s="197">
        <f t="shared" ca="1" si="20"/>
        <v>1905750</v>
      </c>
      <c r="G301" s="200" t="str">
        <f ca="1">INDIRECT("'"&amp;$Q301&amp;"'!B172")</f>
        <v>Optional Milestone:</v>
      </c>
      <c r="H301" s="200">
        <f ca="1">INDIRECT("'"&amp;$Q301&amp;"'!d172")</f>
        <v>0</v>
      </c>
      <c r="J301" s="197">
        <f ca="1">INDIRECT("'"&amp;$Q301&amp;"'!F175")</f>
        <v>0</v>
      </c>
      <c r="K301" s="197">
        <f ca="1">INDIRECT("'"&amp;$Q301&amp;"'!F177")</f>
        <v>0</v>
      </c>
      <c r="L301" s="197" t="str">
        <f ca="1">INDIRECT("'"&amp;$Q301&amp;"'!F179")</f>
        <v>N/A</v>
      </c>
      <c r="M301" s="197">
        <f ca="1">INDIRECT("'"&amp;$Q301&amp;"'!F182")</f>
        <v>0</v>
      </c>
      <c r="N301" s="197">
        <f ca="1">INDIRECT("'"&amp;$Q301&amp;"'!B184")</f>
        <v>0</v>
      </c>
      <c r="O301" s="197">
        <f ca="1">INDIRECT("'"&amp;$Q301&amp;"'!F192")</f>
        <v>0</v>
      </c>
      <c r="P301" s="197" t="str">
        <f ca="1">INDIRECT("'"&amp;$Q301&amp;"'!F194")</f>
        <v/>
      </c>
      <c r="Q301" t="s">
        <v>277</v>
      </c>
      <c r="R301">
        <v>32</v>
      </c>
    </row>
    <row r="302" spans="1:18" x14ac:dyDescent="0.25">
      <c r="A302" s="197" t="str">
        <f>'Total Payment Amount'!$D$2</f>
        <v>The University of California, Davis Medical Center</v>
      </c>
      <c r="B302" s="197" t="str">
        <f>'Total Payment Amount'!$D$3</f>
        <v>DY 7</v>
      </c>
      <c r="C302" s="198">
        <f>'Total Payment Amount'!$D$4</f>
        <v>41211</v>
      </c>
      <c r="D302" s="200" t="str">
        <f t="shared" ca="1" si="18"/>
        <v>Category 4: Hospital-Acquired Pressure Ulcer Prevention</v>
      </c>
      <c r="E302" s="197">
        <f t="shared" ca="1" si="19"/>
        <v>1905750</v>
      </c>
      <c r="F302" s="197">
        <f t="shared" ca="1" si="20"/>
        <v>1905751</v>
      </c>
      <c r="H302" s="200" t="str">
        <f ca="1">INDIRECT("'"&amp;$Q302&amp;"'!B21")</f>
        <v>Prevalence of Stage II, III, IV or unstagable pressure ulcers (%)</v>
      </c>
      <c r="J302" s="197">
        <f ca="1">INDIRECT("'"&amp;$Q302&amp;"'!F23")</f>
        <v>13</v>
      </c>
      <c r="K302" s="197">
        <f ca="1">INDIRECT("'"&amp;$Q302&amp;"'!F25")</f>
        <v>1481</v>
      </c>
      <c r="L302" s="197">
        <f ca="1">INDIRECT("'"&amp;$Q302&amp;"'!F27")</f>
        <v>8.7778528021607016E-3</v>
      </c>
      <c r="N302" s="197" t="str">
        <f ca="1">INDIRECT("'"&amp;$Q302&amp;"'!B32")</f>
        <v xml:space="preserve">Metric 10.4:  Hospital-acquired pressure ulcer prevalence results reported to the State.
For DY-7 (July 1, 2011 – June 30, 2012), our HAPU prevalence rate was 0.88 (13 HAPUs reported out of 1,481 patients surveyed).  In the first half of DY-7 (July 1, 2011 – December 30, 2011), the HAPU prevalence rate was 0.96 (7 HAPUs reported out of 732 patients surveyed).  In the second half of DY-7 (January 1, 2012 – June 301, 2012), the HAPU prevalence rate was 0.80 (6 HAPUs reported out of 749 patients surveyed).  The interventions used to achieve this reduction are reported in Project 10.3 and have allowed us to report a HAPU prevalence of less than 1.1%, which is the goal for DY-10.  Per Safety Net Institute specifications for this measure, we have excluded patients under age 16 as well as stage I HAPUS and DTIs. 
Correction:  Please note that an error was made in the entry of the DY total computable incentive amount; it was entered as $1,905,751 and should be $1,905,750.
Addendum (5/17/2013):  It was our understanding that this project didn’t require a baseline, as DPHs were expected to perform to top quartile of performance for all California public hospitals, or 1.1%, by DY-10.  If a baseline needs to be provided, we would propose using our DY-7 rate, which was 0.88% (13 HAPU out of 1,481 patients surveyed).  Although outside of the scope of this DY-7 report, it was decided in DY-8 to include deep tissue injury in the HAPU definition.  This change in definition raises our DY-7 rate to 1.36% (20 HAPU out of 1,466 patients surveyed).  
</v>
      </c>
      <c r="O302" s="197">
        <f ca="1">INDIRECT("'"&amp;$Q302&amp;"'!F40")</f>
        <v>0</v>
      </c>
      <c r="P302" s="197">
        <f ca="1">INDIRECT("'"&amp;$Q302&amp;"'!F44")</f>
        <v>1</v>
      </c>
      <c r="Q302" t="s">
        <v>278</v>
      </c>
      <c r="R302">
        <v>33</v>
      </c>
    </row>
    <row r="303" spans="1:18" x14ac:dyDescent="0.25">
      <c r="A303" s="197" t="str">
        <f>'Total Payment Amount'!$D$2</f>
        <v>The University of California, Davis Medical Center</v>
      </c>
      <c r="B303" s="197" t="str">
        <f>'Total Payment Amount'!$D$3</f>
        <v>DY 7</v>
      </c>
      <c r="C303" s="198">
        <f>'Total Payment Amount'!$D$4</f>
        <v>41211</v>
      </c>
      <c r="D303" s="200" t="str">
        <f t="shared" ca="1" si="18"/>
        <v>Category 4: Hospital-Acquired Pressure Ulcer Prevention</v>
      </c>
      <c r="E303" s="197">
        <f t="shared" ca="1" si="19"/>
        <v>1905750</v>
      </c>
      <c r="F303" s="197">
        <f t="shared" ca="1" si="20"/>
        <v>1905751</v>
      </c>
      <c r="G303" s="200" t="str">
        <f ca="1">INDIRECT("'"&amp;$Q303&amp;"'!B47")</f>
        <v>Optional Milestone:</v>
      </c>
      <c r="H303" s="200" t="str">
        <f ca="1">INDIRECT("'"&amp;$Q303&amp;"'!D47")</f>
        <v>Milestone 10.3:  Share data, promising practices and findings with SNI to foster shared learning and benchmarking across California public hospitals.</v>
      </c>
      <c r="J303" s="197">
        <f ca="1">INDIRECT("'"&amp;$Q303&amp;"'!F50")</f>
        <v>0</v>
      </c>
      <c r="K303" s="197">
        <f ca="1">INDIRECT("'"&amp;$Q303&amp;"'!F52")</f>
        <v>0</v>
      </c>
      <c r="L303" s="197" t="str">
        <f ca="1">INDIRECT("'"&amp;$Q303&amp;"'!F54")</f>
        <v>Yes</v>
      </c>
      <c r="M303" s="197" t="str">
        <f ca="1">INDIRECT("'"&amp;$Q303&amp;"'!F57")</f>
        <v>Yes</v>
      </c>
      <c r="N303" s="197" t="str">
        <f ca="1">INDIRECT("'"&amp;$Q303&amp;"'!B59")</f>
        <v xml:space="preserve">Metric 10.3:  Data, promising practices, and findings shared with SNI to foster shared learning and benchmarking across the California public hospitals.
This project is supported by the Skin Wound Assessment-Treatment (SWA-T) team, which is led by wound-certified nurse practitioner Holly Kirkland-Walsh, FNP, GNP. The team consists of an attending physician in plastic surgery, a physical therapist, a dietician, and six registered nurses. The SWA-T team meets weekly to discuss interventions and patients’ progress. Every patient who develops a pressure ulcer in the hospital is referred to this team for expert consultation and documentation. This team has been involved in the tracking of pressure ulcers in the inpatient (from admission through discharge) and outpatient settings.  The National Database of Nursing Quality Indicators (INDNQI) is the quarterly survey performed by groups of nurses in which data are gathered on pressure ulcer prevalence and documentation is obtained on prevention interventions. This data collection also provides a chance to promote best practices within the hospital system.  We are always investigating new products that will aid with the prevention of hospital-acquired pressure ulcers (HAPUs). We performed pressure mapping of every patient surface in the entire hospital. This allows us to gather empirical evidence on the performance of specialty surfaces. We are currently using waffle mattresses and low air loss mattresses throughout the hospital and are testing surfaces to be used for long procedures in the operating room. The pressure mapping machine was purchased with a “Children’s Miracle Network Grant.” This equipment allows us to pressure map patients for their specific surface needs and to assure proper positioning to decrease pressure on bony prominences. The work flow is such that we have several ways in which to discover patients at risk and/or in the early stages in the development of pressure ulcers:  1) nurses perform the Braden Risk Assessment Scale on admission and every 12 hours, with audits showing 98% compliance with completion; 2) nurses alert the SWA-T team early in the admission of a patient at risk; 3) the NP in charge of this project has the ability to run daily reports to assess patients at higher risk; 4) specialty surfaces and other supplies do not need to be ordered by physicians to implement a pressure ulcer prevention intervention; and 5) photos are taken and imbedded in the electronic health record (EHR) so that all staff may see the progress of the skin integrity.  The SWA-T team continues to educate hospital staff on documentation of pressure ulcers “Present on Admission.”  The team has made PowerPoint presentations to nurses in each unit of the hospital and presented a poster to medical staff on the identification and progression of deep tissue injuries. A significant challenge has been documenting HAPU assessment in the EHR. We previously had our Braden Risk Assessment Scale and SKIN bundle together to remind nurses to perform interventions and complete documentation. SKIN is a pneumonic for interventions to prevent pressure ulcers: Surfaces (bed, gurney, etc.), Keep turning and repositioning patient (may need lift team), Incontinence management (foley, butt balm, etc.), Nutrition (check hydration, weight, etc).  Recently, an EHR enhancement was initiated that scattered the SKIN bundle.  Although our outcomes have remained good, we have had issues with documentation compliance on prevention interventions.  The project shared data for promising practices and findings with the Safety Net Institute (SNI) to foster shared learning and benchmarking across California public hospitals. Two posters were shared with SNI in December 2011. One outlined how to change a documentation system for pressure ulcer prevention in 10 days or less.  The other poster depicted the SWA-T team’s work on reducing the incidence of pressure ulcers in peri-operative areas. 
For DY-7 (July 1, 2011 – June 30, 2012), our HAPU prevalence rate was 0.88 (13 HAPUs reported out of 1,481 patients surveyed).  In the first half of DY-7 (July 1, 2011 – December 30, 2011), the HAPU prevalence rate was 0.96 (7 HAPUs reported out of 732 patients surveyed).  In the second half of DY-7 (January 1, 2012 – June 301, 2012), the HAPU prevalence rate was 0.80 (6 HAPUs reported out of 749 patients surveyed).  Per SNI specifications for this measure, we have excluded patients under age 16 as well as stage I HAPUS and DTIs.  
</v>
      </c>
      <c r="O303" s="197">
        <f ca="1">INDIRECT("'"&amp;$Q303&amp;"'!F67")</f>
        <v>0</v>
      </c>
      <c r="P303" s="197">
        <f ca="1">INDIRECT("'"&amp;$Q303&amp;"'!F69")</f>
        <v>1</v>
      </c>
      <c r="Q303" t="s">
        <v>278</v>
      </c>
      <c r="R303">
        <v>33</v>
      </c>
    </row>
    <row r="304" spans="1:18" x14ac:dyDescent="0.25">
      <c r="A304" s="197" t="str">
        <f>'Total Payment Amount'!$D$2</f>
        <v>The University of California, Davis Medical Center</v>
      </c>
      <c r="B304" s="197" t="str">
        <f>'Total Payment Amount'!$D$3</f>
        <v>DY 7</v>
      </c>
      <c r="C304" s="198">
        <f>'Total Payment Amount'!$D$4</f>
        <v>41211</v>
      </c>
      <c r="D304" s="200" t="str">
        <f t="shared" ca="1" si="18"/>
        <v>Category 4: Hospital-Acquired Pressure Ulcer Prevention</v>
      </c>
      <c r="E304" s="197">
        <f t="shared" ca="1" si="19"/>
        <v>1905750</v>
      </c>
      <c r="F304" s="197">
        <f t="shared" ca="1" si="20"/>
        <v>1905751</v>
      </c>
      <c r="G304" s="200" t="str">
        <f ca="1">INDIRECT("'"&amp;$Q304&amp;"'!B72")</f>
        <v>Optional Milestone:</v>
      </c>
      <c r="H304" s="200">
        <f ca="1">INDIRECT("'"&amp;$Q304&amp;"'!D72")</f>
        <v>0</v>
      </c>
      <c r="J304" s="197">
        <f ca="1">INDIRECT("'"&amp;$Q304&amp;"'!F75")</f>
        <v>0</v>
      </c>
      <c r="K304" s="197">
        <f ca="1">INDIRECT("'"&amp;$Q304&amp;"'!F77")</f>
        <v>0</v>
      </c>
      <c r="L304" s="197" t="str">
        <f ca="1">INDIRECT("'"&amp;$Q304&amp;"'!F79")</f>
        <v>N/A</v>
      </c>
      <c r="M304" s="197">
        <f ca="1">INDIRECT("'"&amp;$Q304&amp;"'!F82")</f>
        <v>0</v>
      </c>
      <c r="N304" s="197">
        <f ca="1">INDIRECT("'"&amp;$Q304&amp;"'!B84")</f>
        <v>0</v>
      </c>
      <c r="O304" s="197">
        <f ca="1">INDIRECT("'"&amp;$Q304&amp;"'!F92")</f>
        <v>0</v>
      </c>
      <c r="P304" s="197" t="str">
        <f ca="1">INDIRECT("'"&amp;$Q304&amp;"'!F94")</f>
        <v/>
      </c>
      <c r="Q304" t="s">
        <v>278</v>
      </c>
      <c r="R304">
        <v>33</v>
      </c>
    </row>
    <row r="305" spans="1:18" x14ac:dyDescent="0.25">
      <c r="A305" s="197" t="str">
        <f>'Total Payment Amount'!$D$2</f>
        <v>The University of California, Davis Medical Center</v>
      </c>
      <c r="B305" s="197" t="str">
        <f>'Total Payment Amount'!$D$3</f>
        <v>DY 7</v>
      </c>
      <c r="C305" s="198">
        <f>'Total Payment Amount'!$D$4</f>
        <v>41211</v>
      </c>
      <c r="D305" s="200" t="str">
        <f t="shared" ca="1" si="18"/>
        <v>Category 4: Hospital-Acquired Pressure Ulcer Prevention</v>
      </c>
      <c r="E305" s="197">
        <f t="shared" ca="1" si="19"/>
        <v>1905750</v>
      </c>
      <c r="F305" s="197">
        <f t="shared" ca="1" si="20"/>
        <v>1905751</v>
      </c>
      <c r="G305" s="200" t="str">
        <f ca="1">INDIRECT("'"&amp;$Q305&amp;"'!B97")</f>
        <v>Optional Milestone:</v>
      </c>
      <c r="H305" s="200">
        <f ca="1">INDIRECT("'"&amp;$Q305&amp;"'!d97")</f>
        <v>0</v>
      </c>
      <c r="J305" s="197">
        <f ca="1">INDIRECT("'"&amp;$Q305&amp;"'!F100")</f>
        <v>0</v>
      </c>
      <c r="K305" s="197">
        <f ca="1">INDIRECT("'"&amp;$Q305&amp;"'!F102")</f>
        <v>0</v>
      </c>
      <c r="L305" s="197" t="str">
        <f ca="1">INDIRECT("'"&amp;$Q305&amp;"'!F104")</f>
        <v>N/A</v>
      </c>
      <c r="M305" s="197">
        <f ca="1">INDIRECT("'"&amp;$Q305&amp;"'!F107")</f>
        <v>0</v>
      </c>
      <c r="N305" s="197">
        <f ca="1">INDIRECT("'"&amp;$Q305&amp;"'!B109")</f>
        <v>0</v>
      </c>
      <c r="O305" s="197">
        <f ca="1">INDIRECT("'"&amp;$Q305&amp;"'!F117")</f>
        <v>0</v>
      </c>
      <c r="P305" s="197" t="str">
        <f ca="1">INDIRECT("'"&amp;$Q305&amp;"'!F119")</f>
        <v/>
      </c>
      <c r="Q305" t="s">
        <v>278</v>
      </c>
      <c r="R305">
        <v>33</v>
      </c>
    </row>
    <row r="306" spans="1:18" x14ac:dyDescent="0.25">
      <c r="A306" s="197" t="str">
        <f>'Total Payment Amount'!$D$2</f>
        <v>The University of California, Davis Medical Center</v>
      </c>
      <c r="B306" s="197" t="str">
        <f>'Total Payment Amount'!$D$3</f>
        <v>DY 7</v>
      </c>
      <c r="C306" s="198">
        <f>'Total Payment Amount'!$D$4</f>
        <v>41211</v>
      </c>
      <c r="D306" s="200" t="str">
        <f t="shared" ca="1" si="18"/>
        <v>Category 4: Hospital-Acquired Pressure Ulcer Prevention</v>
      </c>
      <c r="E306" s="197">
        <f t="shared" ca="1" si="19"/>
        <v>1905750</v>
      </c>
      <c r="F306" s="197">
        <f t="shared" ca="1" si="20"/>
        <v>1905751</v>
      </c>
      <c r="G306" s="200" t="str">
        <f ca="1">INDIRECT("'"&amp;$Q306&amp;"'!B122")</f>
        <v>Optional Milestone:</v>
      </c>
      <c r="H306" s="200">
        <f ca="1">INDIRECT("'"&amp;$Q306&amp;"'!d122")</f>
        <v>0</v>
      </c>
      <c r="J306" s="197">
        <f ca="1">INDIRECT("'"&amp;$Q306&amp;"'!F125")</f>
        <v>0</v>
      </c>
      <c r="K306" s="197">
        <f ca="1">INDIRECT("'"&amp;$Q306&amp;"'!F127")</f>
        <v>0</v>
      </c>
      <c r="L306" s="197" t="str">
        <f ca="1">INDIRECT("'"&amp;$Q306&amp;"'!F129")</f>
        <v>N/A</v>
      </c>
      <c r="M306" s="197">
        <f ca="1">INDIRECT("'"&amp;$Q306&amp;"'!F132")</f>
        <v>0</v>
      </c>
      <c r="N306" s="197">
        <f ca="1">INDIRECT("'"&amp;$Q306&amp;"'!B134")</f>
        <v>0</v>
      </c>
      <c r="O306" s="197">
        <f ca="1">INDIRECT("'"&amp;$Q306&amp;"'!F142")</f>
        <v>0</v>
      </c>
      <c r="P306" s="197" t="str">
        <f ca="1">INDIRECT("'"&amp;$Q306&amp;"'!F144")</f>
        <v/>
      </c>
      <c r="Q306" t="s">
        <v>278</v>
      </c>
      <c r="R306">
        <v>33</v>
      </c>
    </row>
    <row r="307" spans="1:18" x14ac:dyDescent="0.25">
      <c r="A307" s="197" t="str">
        <f>'Total Payment Amount'!$D$2</f>
        <v>The University of California, Davis Medical Center</v>
      </c>
      <c r="B307" s="197" t="str">
        <f>'Total Payment Amount'!$D$3</f>
        <v>DY 7</v>
      </c>
      <c r="C307" s="198">
        <f>'Total Payment Amount'!$D$4</f>
        <v>41211</v>
      </c>
      <c r="D307" s="200" t="str">
        <f t="shared" ca="1" si="18"/>
        <v>Category 4: Hospital-Acquired Pressure Ulcer Prevention</v>
      </c>
      <c r="E307" s="197">
        <f t="shared" ca="1" si="19"/>
        <v>1905750</v>
      </c>
      <c r="F307" s="197">
        <f t="shared" ca="1" si="20"/>
        <v>1905751</v>
      </c>
      <c r="G307" s="200" t="str">
        <f ca="1">INDIRECT("'"&amp;$Q307&amp;"'!B147")</f>
        <v>Optional Milestone:</v>
      </c>
      <c r="H307" s="200">
        <f ca="1">INDIRECT("'"&amp;$Q307&amp;"'!d147")</f>
        <v>0</v>
      </c>
      <c r="J307" s="197">
        <f ca="1">INDIRECT("'"&amp;$Q307&amp;"'!F150")</f>
        <v>0</v>
      </c>
      <c r="K307" s="197">
        <f ca="1">INDIRECT("'"&amp;$Q307&amp;"'!F152")</f>
        <v>0</v>
      </c>
      <c r="L307" s="197" t="str">
        <f ca="1">INDIRECT("'"&amp;$Q307&amp;"'!F154")</f>
        <v>N/A</v>
      </c>
      <c r="M307" s="197">
        <f ca="1">INDIRECT("'"&amp;$Q307&amp;"'!F157")</f>
        <v>0</v>
      </c>
      <c r="N307" s="197">
        <f ca="1">INDIRECT("'"&amp;$Q307&amp;"'!B159")</f>
        <v>0</v>
      </c>
      <c r="O307" s="197">
        <f ca="1">INDIRECT("'"&amp;$Q307&amp;"'!F167")</f>
        <v>0</v>
      </c>
      <c r="P307" s="197" t="str">
        <f ca="1">INDIRECT("'"&amp;$Q307&amp;"'!F169")</f>
        <v/>
      </c>
      <c r="Q307" t="s">
        <v>278</v>
      </c>
      <c r="R307">
        <v>33</v>
      </c>
    </row>
    <row r="308" spans="1:18" x14ac:dyDescent="0.25">
      <c r="A308" s="197" t="str">
        <f>'Total Payment Amount'!$D$2</f>
        <v>The University of California, Davis Medical Center</v>
      </c>
      <c r="B308" s="197" t="str">
        <f>'Total Payment Amount'!$D$3</f>
        <v>DY 7</v>
      </c>
      <c r="C308" s="198">
        <f>'Total Payment Amount'!$D$4</f>
        <v>41211</v>
      </c>
      <c r="D308" s="200" t="str">
        <f t="shared" ca="1" si="18"/>
        <v>Category 4: Hospital-Acquired Pressure Ulcer Prevention</v>
      </c>
      <c r="E308" s="197">
        <f t="shared" ca="1" si="19"/>
        <v>1905750</v>
      </c>
      <c r="F308" s="197">
        <f t="shared" ca="1" si="20"/>
        <v>1905751</v>
      </c>
      <c r="G308" s="200" t="str">
        <f ca="1">INDIRECT("'"&amp;$Q308&amp;"'!B172")</f>
        <v>Optional Milestone:</v>
      </c>
      <c r="H308" s="200">
        <f ca="1">INDIRECT("'"&amp;$Q308&amp;"'!d172")</f>
        <v>0</v>
      </c>
      <c r="J308" s="197">
        <f ca="1">INDIRECT("'"&amp;$Q308&amp;"'!F175")</f>
        <v>0</v>
      </c>
      <c r="K308" s="197">
        <f ca="1">INDIRECT("'"&amp;$Q308&amp;"'!F177")</f>
        <v>0</v>
      </c>
      <c r="L308" s="197" t="str">
        <f ca="1">INDIRECT("'"&amp;$Q308&amp;"'!F179")</f>
        <v>N/A</v>
      </c>
      <c r="M308" s="197">
        <f ca="1">INDIRECT("'"&amp;$Q308&amp;"'!F182")</f>
        <v>0</v>
      </c>
      <c r="N308" s="197">
        <f ca="1">INDIRECT("'"&amp;$Q308&amp;"'!B184")</f>
        <v>0</v>
      </c>
      <c r="O308" s="197">
        <f ca="1">INDIRECT("'"&amp;$Q308&amp;"'!F192")</f>
        <v>0</v>
      </c>
      <c r="P308" s="197" t="str">
        <f ca="1">INDIRECT("'"&amp;$Q308&amp;"'!F194")</f>
        <v/>
      </c>
      <c r="Q308" t="s">
        <v>278</v>
      </c>
      <c r="R308">
        <v>33</v>
      </c>
    </row>
    <row r="309" spans="1:18" x14ac:dyDescent="0.25">
      <c r="A309" s="197" t="str">
        <f>'Total Payment Amount'!$D$2</f>
        <v>The University of California, Davis Medical Center</v>
      </c>
      <c r="B309" s="197" t="str">
        <f>'Total Payment Amount'!$D$3</f>
        <v>DY 7</v>
      </c>
      <c r="C309" s="198">
        <f>'Total Payment Amount'!$D$4</f>
        <v>41211</v>
      </c>
      <c r="D309" s="200" t="str">
        <f t="shared" ca="1" si="18"/>
        <v>Category 4: Hospital-Acquired Pressure Ulcer Prevention</v>
      </c>
      <c r="E309" s="197">
        <f t="shared" ca="1" si="19"/>
        <v>1905750</v>
      </c>
      <c r="F309" s="197">
        <f t="shared" ca="1" si="20"/>
        <v>1905751</v>
      </c>
      <c r="G309" s="200" t="str">
        <f ca="1">INDIRECT("'"&amp;$Q309&amp;"'!B197")</f>
        <v>Optional Milestone:</v>
      </c>
      <c r="H309" s="200">
        <f ca="1">INDIRECT("'"&amp;$Q309&amp;"'!d197")</f>
        <v>0</v>
      </c>
      <c r="J309" s="197">
        <f ca="1">INDIRECT("'"&amp;$Q309&amp;"'!F200")</f>
        <v>0</v>
      </c>
      <c r="K309" s="197">
        <f ca="1">INDIRECT("'"&amp;$Q309&amp;"'!F202")</f>
        <v>0</v>
      </c>
      <c r="L309" s="197" t="str">
        <f ca="1">INDIRECT("'"&amp;$Q309&amp;"'!F204")</f>
        <v>N/A</v>
      </c>
      <c r="M309" s="197">
        <f ca="1">INDIRECT("'"&amp;$Q309&amp;"'!F207")</f>
        <v>0</v>
      </c>
      <c r="N309" s="197">
        <f ca="1">INDIRECT("'"&amp;$Q309&amp;"'!B209")</f>
        <v>0</v>
      </c>
      <c r="O309" s="197">
        <f ca="1">INDIRECT("'"&amp;$Q309&amp;"'!F217")</f>
        <v>0</v>
      </c>
      <c r="P309" s="197" t="str">
        <f ca="1">INDIRECT("'"&amp;$Q309&amp;"'!F219")</f>
        <v/>
      </c>
      <c r="Q309" t="s">
        <v>278</v>
      </c>
      <c r="R309">
        <v>33</v>
      </c>
    </row>
    <row r="310" spans="1:18" x14ac:dyDescent="0.25">
      <c r="A310" s="197" t="str">
        <f>'Total Payment Amount'!$D$2</f>
        <v>The University of California, Davis Medical Center</v>
      </c>
      <c r="B310" s="197" t="str">
        <f>'Total Payment Amount'!$D$3</f>
        <v>DY 7</v>
      </c>
      <c r="C310" s="198">
        <f>'Total Payment Amount'!$D$4</f>
        <v>41211</v>
      </c>
      <c r="D310" s="200" t="str">
        <f t="shared" ca="1" si="18"/>
        <v>Category 4: Hospital-Acquired Pressure Ulcer Prevention</v>
      </c>
      <c r="E310" s="197">
        <f t="shared" ca="1" si="19"/>
        <v>1905750</v>
      </c>
      <c r="F310" s="197">
        <f t="shared" ca="1" si="20"/>
        <v>1905751</v>
      </c>
      <c r="G310" s="200" t="str">
        <f ca="1">INDIRECT("'"&amp;$Q310&amp;"'!B222")</f>
        <v>Optional Milestone:</v>
      </c>
      <c r="H310" s="200">
        <f ca="1">INDIRECT("'"&amp;$Q310&amp;"'!d222")</f>
        <v>0</v>
      </c>
      <c r="J310" s="197">
        <f ca="1">INDIRECT("'"&amp;$Q310&amp;"'!F225")</f>
        <v>0</v>
      </c>
      <c r="K310" s="197">
        <f ca="1">INDIRECT("'"&amp;$Q310&amp;"'!F227")</f>
        <v>0</v>
      </c>
      <c r="L310" s="197" t="str">
        <f ca="1">INDIRECT("'"&amp;$Q310&amp;"'!F229")</f>
        <v>N/A</v>
      </c>
      <c r="M310" s="197">
        <f ca="1">INDIRECT("'"&amp;$Q310&amp;"'!F232")</f>
        <v>0</v>
      </c>
      <c r="N310" s="197">
        <f ca="1">INDIRECT("'"&amp;$Q310&amp;"'!B234")</f>
        <v>0</v>
      </c>
      <c r="O310" s="197">
        <f ca="1">INDIRECT("'"&amp;$Q310&amp;"'!F242")</f>
        <v>0</v>
      </c>
      <c r="P310" s="197" t="str">
        <f ca="1">INDIRECT("'"&amp;$Q310&amp;"'!F244")</f>
        <v/>
      </c>
      <c r="Q310" t="s">
        <v>278</v>
      </c>
      <c r="R310">
        <v>33</v>
      </c>
    </row>
    <row r="311" spans="1:18" x14ac:dyDescent="0.25">
      <c r="A311" s="197" t="str">
        <f>'Total Payment Amount'!$D$2</f>
        <v>The University of California, Davis Medical Center</v>
      </c>
      <c r="B311" s="197" t="str">
        <f>'Total Payment Amount'!$D$3</f>
        <v>DY 7</v>
      </c>
      <c r="C311" s="198">
        <f>'Total Payment Amount'!$D$4</f>
        <v>41211</v>
      </c>
      <c r="D311" s="200" t="str">
        <f t="shared" ca="1" si="18"/>
        <v>Category 4: Hospital-Acquired Pressure Ulcer Prevention</v>
      </c>
      <c r="E311" s="197">
        <f t="shared" ca="1" si="19"/>
        <v>1905750</v>
      </c>
      <c r="F311" s="197">
        <f t="shared" ca="1" si="20"/>
        <v>1905751</v>
      </c>
      <c r="G311" s="200" t="str">
        <f ca="1">INDIRECT("'"&amp;$Q311&amp;"'!B247")</f>
        <v>Optional Milestone:</v>
      </c>
      <c r="H311" s="200">
        <f ca="1">INDIRECT("'"&amp;$Q311&amp;"'!d247")</f>
        <v>0</v>
      </c>
      <c r="J311" s="197">
        <f ca="1">INDIRECT("'"&amp;$Q311&amp;"'!F250")</f>
        <v>0</v>
      </c>
      <c r="K311" s="197">
        <f ca="1">INDIRECT("'"&amp;$Q311&amp;"'!F252")</f>
        <v>0</v>
      </c>
      <c r="L311" s="197" t="str">
        <f ca="1">INDIRECT("'"&amp;$Q311&amp;"'!F254")</f>
        <v>N/A</v>
      </c>
      <c r="M311" s="197">
        <f ca="1">INDIRECT("'"&amp;$Q311&amp;"'!F257")</f>
        <v>0</v>
      </c>
      <c r="N311" s="197">
        <f ca="1">INDIRECT("'"&amp;$Q311&amp;"'!B259")</f>
        <v>0</v>
      </c>
      <c r="O311" s="197">
        <f ca="1">INDIRECT("'"&amp;$Q311&amp;"'!F267")</f>
        <v>0</v>
      </c>
      <c r="P311" s="197" t="str">
        <f ca="1">INDIRECT("'"&amp;$Q311&amp;"'!F269")</f>
        <v/>
      </c>
      <c r="Q311" t="s">
        <v>278</v>
      </c>
      <c r="R311">
        <v>33</v>
      </c>
    </row>
    <row r="312" spans="1:18" x14ac:dyDescent="0.25">
      <c r="A312" s="197" t="str">
        <f>'Total Payment Amount'!$D$2</f>
        <v>The University of California, Davis Medical Center</v>
      </c>
      <c r="B312" s="197" t="str">
        <f>'Total Payment Amount'!$D$3</f>
        <v>DY 7</v>
      </c>
      <c r="C312" s="198">
        <f>'Total Payment Amount'!$D$4</f>
        <v>41211</v>
      </c>
      <c r="D312" s="200" t="str">
        <f t="shared" ca="1" si="18"/>
        <v>Category 4: Hospital-Acquired Pressure Ulcer Prevention</v>
      </c>
      <c r="E312" s="197">
        <f t="shared" ca="1" si="19"/>
        <v>1905750</v>
      </c>
      <c r="F312" s="197">
        <f t="shared" ca="1" si="20"/>
        <v>1905751</v>
      </c>
      <c r="G312" s="200" t="str">
        <f ca="1">INDIRECT("'"&amp;$Q312&amp;"'!B272")</f>
        <v>Optional Milestone:</v>
      </c>
      <c r="H312" s="200">
        <f ca="1">INDIRECT("'"&amp;$Q312&amp;"'!d272")</f>
        <v>0</v>
      </c>
      <c r="J312" s="197">
        <f ca="1">INDIRECT("'"&amp;$Q312&amp;"'!F275")</f>
        <v>0</v>
      </c>
      <c r="K312" s="197">
        <f ca="1">INDIRECT("'"&amp;$Q312&amp;"'!F277")</f>
        <v>0</v>
      </c>
      <c r="L312" s="197" t="str">
        <f ca="1">INDIRECT("'"&amp;$Q312&amp;"'!F279")</f>
        <v>N/A</v>
      </c>
      <c r="M312" s="197">
        <f ca="1">INDIRECT("'"&amp;$Q312&amp;"'!F282")</f>
        <v>0</v>
      </c>
      <c r="N312" s="197">
        <f ca="1">INDIRECT("'"&amp;$Q312&amp;"'!B284")</f>
        <v>0</v>
      </c>
      <c r="O312" s="197">
        <f ca="1">INDIRECT("'"&amp;$Q312&amp;"'!F292")</f>
        <v>0</v>
      </c>
      <c r="P312" s="197" t="str">
        <f ca="1">INDIRECT("'"&amp;$Q312&amp;"'!F294")</f>
        <v/>
      </c>
      <c r="Q312" t="s">
        <v>278</v>
      </c>
      <c r="R312">
        <v>33</v>
      </c>
    </row>
    <row r="313" spans="1:18" x14ac:dyDescent="0.25">
      <c r="A313" s="197" t="str">
        <f>'Total Payment Amount'!$D$2</f>
        <v>The University of California, Davis Medical Center</v>
      </c>
      <c r="B313" s="197" t="str">
        <f>'Total Payment Amount'!$D$3</f>
        <v>DY 7</v>
      </c>
      <c r="C313" s="198">
        <f>'Total Payment Amount'!$D$4</f>
        <v>41211</v>
      </c>
      <c r="D313" s="200" t="str">
        <f t="shared" ca="1" si="18"/>
        <v>Category 4: Hospital-Acquired Pressure Ulcer Prevention</v>
      </c>
      <c r="E313" s="197">
        <f t="shared" ca="1" si="19"/>
        <v>1905750</v>
      </c>
      <c r="F313" s="197">
        <f t="shared" ca="1" si="20"/>
        <v>1905751</v>
      </c>
      <c r="G313" s="200" t="str">
        <f ca="1">INDIRECT("'"&amp;$Q313&amp;"'!B297")</f>
        <v>Optional Milestone:</v>
      </c>
      <c r="H313" s="200">
        <f ca="1">INDIRECT("'"&amp;$Q313&amp;"'!D297")</f>
        <v>0</v>
      </c>
      <c r="J313" s="197">
        <f ca="1">INDIRECT("'"&amp;$Q313&amp;"'!F300")</f>
        <v>0</v>
      </c>
      <c r="K313" s="197">
        <f ca="1">INDIRECT("'"&amp;$Q313&amp;"'!F302")</f>
        <v>0</v>
      </c>
      <c r="L313" s="197" t="str">
        <f ca="1">INDIRECT("'"&amp;$Q313&amp;"'!F304")</f>
        <v>N/A</v>
      </c>
      <c r="M313" s="197">
        <f ca="1">INDIRECT("'"&amp;$Q313&amp;"'!F307")</f>
        <v>0</v>
      </c>
      <c r="N313" s="197">
        <f ca="1">INDIRECT("'"&amp;$Q313&amp;"'!B309")</f>
        <v>0</v>
      </c>
      <c r="O313" s="197">
        <f ca="1">INDIRECT("'"&amp;$Q313&amp;"'!F317")</f>
        <v>0</v>
      </c>
      <c r="P313" s="197" t="str">
        <f ca="1">INDIRECT("'"&amp;$Q313&amp;"'!F319")</f>
        <v/>
      </c>
      <c r="Q313" t="s">
        <v>278</v>
      </c>
      <c r="R313">
        <v>33</v>
      </c>
    </row>
    <row r="314" spans="1:18" x14ac:dyDescent="0.25">
      <c r="A314" s="197" t="str">
        <f>'Total Payment Amount'!$D$2</f>
        <v>The University of California, Davis Medical Center</v>
      </c>
      <c r="B314" s="197" t="str">
        <f>'Total Payment Amount'!$D$3</f>
        <v>DY 7</v>
      </c>
      <c r="C314" s="198">
        <f>'Total Payment Amount'!$D$4</f>
        <v>41211</v>
      </c>
      <c r="D314" s="200" t="str">
        <f t="shared" ca="1" si="18"/>
        <v>Category 4: Hospital-Acquired Pressure Ulcer Prevention</v>
      </c>
      <c r="E314" s="197">
        <f t="shared" ca="1" si="19"/>
        <v>1905750</v>
      </c>
      <c r="F314" s="197">
        <f t="shared" ca="1" si="20"/>
        <v>1905751</v>
      </c>
      <c r="G314" s="200" t="str">
        <f ca="1">INDIRECT("'"&amp;$Q314&amp;"'!B322")</f>
        <v>Optional Milestone:</v>
      </c>
      <c r="H314" s="200">
        <f ca="1">INDIRECT("'"&amp;$Q314&amp;"'!D322")</f>
        <v>0</v>
      </c>
      <c r="J314" s="197">
        <f ca="1">INDIRECT("'"&amp;$Q314&amp;"'!F325")</f>
        <v>0</v>
      </c>
      <c r="K314" s="197">
        <f ca="1">INDIRECT("'"&amp;$Q314&amp;"'!F327")</f>
        <v>0</v>
      </c>
      <c r="L314" s="197" t="str">
        <f ca="1">INDIRECT("'"&amp;$Q314&amp;"'!F329")</f>
        <v>N/A</v>
      </c>
      <c r="M314" s="197">
        <f ca="1">INDIRECT("'"&amp;$Q314&amp;"'!F332")</f>
        <v>0</v>
      </c>
      <c r="N314" s="197">
        <f ca="1">INDIRECT("'"&amp;$Q314&amp;"'!B334")</f>
        <v>0</v>
      </c>
      <c r="O314" s="197">
        <f ca="1">INDIRECT("'"&amp;$Q314&amp;"'!F342")</f>
        <v>0</v>
      </c>
      <c r="P314" s="197" t="str">
        <f ca="1">INDIRECT("'"&amp;$Q314&amp;"'!F344")</f>
        <v/>
      </c>
      <c r="Q314" t="s">
        <v>278</v>
      </c>
      <c r="R314">
        <v>33</v>
      </c>
    </row>
    <row r="315" spans="1:18" x14ac:dyDescent="0.25">
      <c r="A315" s="197" t="str">
        <f>'Total Payment Amount'!$D$2</f>
        <v>The University of California, Davis Medical Center</v>
      </c>
      <c r="B315" s="197" t="str">
        <f>'Total Payment Amount'!$D$3</f>
        <v>DY 7</v>
      </c>
      <c r="C315" s="198">
        <f>'Total Payment Amount'!$D$4</f>
        <v>41211</v>
      </c>
      <c r="D315" s="200" t="str">
        <f t="shared" ca="1" si="18"/>
        <v>Category 4: Hospital-Acquired Pressure Ulcer Prevention</v>
      </c>
      <c r="E315" s="197">
        <f t="shared" ca="1" si="19"/>
        <v>1905750</v>
      </c>
      <c r="F315" s="197">
        <f t="shared" ca="1" si="20"/>
        <v>1905751</v>
      </c>
      <c r="G315" s="200" t="str">
        <f ca="1">INDIRECT("'"&amp;$Q315&amp;"'!B347")</f>
        <v>Optional Milestone:</v>
      </c>
      <c r="H315" s="200">
        <f ca="1">INDIRECT("'"&amp;$Q315&amp;"'!D347")</f>
        <v>0</v>
      </c>
      <c r="J315" s="197">
        <f ca="1">INDIRECT("'"&amp;$Q315&amp;"'!F350")</f>
        <v>0</v>
      </c>
      <c r="K315" s="197">
        <f ca="1">INDIRECT("'"&amp;$Q315&amp;"'!F352")</f>
        <v>0</v>
      </c>
      <c r="L315" s="197" t="str">
        <f ca="1">INDIRECT("'"&amp;$Q315&amp;"'!F354")</f>
        <v>N/A</v>
      </c>
      <c r="M315" s="197">
        <f ca="1">INDIRECT("'"&amp;$Q315&amp;"'!F357")</f>
        <v>0</v>
      </c>
      <c r="N315" s="197">
        <f ca="1">INDIRECT("'"&amp;$Q315&amp;"'!B359")</f>
        <v>0</v>
      </c>
      <c r="O315" s="197">
        <f ca="1">INDIRECT("'"&amp;$Q315&amp;"'!F367")</f>
        <v>0</v>
      </c>
      <c r="P315" s="197" t="str">
        <f ca="1">INDIRECT("'"&amp;$Q315&amp;"'!F369")</f>
        <v/>
      </c>
      <c r="Q315" t="s">
        <v>278</v>
      </c>
      <c r="R315">
        <v>33</v>
      </c>
    </row>
    <row r="316" spans="1:18" x14ac:dyDescent="0.25">
      <c r="A316" s="197" t="str">
        <f>'Total Payment Amount'!$D$2</f>
        <v>The University of California, Davis Medical Center</v>
      </c>
      <c r="B316" s="197" t="str">
        <f>'Total Payment Amount'!$D$3</f>
        <v>DY 7</v>
      </c>
      <c r="C316" s="198">
        <f>'Total Payment Amount'!$D$4</f>
        <v>41211</v>
      </c>
      <c r="D316" s="200" t="str">
        <f t="shared" ca="1" si="18"/>
        <v>Category 4: Stroke Management</v>
      </c>
      <c r="E316" s="197">
        <f t="shared" ca="1" si="19"/>
        <v>0</v>
      </c>
      <c r="F316" s="197">
        <f t="shared" ca="1" si="20"/>
        <v>0</v>
      </c>
      <c r="H316" s="200">
        <f ca="1">INDIRECT("'"&amp;$Q316&amp;"'!D22")</f>
        <v>0</v>
      </c>
      <c r="J316" s="197">
        <f ca="1">INDIRECT("'"&amp;$Q316&amp;"'!F25")</f>
        <v>0</v>
      </c>
      <c r="K316" s="197">
        <f ca="1">INDIRECT("'"&amp;$Q316&amp;"'!F27")</f>
        <v>0</v>
      </c>
      <c r="L316" s="197" t="str">
        <f ca="1">INDIRECT("'"&amp;$Q316&amp;"'!F29")</f>
        <v>N/A</v>
      </c>
      <c r="M316" s="197">
        <f ca="1">INDIRECT("'"&amp;$Q316&amp;"'!F32")</f>
        <v>0</v>
      </c>
      <c r="N316" s="197">
        <f ca="1">INDIRECT("'"&amp;$Q316&amp;"'!B34")</f>
        <v>0</v>
      </c>
      <c r="O316" s="197">
        <f ca="1">INDIRECT("'"&amp;$Q316&amp;"'!F42")</f>
        <v>0</v>
      </c>
      <c r="P316" s="197" t="str">
        <f ca="1">INDIRECT("'"&amp;$Q316&amp;"'!F44")</f>
        <v/>
      </c>
      <c r="Q316" t="s">
        <v>279</v>
      </c>
      <c r="R316">
        <v>34</v>
      </c>
    </row>
    <row r="317" spans="1:18" x14ac:dyDescent="0.25">
      <c r="A317" s="197" t="str">
        <f>'Total Payment Amount'!$D$2</f>
        <v>The University of California, Davis Medical Center</v>
      </c>
      <c r="B317" s="197" t="str">
        <f>'Total Payment Amount'!$D$3</f>
        <v>DY 7</v>
      </c>
      <c r="C317" s="198">
        <f>'Total Payment Amount'!$D$4</f>
        <v>41211</v>
      </c>
      <c r="D317" s="200" t="str">
        <f t="shared" ca="1" si="18"/>
        <v>Category 4: Stroke Management</v>
      </c>
      <c r="E317" s="197">
        <f t="shared" ca="1" si="19"/>
        <v>0</v>
      </c>
      <c r="F317" s="197">
        <f t="shared" ca="1" si="20"/>
        <v>0</v>
      </c>
      <c r="G317" s="200" t="str">
        <f ca="1">INDIRECT("'"&amp;$Q317&amp;"'!B47")</f>
        <v>Optional Milestone:</v>
      </c>
      <c r="H317" s="200">
        <f ca="1">INDIRECT("'"&amp;$Q317&amp;"'!D47")</f>
        <v>0</v>
      </c>
      <c r="J317" s="197">
        <f ca="1">INDIRECT("'"&amp;$Q317&amp;"'!F50")</f>
        <v>0</v>
      </c>
      <c r="K317" s="197">
        <f ca="1">INDIRECT("'"&amp;$Q317&amp;"'!F52")</f>
        <v>0</v>
      </c>
      <c r="L317" s="197" t="str">
        <f ca="1">INDIRECT("'"&amp;$Q317&amp;"'!F54")</f>
        <v>N/A</v>
      </c>
      <c r="M317" s="197">
        <f ca="1">INDIRECT("'"&amp;$Q317&amp;"'!F57")</f>
        <v>0</v>
      </c>
      <c r="N317" s="197">
        <f ca="1">INDIRECT("'"&amp;$Q317&amp;"'!B59")</f>
        <v>0</v>
      </c>
      <c r="O317" s="197">
        <f ca="1">INDIRECT("'"&amp;$Q317&amp;"'!F67")</f>
        <v>0</v>
      </c>
      <c r="P317" s="197" t="str">
        <f ca="1">INDIRECT("'"&amp;$Q317&amp;"'!F69")</f>
        <v/>
      </c>
      <c r="Q317" t="s">
        <v>279</v>
      </c>
      <c r="R317">
        <v>34</v>
      </c>
    </row>
    <row r="318" spans="1:18" x14ac:dyDescent="0.25">
      <c r="A318" s="197" t="str">
        <f>'Total Payment Amount'!$D$2</f>
        <v>The University of California, Davis Medical Center</v>
      </c>
      <c r="B318" s="197" t="str">
        <f>'Total Payment Amount'!$D$3</f>
        <v>DY 7</v>
      </c>
      <c r="C318" s="198">
        <f>'Total Payment Amount'!$D$4</f>
        <v>41211</v>
      </c>
      <c r="D318" s="200" t="str">
        <f t="shared" ca="1" si="18"/>
        <v>Category 4: Stroke Management</v>
      </c>
      <c r="E318" s="197">
        <f t="shared" ca="1" si="19"/>
        <v>0</v>
      </c>
      <c r="F318" s="197">
        <f t="shared" ca="1" si="20"/>
        <v>0</v>
      </c>
      <c r="G318" s="200" t="str">
        <f ca="1">INDIRECT("'"&amp;$Q318&amp;"'!B72")</f>
        <v>Optional Milestone:</v>
      </c>
      <c r="H318" s="200">
        <f ca="1">INDIRECT("'"&amp;$Q318&amp;"'!D72")</f>
        <v>0</v>
      </c>
      <c r="J318" s="197">
        <f ca="1">INDIRECT("'"&amp;$Q318&amp;"'!F75")</f>
        <v>0</v>
      </c>
      <c r="K318" s="197">
        <f ca="1">INDIRECT("'"&amp;$Q318&amp;"'!F77")</f>
        <v>0</v>
      </c>
      <c r="L318" s="197" t="str">
        <f ca="1">INDIRECT("'"&amp;$Q318&amp;"'!F79")</f>
        <v>N/A</v>
      </c>
      <c r="M318" s="197">
        <f ca="1">INDIRECT("'"&amp;$Q318&amp;"'!F82")</f>
        <v>0</v>
      </c>
      <c r="N318" s="197">
        <f ca="1">INDIRECT("'"&amp;$Q318&amp;"'!B84")</f>
        <v>0</v>
      </c>
      <c r="O318" s="197">
        <f ca="1">INDIRECT("'"&amp;$Q318&amp;"'!F92")</f>
        <v>0</v>
      </c>
      <c r="P318" s="197" t="str">
        <f ca="1">INDIRECT("'"&amp;$Q318&amp;"'!F94")</f>
        <v/>
      </c>
      <c r="Q318" t="s">
        <v>279</v>
      </c>
      <c r="R318">
        <v>34</v>
      </c>
    </row>
    <row r="319" spans="1:18" x14ac:dyDescent="0.25">
      <c r="A319" s="197" t="str">
        <f>'Total Payment Amount'!$D$2</f>
        <v>The University of California, Davis Medical Center</v>
      </c>
      <c r="B319" s="197" t="str">
        <f>'Total Payment Amount'!$D$3</f>
        <v>DY 7</v>
      </c>
      <c r="C319" s="198">
        <f>'Total Payment Amount'!$D$4</f>
        <v>41211</v>
      </c>
      <c r="D319" s="200" t="str">
        <f t="shared" ca="1" si="18"/>
        <v>Category 4: Stroke Management</v>
      </c>
      <c r="E319" s="197">
        <f t="shared" ca="1" si="19"/>
        <v>0</v>
      </c>
      <c r="F319" s="197">
        <f t="shared" ca="1" si="20"/>
        <v>0</v>
      </c>
      <c r="G319" s="200" t="str">
        <f ca="1">INDIRECT("'"&amp;$Q319&amp;"'!B97")</f>
        <v>Optional Milestone:</v>
      </c>
      <c r="H319" s="200">
        <f ca="1">INDIRECT("'"&amp;$Q319&amp;"'!d97")</f>
        <v>0</v>
      </c>
      <c r="J319" s="197">
        <f ca="1">INDIRECT("'"&amp;$Q319&amp;"'!F100")</f>
        <v>0</v>
      </c>
      <c r="K319" s="197">
        <f ca="1">INDIRECT("'"&amp;$Q319&amp;"'!F102")</f>
        <v>0</v>
      </c>
      <c r="L319" s="197" t="str">
        <f ca="1">INDIRECT("'"&amp;$Q319&amp;"'!F104")</f>
        <v>N/A</v>
      </c>
      <c r="M319" s="197">
        <f ca="1">INDIRECT("'"&amp;$Q319&amp;"'!F107")</f>
        <v>0</v>
      </c>
      <c r="N319" s="197">
        <f ca="1">INDIRECT("'"&amp;$Q319&amp;"'!B109")</f>
        <v>0</v>
      </c>
      <c r="O319" s="197">
        <f ca="1">INDIRECT("'"&amp;$Q319&amp;"'!F117")</f>
        <v>0</v>
      </c>
      <c r="P319" s="197" t="str">
        <f ca="1">INDIRECT("'"&amp;$Q319&amp;"'!F119")</f>
        <v/>
      </c>
      <c r="Q319" t="s">
        <v>279</v>
      </c>
      <c r="R319">
        <v>34</v>
      </c>
    </row>
    <row r="320" spans="1:18" x14ac:dyDescent="0.25">
      <c r="A320" s="197" t="str">
        <f>'Total Payment Amount'!$D$2</f>
        <v>The University of California, Davis Medical Center</v>
      </c>
      <c r="B320" s="197" t="str">
        <f>'Total Payment Amount'!$D$3</f>
        <v>DY 7</v>
      </c>
      <c r="C320" s="198">
        <f>'Total Payment Amount'!$D$4</f>
        <v>41211</v>
      </c>
      <c r="D320" s="200" t="str">
        <f t="shared" ca="1" si="18"/>
        <v>Category 4: Stroke Management</v>
      </c>
      <c r="E320" s="197">
        <f t="shared" ca="1" si="19"/>
        <v>0</v>
      </c>
      <c r="F320" s="197">
        <f t="shared" ca="1" si="20"/>
        <v>0</v>
      </c>
      <c r="G320" s="200" t="str">
        <f ca="1">INDIRECT("'"&amp;$Q320&amp;"'!B122")</f>
        <v>Optional Milestone:</v>
      </c>
      <c r="H320" s="200">
        <f ca="1">INDIRECT("'"&amp;$Q320&amp;"'!d122")</f>
        <v>0</v>
      </c>
      <c r="J320" s="197">
        <f ca="1">INDIRECT("'"&amp;$Q320&amp;"'!F125")</f>
        <v>0</v>
      </c>
      <c r="K320" s="197">
        <f ca="1">INDIRECT("'"&amp;$Q320&amp;"'!F127")</f>
        <v>0</v>
      </c>
      <c r="L320" s="197" t="str">
        <f ca="1">INDIRECT("'"&amp;$Q320&amp;"'!F129")</f>
        <v>N/A</v>
      </c>
      <c r="M320" s="197">
        <f ca="1">INDIRECT("'"&amp;$Q320&amp;"'!F132")</f>
        <v>0</v>
      </c>
      <c r="N320" s="197">
        <f ca="1">INDIRECT("'"&amp;$Q320&amp;"'!B134")</f>
        <v>0</v>
      </c>
      <c r="O320" s="197">
        <f ca="1">INDIRECT("'"&amp;$Q320&amp;"'!F142")</f>
        <v>0</v>
      </c>
      <c r="P320" s="197" t="str">
        <f ca="1">INDIRECT("'"&amp;$Q320&amp;"'!F144")</f>
        <v/>
      </c>
      <c r="Q320" t="s">
        <v>279</v>
      </c>
      <c r="R320">
        <v>34</v>
      </c>
    </row>
    <row r="321" spans="1:18" x14ac:dyDescent="0.25">
      <c r="A321" s="197" t="str">
        <f>'Total Payment Amount'!$D$2</f>
        <v>The University of California, Davis Medical Center</v>
      </c>
      <c r="B321" s="197" t="str">
        <f>'Total Payment Amount'!$D$3</f>
        <v>DY 7</v>
      </c>
      <c r="C321" s="198">
        <f>'Total Payment Amount'!$D$4</f>
        <v>41211</v>
      </c>
      <c r="D321" s="200" t="str">
        <f t="shared" ca="1" si="18"/>
        <v>Category 4: Stroke Management</v>
      </c>
      <c r="E321" s="197">
        <f t="shared" ca="1" si="19"/>
        <v>0</v>
      </c>
      <c r="F321" s="197">
        <f t="shared" ca="1" si="20"/>
        <v>0</v>
      </c>
      <c r="G321" s="200" t="str">
        <f ca="1">INDIRECT("'"&amp;$Q321&amp;"'!B147")</f>
        <v>Optional Milestone:</v>
      </c>
      <c r="H321" s="200">
        <f ca="1">INDIRECT("'"&amp;$Q321&amp;"'!d147")</f>
        <v>0</v>
      </c>
      <c r="J321" s="197">
        <f ca="1">INDIRECT("'"&amp;$Q321&amp;"'!F150")</f>
        <v>0</v>
      </c>
      <c r="K321" s="197">
        <f ca="1">INDIRECT("'"&amp;$Q321&amp;"'!F152")</f>
        <v>0</v>
      </c>
      <c r="L321" s="197" t="str">
        <f ca="1">INDIRECT("'"&amp;$Q321&amp;"'!F154")</f>
        <v>N/A</v>
      </c>
      <c r="M321" s="197">
        <f ca="1">INDIRECT("'"&amp;$Q321&amp;"'!F157")</f>
        <v>0</v>
      </c>
      <c r="N321" s="197">
        <f ca="1">INDIRECT("'"&amp;$Q321&amp;"'!B159")</f>
        <v>0</v>
      </c>
      <c r="O321" s="197">
        <f ca="1">INDIRECT("'"&amp;$Q321&amp;"'!F167")</f>
        <v>0</v>
      </c>
      <c r="P321" s="197" t="str">
        <f ca="1">INDIRECT("'"&amp;$Q321&amp;"'!F169")</f>
        <v/>
      </c>
      <c r="Q321" t="s">
        <v>279</v>
      </c>
      <c r="R321">
        <v>34</v>
      </c>
    </row>
    <row r="322" spans="1:18" x14ac:dyDescent="0.25">
      <c r="A322" s="197" t="str">
        <f>'Total Payment Amount'!$D$2</f>
        <v>The University of California, Davis Medical Center</v>
      </c>
      <c r="B322" s="197" t="str">
        <f>'Total Payment Amount'!$D$3</f>
        <v>DY 7</v>
      </c>
      <c r="C322" s="198">
        <f>'Total Payment Amount'!$D$4</f>
        <v>41211</v>
      </c>
      <c r="D322" s="200" t="str">
        <f t="shared" ca="1" si="18"/>
        <v>Category 4: Venous Thromboembolism (VTE) Prevention and Treatment</v>
      </c>
      <c r="E322" s="197">
        <f t="shared" ca="1" si="19"/>
        <v>0</v>
      </c>
      <c r="F322" s="197">
        <f t="shared" ca="1" si="20"/>
        <v>0</v>
      </c>
      <c r="H322" s="200">
        <f ca="1">INDIRECT("'"&amp;$Q322&amp;"'!D22")</f>
        <v>0</v>
      </c>
      <c r="J322" s="197">
        <f ca="1">INDIRECT("'"&amp;$Q322&amp;"'!F25")</f>
        <v>0</v>
      </c>
      <c r="K322" s="197">
        <f ca="1">INDIRECT("'"&amp;$Q322&amp;"'!F27")</f>
        <v>0</v>
      </c>
      <c r="L322" s="197" t="str">
        <f ca="1">INDIRECT("'"&amp;$Q322&amp;"'!F29")</f>
        <v>N/A</v>
      </c>
      <c r="M322" s="197">
        <f ca="1">INDIRECT("'"&amp;$Q322&amp;"'!F32")</f>
        <v>0</v>
      </c>
      <c r="N322" s="197">
        <f ca="1">INDIRECT("'"&amp;$Q322&amp;"'!B34")</f>
        <v>0</v>
      </c>
      <c r="O322" s="197">
        <f ca="1">INDIRECT("'"&amp;$Q322&amp;"'!F42")</f>
        <v>0</v>
      </c>
      <c r="P322" s="197" t="str">
        <f ca="1">INDIRECT("'"&amp;$Q322&amp;"'!F44")</f>
        <v/>
      </c>
      <c r="Q322" t="s">
        <v>280</v>
      </c>
      <c r="R322">
        <v>35</v>
      </c>
    </row>
    <row r="323" spans="1:18" x14ac:dyDescent="0.25">
      <c r="A323" s="197" t="str">
        <f>'Total Payment Amount'!$D$2</f>
        <v>The University of California, Davis Medical Center</v>
      </c>
      <c r="B323" s="197" t="str">
        <f>'Total Payment Amount'!$D$3</f>
        <v>DY 7</v>
      </c>
      <c r="C323" s="198">
        <f>'Total Payment Amount'!$D$4</f>
        <v>41211</v>
      </c>
      <c r="D323" s="200" t="str">
        <f t="shared" ca="1" si="18"/>
        <v>Category 4: Venous Thromboembolism (VTE) Prevention and Treatment</v>
      </c>
      <c r="E323" s="197">
        <f t="shared" ca="1" si="19"/>
        <v>0</v>
      </c>
      <c r="F323" s="197">
        <f t="shared" ca="1" si="20"/>
        <v>0</v>
      </c>
      <c r="G323" s="200" t="str">
        <f ca="1">INDIRECT("'"&amp;$Q323&amp;"'!B47")</f>
        <v>Optional Milestone:</v>
      </c>
      <c r="H323" s="200">
        <f ca="1">INDIRECT("'"&amp;$Q323&amp;"'!D47")</f>
        <v>0</v>
      </c>
      <c r="J323" s="197">
        <f ca="1">INDIRECT("'"&amp;$Q323&amp;"'!F50")</f>
        <v>0</v>
      </c>
      <c r="K323" s="197">
        <f ca="1">INDIRECT("'"&amp;$Q323&amp;"'!F52")</f>
        <v>0</v>
      </c>
      <c r="L323" s="197" t="str">
        <f ca="1">INDIRECT("'"&amp;$Q323&amp;"'!F54")</f>
        <v>N/A</v>
      </c>
      <c r="M323" s="197">
        <f ca="1">INDIRECT("'"&amp;$Q323&amp;"'!F57")</f>
        <v>0</v>
      </c>
      <c r="N323" s="197">
        <f ca="1">INDIRECT("'"&amp;$Q323&amp;"'!B59")</f>
        <v>0</v>
      </c>
      <c r="O323" s="197">
        <f ca="1">INDIRECT("'"&amp;$Q323&amp;"'!F67")</f>
        <v>0</v>
      </c>
      <c r="P323" s="197" t="str">
        <f ca="1">INDIRECT("'"&amp;$Q323&amp;"'!F69")</f>
        <v/>
      </c>
      <c r="Q323" t="s">
        <v>280</v>
      </c>
      <c r="R323">
        <v>35</v>
      </c>
    </row>
    <row r="324" spans="1:18" x14ac:dyDescent="0.25">
      <c r="A324" s="197" t="str">
        <f>'Total Payment Amount'!$D$2</f>
        <v>The University of California, Davis Medical Center</v>
      </c>
      <c r="B324" s="197" t="str">
        <f>'Total Payment Amount'!$D$3</f>
        <v>DY 7</v>
      </c>
      <c r="C324" s="198">
        <f>'Total Payment Amount'!$D$4</f>
        <v>41211</v>
      </c>
      <c r="D324" s="200" t="str">
        <f t="shared" ca="1" si="18"/>
        <v>Category 4: Venous Thromboembolism (VTE) Prevention and Treatment</v>
      </c>
      <c r="E324" s="197">
        <f t="shared" ca="1" si="19"/>
        <v>0</v>
      </c>
      <c r="F324" s="197">
        <f t="shared" ca="1" si="20"/>
        <v>0</v>
      </c>
      <c r="G324" s="200" t="str">
        <f ca="1">INDIRECT("'"&amp;$Q324&amp;"'!B72")</f>
        <v>Optional Milestone:</v>
      </c>
      <c r="H324" s="200">
        <f ca="1">INDIRECT("'"&amp;$Q324&amp;"'!D72")</f>
        <v>0</v>
      </c>
      <c r="J324" s="197">
        <f ca="1">INDIRECT("'"&amp;$Q324&amp;"'!F75")</f>
        <v>0</v>
      </c>
      <c r="K324" s="197">
        <f ca="1">INDIRECT("'"&amp;$Q324&amp;"'!F77")</f>
        <v>0</v>
      </c>
      <c r="L324" s="197" t="str">
        <f ca="1">INDIRECT("'"&amp;$Q324&amp;"'!F79")</f>
        <v>N/A</v>
      </c>
      <c r="M324" s="197">
        <f ca="1">INDIRECT("'"&amp;$Q324&amp;"'!F82")</f>
        <v>0</v>
      </c>
      <c r="N324" s="197">
        <f ca="1">INDIRECT("'"&amp;$Q324&amp;"'!B84")</f>
        <v>0</v>
      </c>
      <c r="O324" s="197">
        <f ca="1">INDIRECT("'"&amp;$Q324&amp;"'!F92")</f>
        <v>0</v>
      </c>
      <c r="P324" s="197" t="str">
        <f ca="1">INDIRECT("'"&amp;$Q324&amp;"'!F94")</f>
        <v/>
      </c>
      <c r="Q324" t="s">
        <v>280</v>
      </c>
      <c r="R324">
        <v>35</v>
      </c>
    </row>
    <row r="325" spans="1:18" x14ac:dyDescent="0.25">
      <c r="A325" s="197" t="str">
        <f>'Total Payment Amount'!$D$2</f>
        <v>The University of California, Davis Medical Center</v>
      </c>
      <c r="B325" s="197" t="str">
        <f>'Total Payment Amount'!$D$3</f>
        <v>DY 7</v>
      </c>
      <c r="C325" s="198">
        <f>'Total Payment Amount'!$D$4</f>
        <v>41211</v>
      </c>
      <c r="D325" s="200" t="str">
        <f t="shared" ca="1" si="18"/>
        <v>Category 4: Venous Thromboembolism (VTE) Prevention and Treatment</v>
      </c>
      <c r="E325" s="197">
        <f t="shared" ca="1" si="19"/>
        <v>0</v>
      </c>
      <c r="F325" s="197">
        <f t="shared" ca="1" si="20"/>
        <v>0</v>
      </c>
      <c r="G325" s="200" t="str">
        <f ca="1">INDIRECT("'"&amp;$Q325&amp;"'!B97")</f>
        <v>Optional Milestone:</v>
      </c>
      <c r="H325" s="200">
        <f ca="1">INDIRECT("'"&amp;$Q325&amp;"'!d97")</f>
        <v>0</v>
      </c>
      <c r="J325" s="197">
        <f ca="1">INDIRECT("'"&amp;$Q325&amp;"'!F100")</f>
        <v>0</v>
      </c>
      <c r="K325" s="197">
        <f ca="1">INDIRECT("'"&amp;$Q325&amp;"'!F102")</f>
        <v>0</v>
      </c>
      <c r="L325" s="197" t="str">
        <f ca="1">INDIRECT("'"&amp;$Q325&amp;"'!F104")</f>
        <v>N/A</v>
      </c>
      <c r="M325" s="197">
        <f ca="1">INDIRECT("'"&amp;$Q325&amp;"'!F107")</f>
        <v>0</v>
      </c>
      <c r="N325" s="197">
        <f ca="1">INDIRECT("'"&amp;$Q325&amp;"'!B109")</f>
        <v>0</v>
      </c>
      <c r="O325" s="197">
        <f ca="1">INDIRECT("'"&amp;$Q325&amp;"'!F117")</f>
        <v>0</v>
      </c>
      <c r="P325" s="197" t="str">
        <f ca="1">INDIRECT("'"&amp;$Q325&amp;"'!F119")</f>
        <v/>
      </c>
      <c r="Q325" t="s">
        <v>280</v>
      </c>
      <c r="R325">
        <v>35</v>
      </c>
    </row>
    <row r="326" spans="1:18" x14ac:dyDescent="0.25">
      <c r="A326" s="197" t="str">
        <f>'Total Payment Amount'!$D$2</f>
        <v>The University of California, Davis Medical Center</v>
      </c>
      <c r="B326" s="197" t="str">
        <f>'Total Payment Amount'!$D$3</f>
        <v>DY 7</v>
      </c>
      <c r="C326" s="198">
        <f>'Total Payment Amount'!$D$4</f>
        <v>41211</v>
      </c>
      <c r="D326" s="200" t="str">
        <f t="shared" ca="1" si="18"/>
        <v>Category 4: Venous Thromboembolism (VTE) Prevention and Treatment</v>
      </c>
      <c r="E326" s="197">
        <f t="shared" ca="1" si="19"/>
        <v>0</v>
      </c>
      <c r="F326" s="197">
        <f t="shared" ca="1" si="20"/>
        <v>0</v>
      </c>
      <c r="G326" s="200" t="str">
        <f ca="1">INDIRECT("'"&amp;$Q326&amp;"'!B122")</f>
        <v>Optional Milestone:</v>
      </c>
      <c r="H326" s="200">
        <f ca="1">INDIRECT("'"&amp;$Q326&amp;"'!d122")</f>
        <v>0</v>
      </c>
      <c r="J326" s="197">
        <f ca="1">INDIRECT("'"&amp;$Q326&amp;"'!F125")</f>
        <v>0</v>
      </c>
      <c r="K326" s="197">
        <f ca="1">INDIRECT("'"&amp;$Q326&amp;"'!F127")</f>
        <v>0</v>
      </c>
      <c r="L326" s="197" t="str">
        <f ca="1">INDIRECT("'"&amp;$Q326&amp;"'!F129")</f>
        <v>N/A</v>
      </c>
      <c r="M326" s="197">
        <f ca="1">INDIRECT("'"&amp;$Q326&amp;"'!F132")</f>
        <v>0</v>
      </c>
      <c r="N326" s="197">
        <f ca="1">INDIRECT("'"&amp;$Q326&amp;"'!B134")</f>
        <v>0</v>
      </c>
      <c r="O326" s="197">
        <f ca="1">INDIRECT("'"&amp;$Q326&amp;"'!F142")</f>
        <v>0</v>
      </c>
      <c r="P326" s="197" t="str">
        <f ca="1">INDIRECT("'"&amp;$Q326&amp;"'!F144")</f>
        <v/>
      </c>
      <c r="Q326" t="s">
        <v>280</v>
      </c>
      <c r="R326">
        <v>35</v>
      </c>
    </row>
    <row r="327" spans="1:18" x14ac:dyDescent="0.25">
      <c r="A327" s="197" t="str">
        <f>'Total Payment Amount'!$D$2</f>
        <v>The University of California, Davis Medical Center</v>
      </c>
      <c r="B327" s="197" t="str">
        <f>'Total Payment Amount'!$D$3</f>
        <v>DY 7</v>
      </c>
      <c r="C327" s="198">
        <f>'Total Payment Amount'!$D$4</f>
        <v>41211</v>
      </c>
      <c r="D327" s="200" t="str">
        <f t="shared" ca="1" si="18"/>
        <v>Category 4: Venous Thromboembolism (VTE) Prevention and Treatment</v>
      </c>
      <c r="E327" s="197">
        <f t="shared" ca="1" si="19"/>
        <v>0</v>
      </c>
      <c r="F327" s="197">
        <f t="shared" ca="1" si="20"/>
        <v>0</v>
      </c>
      <c r="G327" s="200" t="str">
        <f ca="1">INDIRECT("'"&amp;$Q327&amp;"'!B147")</f>
        <v>Optional Milestone:</v>
      </c>
      <c r="H327" s="200">
        <f ca="1">INDIRECT("'"&amp;$Q327&amp;"'!d147")</f>
        <v>0</v>
      </c>
      <c r="J327" s="197">
        <f ca="1">INDIRECT("'"&amp;$Q327&amp;"'!F150")</f>
        <v>0</v>
      </c>
      <c r="K327" s="197">
        <f ca="1">INDIRECT("'"&amp;$Q327&amp;"'!F152")</f>
        <v>0</v>
      </c>
      <c r="L327" s="197" t="str">
        <f ca="1">INDIRECT("'"&amp;$Q327&amp;"'!F154")</f>
        <v>N/A</v>
      </c>
      <c r="M327" s="197">
        <f ca="1">INDIRECT("'"&amp;$Q327&amp;"'!F157")</f>
        <v>0</v>
      </c>
      <c r="N327" s="197">
        <f ca="1">INDIRECT("'"&amp;$Q327&amp;"'!B159")</f>
        <v>0</v>
      </c>
      <c r="O327" s="197">
        <f ca="1">INDIRECT("'"&amp;$Q327&amp;"'!F167")</f>
        <v>0</v>
      </c>
      <c r="P327" s="197" t="str">
        <f ca="1">INDIRECT("'"&amp;$Q327&amp;"'!F169")</f>
        <v/>
      </c>
      <c r="Q327" t="s">
        <v>280</v>
      </c>
      <c r="R327">
        <v>35</v>
      </c>
    </row>
    <row r="328" spans="1:18" x14ac:dyDescent="0.25">
      <c r="A328" s="197" t="str">
        <f>'Total Payment Amount'!$D$2</f>
        <v>The University of California, Davis Medical Center</v>
      </c>
      <c r="B328" s="197" t="str">
        <f>'Total Payment Amount'!$D$3</f>
        <v>DY 7</v>
      </c>
      <c r="C328" s="198">
        <f>'Total Payment Amount'!$D$4</f>
        <v>41211</v>
      </c>
      <c r="D328" s="200" t="str">
        <f t="shared" ca="1" si="18"/>
        <v>Category 4: Venous Thromboembolism (VTE) Prevention and Treatment</v>
      </c>
      <c r="E328" s="197">
        <f t="shared" ca="1" si="19"/>
        <v>0</v>
      </c>
      <c r="F328" s="197">
        <f t="shared" ca="1" si="20"/>
        <v>0</v>
      </c>
      <c r="G328" s="200" t="str">
        <f ca="1">INDIRECT("'"&amp;$Q328&amp;"'!B172")</f>
        <v>Optional Milestone:</v>
      </c>
      <c r="H328" s="200">
        <f ca="1">INDIRECT("'"&amp;$Q328&amp;"'!d172")</f>
        <v>0</v>
      </c>
      <c r="J328" s="197">
        <f ca="1">INDIRECT("'"&amp;$Q328&amp;"'!F175")</f>
        <v>0</v>
      </c>
      <c r="K328" s="197">
        <f ca="1">INDIRECT("'"&amp;$Q328&amp;"'!F177")</f>
        <v>0</v>
      </c>
      <c r="L328" s="197" t="str">
        <f ca="1">INDIRECT("'"&amp;$Q328&amp;"'!F179")</f>
        <v>N/A</v>
      </c>
      <c r="M328" s="197">
        <f ca="1">INDIRECT("'"&amp;$Q328&amp;"'!F182")</f>
        <v>0</v>
      </c>
      <c r="N328" s="197">
        <f ca="1">INDIRECT("'"&amp;$Q328&amp;"'!B184")</f>
        <v>0</v>
      </c>
      <c r="O328" s="197">
        <f ca="1">INDIRECT("'"&amp;$Q328&amp;"'!F192")</f>
        <v>0</v>
      </c>
      <c r="P328" s="197" t="str">
        <f ca="1">INDIRECT("'"&amp;$Q328&amp;"'!F194")</f>
        <v/>
      </c>
      <c r="Q328" t="s">
        <v>280</v>
      </c>
      <c r="R328">
        <v>35</v>
      </c>
    </row>
    <row r="329" spans="1:18" x14ac:dyDescent="0.25">
      <c r="A329" s="197" t="str">
        <f>'Total Payment Amount'!$D$2</f>
        <v>The University of California, Davis Medical Center</v>
      </c>
      <c r="B329" s="197" t="str">
        <f>'Total Payment Amount'!$D$3</f>
        <v>DY 7</v>
      </c>
      <c r="C329" s="198">
        <f>'Total Payment Amount'!$D$4</f>
        <v>41211</v>
      </c>
      <c r="D329" s="200" t="str">
        <f t="shared" ca="1" si="18"/>
        <v>Category 4: Falls with Injury Prevention</v>
      </c>
      <c r="E329" s="197">
        <f t="shared" ca="1" si="19"/>
        <v>0</v>
      </c>
      <c r="F329" s="197">
        <f t="shared" ca="1" si="20"/>
        <v>0</v>
      </c>
      <c r="H329" s="200" t="str">
        <f ca="1">INDIRECT("'"&amp;$Q329&amp;"'!B21")</f>
        <v>Prevalence of patient falls with injuries (Rate per 1,000 patient days)</v>
      </c>
      <c r="J329" s="197">
        <f ca="1">INDIRECT("'"&amp;$Q329&amp;"'!F23")</f>
        <v>0</v>
      </c>
      <c r="K329" s="197">
        <f ca="1">INDIRECT("'"&amp;$Q329&amp;"'!F25")</f>
        <v>0</v>
      </c>
      <c r="L329" s="197" t="str">
        <f ca="1">INDIRECT("'"&amp;$Q329&amp;"'!F27")</f>
        <v>N/A</v>
      </c>
      <c r="N329" s="197">
        <f ca="1">INDIRECT("'"&amp;$Q329&amp;"'!B32")</f>
        <v>0</v>
      </c>
      <c r="O329" s="197">
        <f ca="1">INDIRECT("'"&amp;$Q329&amp;"'!F40")</f>
        <v>0</v>
      </c>
      <c r="P329" s="197" t="str">
        <f ca="1">INDIRECT("'"&amp;$Q329&amp;"'!F44")</f>
        <v/>
      </c>
      <c r="Q329" t="s">
        <v>281</v>
      </c>
      <c r="R329">
        <v>36</v>
      </c>
    </row>
    <row r="330" spans="1:18" x14ac:dyDescent="0.25">
      <c r="A330" s="197" t="str">
        <f>'Total Payment Amount'!$D$2</f>
        <v>The University of California, Davis Medical Center</v>
      </c>
      <c r="B330" s="197" t="str">
        <f>'Total Payment Amount'!$D$3</f>
        <v>DY 7</v>
      </c>
      <c r="C330" s="198">
        <f>'Total Payment Amount'!$D$4</f>
        <v>41211</v>
      </c>
      <c r="D330" s="200" t="str">
        <f t="shared" ca="1" si="18"/>
        <v>Category 4: Falls with Injury Prevention</v>
      </c>
      <c r="E330" s="197">
        <f t="shared" ca="1" si="19"/>
        <v>0</v>
      </c>
      <c r="F330" s="197">
        <f t="shared" ca="1" si="20"/>
        <v>0</v>
      </c>
      <c r="G330" s="200" t="str">
        <f ca="1">INDIRECT("'"&amp;$Q330&amp;"'!B47")</f>
        <v>Optional Milestone:</v>
      </c>
      <c r="H330" s="200">
        <f ca="1">INDIRECT("'"&amp;$Q330&amp;"'!D47")</f>
        <v>0</v>
      </c>
      <c r="J330" s="197">
        <f ca="1">INDIRECT("'"&amp;$Q330&amp;"'!F50")</f>
        <v>0</v>
      </c>
      <c r="K330" s="197">
        <f ca="1">INDIRECT("'"&amp;$Q330&amp;"'!F52")</f>
        <v>0</v>
      </c>
      <c r="L330" s="197" t="str">
        <f ca="1">INDIRECT("'"&amp;$Q330&amp;"'!F54")</f>
        <v>N/A</v>
      </c>
      <c r="M330" s="197">
        <f ca="1">INDIRECT("'"&amp;$Q330&amp;"'!F57")</f>
        <v>0</v>
      </c>
      <c r="N330" s="197">
        <f ca="1">INDIRECT("'"&amp;$Q330&amp;"'!B59")</f>
        <v>0</v>
      </c>
      <c r="O330" s="197">
        <f ca="1">INDIRECT("'"&amp;$Q330&amp;"'!F67")</f>
        <v>0</v>
      </c>
      <c r="P330" s="197" t="str">
        <f ca="1">INDIRECT("'"&amp;$Q330&amp;"'!F69")</f>
        <v/>
      </c>
      <c r="Q330" t="s">
        <v>281</v>
      </c>
      <c r="R330">
        <v>36</v>
      </c>
    </row>
    <row r="331" spans="1:18" x14ac:dyDescent="0.25">
      <c r="A331" s="197" t="str">
        <f>'Total Payment Amount'!$D$2</f>
        <v>The University of California, Davis Medical Center</v>
      </c>
      <c r="B331" s="197" t="str">
        <f>'Total Payment Amount'!$D$3</f>
        <v>DY 7</v>
      </c>
      <c r="C331" s="198">
        <f>'Total Payment Amount'!$D$4</f>
        <v>41211</v>
      </c>
      <c r="D331" s="200" t="str">
        <f t="shared" ca="1" si="18"/>
        <v>Category 4: Falls with Injury Prevention</v>
      </c>
      <c r="E331" s="197">
        <f t="shared" ca="1" si="19"/>
        <v>0</v>
      </c>
      <c r="F331" s="197">
        <f t="shared" ca="1" si="20"/>
        <v>0</v>
      </c>
      <c r="G331" s="200" t="str">
        <f ca="1">INDIRECT("'"&amp;$Q331&amp;"'!B72")</f>
        <v>Optional Milestone:</v>
      </c>
      <c r="H331" s="200">
        <f ca="1">INDIRECT("'"&amp;$Q331&amp;"'!D72")</f>
        <v>0</v>
      </c>
      <c r="J331" s="197">
        <f ca="1">INDIRECT("'"&amp;$Q331&amp;"'!F75")</f>
        <v>0</v>
      </c>
      <c r="K331" s="197">
        <f ca="1">INDIRECT("'"&amp;$Q331&amp;"'!F77")</f>
        <v>0</v>
      </c>
      <c r="L331" s="197" t="str">
        <f ca="1">INDIRECT("'"&amp;$Q331&amp;"'!F79")</f>
        <v>N/A</v>
      </c>
      <c r="M331" s="197">
        <f ca="1">INDIRECT("'"&amp;$Q331&amp;"'!F82")</f>
        <v>0</v>
      </c>
      <c r="N331" s="197">
        <f ca="1">INDIRECT("'"&amp;$Q331&amp;"'!B84")</f>
        <v>0</v>
      </c>
      <c r="O331" s="197">
        <f ca="1">INDIRECT("'"&amp;$Q331&amp;"'!F92")</f>
        <v>0</v>
      </c>
      <c r="P331" s="197" t="str">
        <f ca="1">INDIRECT("'"&amp;$Q331&amp;"'!F94")</f>
        <v/>
      </c>
      <c r="Q331" t="s">
        <v>281</v>
      </c>
      <c r="R331">
        <v>36</v>
      </c>
    </row>
    <row r="332" spans="1:18" x14ac:dyDescent="0.25">
      <c r="A332" s="197" t="str">
        <f>'Total Payment Amount'!$D$2</f>
        <v>The University of California, Davis Medical Center</v>
      </c>
      <c r="B332" s="197" t="str">
        <f>'Total Payment Amount'!$D$3</f>
        <v>DY 7</v>
      </c>
      <c r="C332" s="198">
        <f>'Total Payment Amount'!$D$4</f>
        <v>41211</v>
      </c>
      <c r="D332" s="200" t="str">
        <f t="shared" ca="1" si="18"/>
        <v>Category 4: Falls with Injury Prevention</v>
      </c>
      <c r="E332" s="197">
        <f t="shared" ca="1" si="19"/>
        <v>0</v>
      </c>
      <c r="F332" s="197">
        <f t="shared" ca="1" si="20"/>
        <v>0</v>
      </c>
      <c r="G332" s="200" t="str">
        <f ca="1">INDIRECT("'"&amp;$Q332&amp;"'!B97")</f>
        <v>Optional Milestone:</v>
      </c>
      <c r="H332" s="200">
        <f ca="1">INDIRECT("'"&amp;$Q332&amp;"'!d97")</f>
        <v>0</v>
      </c>
      <c r="J332" s="197">
        <f ca="1">INDIRECT("'"&amp;$Q332&amp;"'!F100")</f>
        <v>0</v>
      </c>
      <c r="K332" s="197">
        <f ca="1">INDIRECT("'"&amp;$Q332&amp;"'!F102")</f>
        <v>0</v>
      </c>
      <c r="L332" s="197" t="str">
        <f ca="1">INDIRECT("'"&amp;$Q332&amp;"'!F104")</f>
        <v>N/A</v>
      </c>
      <c r="M332" s="197">
        <f ca="1">INDIRECT("'"&amp;$Q332&amp;"'!F107")</f>
        <v>0</v>
      </c>
      <c r="N332" s="197">
        <f ca="1">INDIRECT("'"&amp;$Q332&amp;"'!B109")</f>
        <v>0</v>
      </c>
      <c r="O332" s="197">
        <f ca="1">INDIRECT("'"&amp;$Q332&amp;"'!F117")</f>
        <v>0</v>
      </c>
      <c r="P332" s="197" t="str">
        <f ca="1">INDIRECT("'"&amp;$Q332&amp;"'!F119")</f>
        <v/>
      </c>
      <c r="Q332" t="s">
        <v>281</v>
      </c>
      <c r="R332">
        <v>36</v>
      </c>
    </row>
    <row r="333" spans="1:18" x14ac:dyDescent="0.25">
      <c r="A333" s="197" t="str">
        <f>'Total Payment Amount'!$D$2</f>
        <v>The University of California, Davis Medical Center</v>
      </c>
      <c r="B333" s="197" t="str">
        <f>'Total Payment Amount'!$D$3</f>
        <v>DY 7</v>
      </c>
      <c r="C333" s="198">
        <f>'Total Payment Amount'!$D$4</f>
        <v>41211</v>
      </c>
      <c r="D333" s="200" t="str">
        <f t="shared" ca="1" si="18"/>
        <v>Category 4: Falls with Injury Prevention</v>
      </c>
      <c r="E333" s="197">
        <f t="shared" ca="1" si="19"/>
        <v>0</v>
      </c>
      <c r="F333" s="197">
        <f t="shared" ca="1" si="20"/>
        <v>0</v>
      </c>
      <c r="G333" s="200" t="str">
        <f ca="1">INDIRECT("'"&amp;$Q333&amp;"'!B122")</f>
        <v>Optional Milestone:</v>
      </c>
      <c r="H333" s="200">
        <f ca="1">INDIRECT("'"&amp;$Q333&amp;"'!d122")</f>
        <v>0</v>
      </c>
      <c r="J333" s="197">
        <f ca="1">INDIRECT("'"&amp;$Q333&amp;"'!F125")</f>
        <v>0</v>
      </c>
      <c r="K333" s="197">
        <f ca="1">INDIRECT("'"&amp;$Q333&amp;"'!F127")</f>
        <v>0</v>
      </c>
      <c r="L333" s="197" t="str">
        <f ca="1">INDIRECT("'"&amp;$Q333&amp;"'!F129")</f>
        <v>N/A</v>
      </c>
      <c r="M333" s="197">
        <f ca="1">INDIRECT("'"&amp;$Q333&amp;"'!F132")</f>
        <v>0</v>
      </c>
      <c r="N333" s="197">
        <f ca="1">INDIRECT("'"&amp;$Q333&amp;"'!B134")</f>
        <v>0</v>
      </c>
      <c r="O333" s="197">
        <f ca="1">INDIRECT("'"&amp;$Q333&amp;"'!F142")</f>
        <v>0</v>
      </c>
      <c r="P333" s="197" t="str">
        <f ca="1">INDIRECT("'"&amp;$Q333&amp;"'!F144")</f>
        <v/>
      </c>
      <c r="Q333" t="s">
        <v>281</v>
      </c>
      <c r="R333">
        <v>36</v>
      </c>
    </row>
    <row r="334" spans="1:18" x14ac:dyDescent="0.25">
      <c r="A334" s="197" t="str">
        <f>'Total Payment Amount'!$D$2</f>
        <v>The University of California, Davis Medical Center</v>
      </c>
      <c r="B334" s="197" t="str">
        <f>'Total Payment Amount'!$D$3</f>
        <v>DY 7</v>
      </c>
      <c r="C334" s="198">
        <f>'Total Payment Amount'!$D$4</f>
        <v>41211</v>
      </c>
      <c r="D334" s="200" t="str">
        <f ca="1">INDIRECT("'"&amp;$Q334&amp;"'!$A$5")</f>
        <v>Category 4: Falls with Injury Prevention</v>
      </c>
      <c r="E334" s="197">
        <f ca="1">INDIRECT("'"&amp;$Q334&amp;"'!$F$17")</f>
        <v>0</v>
      </c>
      <c r="F334" s="197">
        <f ca="1">INDIRECT("'"&amp;$Q334&amp;"'!$F$19")</f>
        <v>0</v>
      </c>
      <c r="G334" s="200" t="str">
        <f ca="1">INDIRECT("'"&amp;$Q334&amp;"'!B147")</f>
        <v>Optional Milestone:</v>
      </c>
      <c r="H334" s="200">
        <f ca="1">INDIRECT("'"&amp;$Q334&amp;"'!d147")</f>
        <v>0</v>
      </c>
      <c r="J334" s="197">
        <f ca="1">INDIRECT("'"&amp;$Q334&amp;"'!F150")</f>
        <v>0</v>
      </c>
      <c r="K334" s="197">
        <f ca="1">INDIRECT("'"&amp;$Q334&amp;"'!F152")</f>
        <v>0</v>
      </c>
      <c r="L334" s="197" t="str">
        <f ca="1">INDIRECT("'"&amp;$Q334&amp;"'!F154")</f>
        <v>N/A</v>
      </c>
      <c r="M334" s="197">
        <f ca="1">INDIRECT("'"&amp;$Q334&amp;"'!F157")</f>
        <v>0</v>
      </c>
      <c r="N334" s="197">
        <f ca="1">INDIRECT("'"&amp;$Q334&amp;"'!B159")</f>
        <v>0</v>
      </c>
      <c r="O334" s="197">
        <f ca="1">INDIRECT("'"&amp;$Q334&amp;"'!F167")</f>
        <v>0</v>
      </c>
      <c r="P334" s="197" t="str">
        <f ca="1">INDIRECT("'"&amp;$Q334&amp;"'!F169")</f>
        <v/>
      </c>
      <c r="Q334" t="s">
        <v>281</v>
      </c>
      <c r="R334">
        <v>36</v>
      </c>
    </row>
    <row r="335" spans="1:18" x14ac:dyDescent="0.25">
      <c r="A335" s="197" t="str">
        <f>'Total Payment Amount'!$D$2</f>
        <v>The University of California, Davis Medical Center</v>
      </c>
      <c r="B335" s="197" t="str">
        <f>'Total Payment Amount'!$D$3</f>
        <v>DY 7</v>
      </c>
      <c r="C335" s="198">
        <f>'Total Payment Amount'!$D$4</f>
        <v>41211</v>
      </c>
      <c r="D335" s="200" t="str">
        <f ca="1">INDIRECT("'"&amp;$Q335&amp;"'!$A$5")</f>
        <v>Category 4: Falls with Injury Prevention</v>
      </c>
      <c r="E335" s="197">
        <f ca="1">INDIRECT("'"&amp;$Q335&amp;"'!$F$17")</f>
        <v>0</v>
      </c>
      <c r="F335" s="197">
        <f ca="1">INDIRECT("'"&amp;$Q335&amp;"'!$F$19")</f>
        <v>0</v>
      </c>
      <c r="G335" s="200" t="str">
        <f ca="1">INDIRECT("'"&amp;$Q335&amp;"'!B172")</f>
        <v>Optional Milestone:</v>
      </c>
      <c r="H335" s="200">
        <f ca="1">INDIRECT("'"&amp;$Q335&amp;"'!d172")</f>
        <v>0</v>
      </c>
      <c r="J335" s="197">
        <f ca="1">INDIRECT("'"&amp;$Q335&amp;"'!F175")</f>
        <v>0</v>
      </c>
      <c r="K335" s="197">
        <f ca="1">INDIRECT("'"&amp;$Q335&amp;"'!F177")</f>
        <v>0</v>
      </c>
      <c r="L335" s="197" t="str">
        <f ca="1">INDIRECT("'"&amp;$Q335&amp;"'!F179")</f>
        <v>N/A</v>
      </c>
      <c r="M335" s="197">
        <f ca="1">INDIRECT("'"&amp;$Q335&amp;"'!F182")</f>
        <v>0</v>
      </c>
      <c r="N335" s="197">
        <f ca="1">INDIRECT("'"&amp;$Q335&amp;"'!B184")</f>
        <v>0</v>
      </c>
      <c r="O335" s="197">
        <f ca="1">INDIRECT("'"&amp;$Q335&amp;"'!F192")</f>
        <v>0</v>
      </c>
      <c r="P335" s="197" t="str">
        <f ca="1">INDIRECT("'"&amp;$Q335&amp;"'!F194")</f>
        <v/>
      </c>
      <c r="Q335" t="s">
        <v>281</v>
      </c>
      <c r="R335">
        <v>36</v>
      </c>
    </row>
    <row r="336" spans="1:18" x14ac:dyDescent="0.25">
      <c r="D336" s="200"/>
      <c r="E336" s="197"/>
      <c r="F336" s="197"/>
    </row>
    <row r="337" spans="4:6" x14ac:dyDescent="0.25">
      <c r="D337" s="200"/>
      <c r="E337" s="197"/>
      <c r="F337" s="197"/>
    </row>
    <row r="338" spans="4:6" x14ac:dyDescent="0.25">
      <c r="D338" s="200"/>
      <c r="E338" s="197"/>
      <c r="F338" s="197"/>
    </row>
  </sheetData>
  <sheetProtection password="CB04"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I47"/>
  <sheetViews>
    <sheetView showGridLines="0" view="pageBreakPreview" topLeftCell="A37" zoomScale="80" zoomScaleNormal="90" zoomScaleSheetLayoutView="80" zoomScalePageLayoutView="90" workbookViewId="0">
      <selection activeCell="A26" sqref="A26:G26"/>
    </sheetView>
  </sheetViews>
  <sheetFormatPr defaultColWidth="10" defaultRowHeight="15" x14ac:dyDescent="0.25"/>
  <cols>
    <col min="1" max="1" width="1.7109375" style="179" customWidth="1"/>
    <col min="2" max="2" width="19.42578125" style="179" customWidth="1"/>
    <col min="3" max="3" width="43.140625" style="179" customWidth="1"/>
    <col min="4" max="4" width="64.7109375" style="180" customWidth="1"/>
    <col min="5" max="5" width="2.7109375" style="179" customWidth="1"/>
    <col min="6" max="6" width="17" style="181" customWidth="1"/>
    <col min="7" max="7" width="4" style="179" customWidth="1"/>
    <col min="8" max="8" width="3.140625" style="179" customWidth="1"/>
    <col min="9" max="16384" width="10" style="179"/>
  </cols>
  <sheetData>
    <row r="1" spans="1:9" ht="15.75" x14ac:dyDescent="0.25">
      <c r="A1" s="178" t="s">
        <v>71</v>
      </c>
    </row>
    <row r="2" spans="1:9" ht="15.75" x14ac:dyDescent="0.25">
      <c r="A2" s="182" t="s">
        <v>72</v>
      </c>
    </row>
    <row r="3" spans="1:9" ht="6.75" customHeight="1" x14ac:dyDescent="0.25">
      <c r="A3" s="182"/>
    </row>
    <row r="4" spans="1:9" s="71" customFormat="1" x14ac:dyDescent="0.25">
      <c r="A4" s="166" t="s">
        <v>73</v>
      </c>
      <c r="B4" s="167"/>
      <c r="C4" s="167"/>
      <c r="D4" s="168"/>
      <c r="E4" s="169"/>
      <c r="F4" s="170"/>
      <c r="G4" s="171"/>
    </row>
    <row r="5" spans="1:9" ht="15.75" x14ac:dyDescent="0.25">
      <c r="A5" s="183"/>
      <c r="B5" s="182"/>
      <c r="C5" s="182"/>
      <c r="D5" s="184"/>
      <c r="F5" s="179"/>
      <c r="G5" s="185"/>
    </row>
    <row r="6" spans="1:9" ht="15.75" x14ac:dyDescent="0.25">
      <c r="A6" s="186" t="s">
        <v>311</v>
      </c>
      <c r="B6" s="180"/>
      <c r="C6" s="187"/>
      <c r="D6" s="184"/>
      <c r="F6" s="179"/>
      <c r="G6" s="185"/>
    </row>
    <row r="7" spans="1:9" ht="15.75" x14ac:dyDescent="0.25">
      <c r="A7" s="183"/>
      <c r="B7" s="182"/>
      <c r="C7" s="182"/>
      <c r="D7" s="184"/>
      <c r="F7" s="179"/>
      <c r="G7" s="185"/>
    </row>
    <row r="8" spans="1:9" x14ac:dyDescent="0.25">
      <c r="A8" s="186"/>
      <c r="B8" s="180"/>
      <c r="C8" s="188" t="s">
        <v>74</v>
      </c>
      <c r="D8" s="189">
        <v>40604</v>
      </c>
      <c r="F8" s="179"/>
      <c r="G8" s="185"/>
    </row>
    <row r="9" spans="1:9" ht="15.75" x14ac:dyDescent="0.25">
      <c r="A9" s="183"/>
      <c r="B9" s="182"/>
      <c r="C9" s="188" t="s">
        <v>75</v>
      </c>
      <c r="D9" s="189">
        <v>40678</v>
      </c>
      <c r="F9" s="179"/>
      <c r="G9" s="185"/>
    </row>
    <row r="10" spans="1:9" x14ac:dyDescent="0.25">
      <c r="A10" s="186"/>
      <c r="B10" s="180"/>
      <c r="C10" s="188" t="s">
        <v>76</v>
      </c>
      <c r="D10" s="189">
        <v>40999</v>
      </c>
      <c r="F10" s="179"/>
      <c r="G10" s="185"/>
    </row>
    <row r="11" spans="1:9" ht="15.75" x14ac:dyDescent="0.25">
      <c r="A11" s="183"/>
      <c r="B11" s="182"/>
      <c r="C11" s="188" t="s">
        <v>286</v>
      </c>
      <c r="D11" s="189">
        <v>41182</v>
      </c>
      <c r="F11" s="179"/>
      <c r="G11" s="185"/>
      <c r="I11" s="190"/>
    </row>
    <row r="12" spans="1:9" ht="15.75" x14ac:dyDescent="0.25">
      <c r="A12" s="183"/>
      <c r="B12" s="182"/>
      <c r="C12" s="188" t="s">
        <v>77</v>
      </c>
      <c r="D12" s="189">
        <v>41213</v>
      </c>
      <c r="F12" s="179"/>
      <c r="G12" s="185"/>
      <c r="I12" s="190"/>
    </row>
    <row r="13" spans="1:9" x14ac:dyDescent="0.25">
      <c r="A13" s="186"/>
      <c r="B13" s="180"/>
      <c r="C13" s="188" t="s">
        <v>78</v>
      </c>
      <c r="D13" s="189">
        <v>41364</v>
      </c>
      <c r="F13" s="179"/>
      <c r="G13" s="185"/>
      <c r="I13" s="190"/>
    </row>
    <row r="14" spans="1:9" ht="15.75" x14ac:dyDescent="0.25">
      <c r="A14" s="183"/>
      <c r="B14" s="182"/>
      <c r="C14" s="188" t="s">
        <v>287</v>
      </c>
      <c r="D14" s="189">
        <v>41547</v>
      </c>
      <c r="F14" s="179"/>
      <c r="G14" s="185"/>
    </row>
    <row r="15" spans="1:9" ht="15.75" x14ac:dyDescent="0.25">
      <c r="A15" s="183"/>
      <c r="B15" s="182"/>
      <c r="C15" s="188" t="s">
        <v>79</v>
      </c>
      <c r="D15" s="189">
        <v>41578</v>
      </c>
      <c r="F15" s="179"/>
      <c r="G15" s="185"/>
    </row>
    <row r="16" spans="1:9" x14ac:dyDescent="0.25">
      <c r="A16" s="186"/>
      <c r="B16" s="180"/>
      <c r="C16" s="188" t="s">
        <v>80</v>
      </c>
      <c r="D16" s="189">
        <v>41729</v>
      </c>
      <c r="F16" s="179"/>
      <c r="G16" s="185"/>
    </row>
    <row r="17" spans="1:7" ht="15.75" x14ac:dyDescent="0.25">
      <c r="A17" s="183"/>
      <c r="B17" s="182"/>
      <c r="C17" s="188" t="s">
        <v>288</v>
      </c>
      <c r="D17" s="189">
        <v>41912</v>
      </c>
      <c r="F17" s="179"/>
      <c r="G17" s="185"/>
    </row>
    <row r="18" spans="1:7" ht="15.75" x14ac:dyDescent="0.25">
      <c r="A18" s="183"/>
      <c r="B18" s="182"/>
      <c r="C18" s="188" t="s">
        <v>81</v>
      </c>
      <c r="D18" s="189">
        <v>41943</v>
      </c>
      <c r="F18" s="179"/>
      <c r="G18" s="185"/>
    </row>
    <row r="19" spans="1:7" x14ac:dyDescent="0.25">
      <c r="A19" s="186"/>
      <c r="B19" s="180"/>
      <c r="C19" s="188" t="s">
        <v>82</v>
      </c>
      <c r="D19" s="189">
        <v>42094</v>
      </c>
      <c r="F19" s="179"/>
      <c r="G19" s="185"/>
    </row>
    <row r="20" spans="1:7" ht="15.75" x14ac:dyDescent="0.25">
      <c r="A20" s="183"/>
      <c r="B20" s="182"/>
      <c r="C20" s="188" t="s">
        <v>289</v>
      </c>
      <c r="D20" s="189">
        <v>42277</v>
      </c>
      <c r="F20" s="179"/>
      <c r="G20" s="185"/>
    </row>
    <row r="21" spans="1:7" ht="15.75" x14ac:dyDescent="0.25">
      <c r="A21" s="183"/>
      <c r="B21" s="182"/>
      <c r="C21" s="188" t="s">
        <v>83</v>
      </c>
      <c r="D21" s="189">
        <v>42308</v>
      </c>
      <c r="F21" s="179"/>
      <c r="G21" s="185"/>
    </row>
    <row r="22" spans="1:7" ht="15.75" x14ac:dyDescent="0.25">
      <c r="A22" s="186"/>
      <c r="B22" s="180"/>
      <c r="C22" s="187"/>
      <c r="D22" s="184"/>
      <c r="F22" s="179"/>
      <c r="G22" s="185"/>
    </row>
    <row r="23" spans="1:7" ht="6.75" customHeight="1" x14ac:dyDescent="0.25">
      <c r="A23" s="191"/>
      <c r="B23" s="192"/>
      <c r="C23" s="192"/>
      <c r="D23" s="193"/>
      <c r="E23" s="192"/>
      <c r="F23" s="194"/>
      <c r="G23" s="195"/>
    </row>
    <row r="24" spans="1:7" s="71" customFormat="1" x14ac:dyDescent="0.25">
      <c r="A24" s="166" t="s">
        <v>84</v>
      </c>
      <c r="B24" s="167"/>
      <c r="C24" s="167"/>
      <c r="D24" s="168"/>
      <c r="E24" s="169"/>
      <c r="F24" s="170"/>
      <c r="G24" s="171"/>
    </row>
    <row r="25" spans="1:7" s="71" customFormat="1" ht="15.75" customHeight="1" x14ac:dyDescent="0.25">
      <c r="A25" s="172"/>
      <c r="B25" s="173"/>
      <c r="C25" s="173"/>
      <c r="D25" s="174"/>
      <c r="E25" s="175"/>
      <c r="F25" s="176"/>
      <c r="G25" s="177"/>
    </row>
    <row r="26" spans="1:7" ht="108" customHeight="1" x14ac:dyDescent="0.25">
      <c r="A26" s="275" t="s">
        <v>312</v>
      </c>
      <c r="B26" s="272"/>
      <c r="C26" s="272"/>
      <c r="D26" s="272"/>
      <c r="E26" s="272"/>
      <c r="F26" s="272"/>
      <c r="G26" s="276"/>
    </row>
    <row r="27" spans="1:7" ht="93.75" customHeight="1" x14ac:dyDescent="0.25">
      <c r="A27" s="275" t="s">
        <v>235</v>
      </c>
      <c r="B27" s="272"/>
      <c r="C27" s="272"/>
      <c r="D27" s="272"/>
      <c r="E27" s="272"/>
      <c r="F27" s="272"/>
      <c r="G27" s="276"/>
    </row>
    <row r="28" spans="1:7" ht="108" customHeight="1" x14ac:dyDescent="0.25">
      <c r="A28" s="275" t="s">
        <v>236</v>
      </c>
      <c r="B28" s="272"/>
      <c r="C28" s="272"/>
      <c r="D28" s="272"/>
      <c r="E28" s="272"/>
      <c r="F28" s="272"/>
      <c r="G28" s="276"/>
    </row>
    <row r="29" spans="1:7" ht="30" customHeight="1" x14ac:dyDescent="0.25">
      <c r="A29" s="275" t="s">
        <v>290</v>
      </c>
      <c r="B29" s="272"/>
      <c r="C29" s="272"/>
      <c r="D29" s="272"/>
      <c r="E29" s="272"/>
      <c r="F29" s="272"/>
      <c r="G29" s="276"/>
    </row>
    <row r="30" spans="1:7" ht="15" customHeight="1" x14ac:dyDescent="0.25">
      <c r="A30" s="202"/>
      <c r="B30" s="203"/>
      <c r="C30" s="272" t="s">
        <v>291</v>
      </c>
      <c r="D30" s="273"/>
      <c r="E30" s="273"/>
      <c r="F30" s="273"/>
      <c r="G30" s="274"/>
    </row>
    <row r="31" spans="1:7" ht="15" customHeight="1" x14ac:dyDescent="0.25">
      <c r="A31" s="202"/>
      <c r="B31" s="203"/>
      <c r="C31" s="272" t="s">
        <v>292</v>
      </c>
      <c r="D31" s="273"/>
      <c r="E31" s="273"/>
      <c r="F31" s="273"/>
      <c r="G31" s="274"/>
    </row>
    <row r="32" spans="1:7" ht="30" customHeight="1" x14ac:dyDescent="0.25">
      <c r="A32" s="202"/>
      <c r="B32" s="203"/>
      <c r="C32" s="272" t="s">
        <v>293</v>
      </c>
      <c r="D32" s="273"/>
      <c r="E32" s="273"/>
      <c r="F32" s="273"/>
      <c r="G32" s="274"/>
    </row>
    <row r="33" spans="1:7" ht="15" customHeight="1" x14ac:dyDescent="0.25">
      <c r="A33" s="202"/>
      <c r="B33" s="203"/>
      <c r="C33" s="272" t="s">
        <v>294</v>
      </c>
      <c r="D33" s="273"/>
      <c r="E33" s="273"/>
      <c r="F33" s="273"/>
      <c r="G33" s="274"/>
    </row>
    <row r="34" spans="1:7" ht="15" customHeight="1" x14ac:dyDescent="0.25">
      <c r="A34" s="202"/>
      <c r="B34" s="203"/>
      <c r="C34" s="272" t="s">
        <v>295</v>
      </c>
      <c r="D34" s="273"/>
      <c r="E34" s="273"/>
      <c r="F34" s="273"/>
      <c r="G34" s="274"/>
    </row>
    <row r="35" spans="1:7" ht="15" customHeight="1" x14ac:dyDescent="0.25">
      <c r="A35" s="202"/>
      <c r="B35" s="203"/>
      <c r="C35" s="272" t="s">
        <v>307</v>
      </c>
      <c r="D35" s="273"/>
      <c r="E35" s="273"/>
      <c r="F35" s="273"/>
      <c r="G35" s="274"/>
    </row>
    <row r="36" spans="1:7" ht="30" customHeight="1" x14ac:dyDescent="0.25">
      <c r="A36" s="202"/>
      <c r="B36" s="203"/>
      <c r="C36" s="272" t="s">
        <v>296</v>
      </c>
      <c r="D36" s="273"/>
      <c r="E36" s="273"/>
      <c r="F36" s="273"/>
      <c r="G36" s="274"/>
    </row>
    <row r="37" spans="1:7" ht="15" customHeight="1" x14ac:dyDescent="0.25">
      <c r="A37" s="202"/>
      <c r="B37" s="203"/>
      <c r="C37" s="272" t="s">
        <v>297</v>
      </c>
      <c r="D37" s="273"/>
      <c r="E37" s="273"/>
      <c r="F37" s="273"/>
      <c r="G37" s="274"/>
    </row>
    <row r="38" spans="1:7" ht="15" customHeight="1" x14ac:dyDescent="0.25">
      <c r="A38" s="202"/>
      <c r="B38" s="203"/>
      <c r="C38" s="272" t="s">
        <v>298</v>
      </c>
      <c r="D38" s="273"/>
      <c r="E38" s="273"/>
      <c r="F38" s="273"/>
      <c r="G38" s="274"/>
    </row>
    <row r="39" spans="1:7" ht="30" customHeight="1" x14ac:dyDescent="0.25">
      <c r="A39" s="202"/>
      <c r="B39" s="203"/>
      <c r="C39" s="272" t="s">
        <v>299</v>
      </c>
      <c r="D39" s="273"/>
      <c r="E39" s="273"/>
      <c r="F39" s="273"/>
      <c r="G39" s="274"/>
    </row>
    <row r="40" spans="1:7" ht="31.5" customHeight="1" x14ac:dyDescent="0.25">
      <c r="A40" s="202"/>
      <c r="B40" s="203"/>
      <c r="C40" s="272" t="s">
        <v>300</v>
      </c>
      <c r="D40" s="273"/>
      <c r="E40" s="273"/>
      <c r="F40" s="273"/>
      <c r="G40" s="274"/>
    </row>
    <row r="41" spans="1:7" ht="88.5" customHeight="1" x14ac:dyDescent="0.25">
      <c r="A41" s="280" t="s">
        <v>301</v>
      </c>
      <c r="B41" s="273"/>
      <c r="C41" s="273"/>
      <c r="D41" s="273"/>
      <c r="E41" s="273"/>
      <c r="F41" s="273"/>
      <c r="G41" s="274"/>
    </row>
    <row r="42" spans="1:7" ht="13.5" customHeight="1" x14ac:dyDescent="0.25">
      <c r="A42" s="275"/>
      <c r="B42" s="272"/>
      <c r="C42" s="272"/>
      <c r="D42" s="272"/>
      <c r="E42" s="272"/>
      <c r="F42" s="272"/>
      <c r="G42" s="276"/>
    </row>
    <row r="43" spans="1:7" ht="73.5" customHeight="1" x14ac:dyDescent="0.25">
      <c r="A43" s="275" t="s">
        <v>237</v>
      </c>
      <c r="B43" s="272"/>
      <c r="C43" s="272"/>
      <c r="D43" s="272"/>
      <c r="E43" s="272"/>
      <c r="F43" s="272"/>
      <c r="G43" s="276"/>
    </row>
    <row r="44" spans="1:7" ht="56.25" customHeight="1" x14ac:dyDescent="0.25">
      <c r="A44" s="275" t="s">
        <v>310</v>
      </c>
      <c r="B44" s="273"/>
      <c r="C44" s="273"/>
      <c r="D44" s="273"/>
      <c r="E44" s="273"/>
      <c r="F44" s="273"/>
      <c r="G44" s="274"/>
    </row>
    <row r="45" spans="1:7" ht="84.75" customHeight="1" x14ac:dyDescent="0.25">
      <c r="A45" s="277" t="s">
        <v>239</v>
      </c>
      <c r="B45" s="278"/>
      <c r="C45" s="278"/>
      <c r="D45" s="278"/>
      <c r="E45" s="278"/>
      <c r="F45" s="278"/>
      <c r="G45" s="279"/>
    </row>
    <row r="46" spans="1:7" ht="12.75" customHeight="1" x14ac:dyDescent="0.25">
      <c r="A46" s="196"/>
      <c r="B46" s="196"/>
      <c r="C46" s="196"/>
      <c r="D46" s="196"/>
      <c r="E46" s="196"/>
      <c r="F46" s="196"/>
      <c r="G46" s="196"/>
    </row>
    <row r="47" spans="1:7" ht="13.5" customHeight="1" x14ac:dyDescent="0.25">
      <c r="A47" s="196"/>
      <c r="B47" s="196"/>
      <c r="C47" s="196"/>
      <c r="D47" s="196"/>
      <c r="E47" s="196"/>
      <c r="F47" s="196"/>
      <c r="G47" s="196"/>
    </row>
  </sheetData>
  <mergeCells count="20">
    <mergeCell ref="A26:G26"/>
    <mergeCell ref="A42:G42"/>
    <mergeCell ref="A27:G27"/>
    <mergeCell ref="A43:G43"/>
    <mergeCell ref="A29:G29"/>
    <mergeCell ref="C30:G30"/>
    <mergeCell ref="C31:G31"/>
    <mergeCell ref="C32:G32"/>
    <mergeCell ref="C39:G39"/>
    <mergeCell ref="C40:G40"/>
    <mergeCell ref="C35:G35"/>
    <mergeCell ref="C36:G36"/>
    <mergeCell ref="C37:G37"/>
    <mergeCell ref="C38:G38"/>
    <mergeCell ref="A28:G28"/>
    <mergeCell ref="A45:G45"/>
    <mergeCell ref="A44:G44"/>
    <mergeCell ref="A41:G41"/>
    <mergeCell ref="C33:G33"/>
    <mergeCell ref="C34:G34"/>
  </mergeCells>
  <pageMargins left="0.7" right="0.7" top="0.75" bottom="0.75" header="0.3" footer="0.3"/>
  <pageSetup scale="56" orientation="portrait" r:id="rId1"/>
  <headerFooter>
    <oddHeader>&amp;C&amp;"-,Bold"&amp;14DSRIP Semi-Annual Reporting Form</oddHeader>
    <oddFooter>&amp;L&amp;D&amp;C&amp;A&amp;R&amp;P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G100"/>
  <sheetViews>
    <sheetView showGridLines="0" view="pageBreakPreview" topLeftCell="A65" zoomScale="85" zoomScaleNormal="90" zoomScaleSheetLayoutView="85" zoomScalePageLayoutView="90" workbookViewId="0">
      <selection activeCell="N20" sqref="N20"/>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7.7109375" style="5" customWidth="1"/>
    <col min="6" max="6" width="22.5703125" style="7" customWidth="1"/>
    <col min="7" max="7" width="4" style="5" customWidth="1"/>
    <col min="8" max="8" width="3.140625" style="5" customWidth="1"/>
    <col min="9" max="16384" width="10" style="5"/>
  </cols>
  <sheetData>
    <row r="1" spans="1:7" ht="13.5" thickBot="1" x14ac:dyDescent="0.25">
      <c r="A1" s="1" t="s">
        <v>71</v>
      </c>
    </row>
    <row r="2" spans="1:7" s="2" customFormat="1" ht="13.5" thickBot="1" x14ac:dyDescent="0.25">
      <c r="A2" s="12" t="s">
        <v>2</v>
      </c>
      <c r="B2" s="230" t="s">
        <v>85</v>
      </c>
      <c r="C2" s="12"/>
      <c r="D2" s="15" t="s">
        <v>204</v>
      </c>
      <c r="E2" s="90"/>
      <c r="F2" s="92"/>
      <c r="G2" s="90"/>
    </row>
    <row r="3" spans="1:7" s="2" customFormat="1" ht="13.5" thickBot="1" x14ac:dyDescent="0.25">
      <c r="A3" s="12" t="s">
        <v>2</v>
      </c>
      <c r="B3" s="204" t="s">
        <v>86</v>
      </c>
      <c r="C3" s="90"/>
      <c r="D3" s="15" t="s">
        <v>211</v>
      </c>
      <c r="E3" s="90"/>
      <c r="F3" s="92"/>
      <c r="G3" s="90"/>
    </row>
    <row r="4" spans="1:7" s="2" customFormat="1" ht="13.5" thickBot="1" x14ac:dyDescent="0.25">
      <c r="A4" s="12" t="s">
        <v>2</v>
      </c>
      <c r="B4" s="204" t="s">
        <v>87</v>
      </c>
      <c r="C4" s="90"/>
      <c r="D4" s="88">
        <v>41211</v>
      </c>
      <c r="E4" s="90"/>
      <c r="F4" s="92"/>
      <c r="G4" s="90"/>
    </row>
    <row r="5" spans="1:7" s="2" customFormat="1" x14ac:dyDescent="0.2">
      <c r="A5" s="12"/>
      <c r="B5" s="204"/>
      <c r="C5" s="90"/>
      <c r="D5" s="205"/>
      <c r="E5" s="90"/>
      <c r="F5" s="92"/>
      <c r="G5" s="90"/>
    </row>
    <row r="6" spans="1:7" ht="15" x14ac:dyDescent="0.25">
      <c r="A6" s="94" t="s">
        <v>88</v>
      </c>
      <c r="B6" s="90"/>
      <c r="C6" s="90"/>
      <c r="D6" s="91"/>
      <c r="E6" s="90"/>
      <c r="F6" s="92"/>
      <c r="G6" s="90"/>
    </row>
    <row r="7" spans="1:7" ht="6.75" customHeight="1" x14ac:dyDescent="0.25">
      <c r="A7" s="94"/>
      <c r="B7" s="90"/>
      <c r="C7" s="90"/>
      <c r="D7" s="91"/>
      <c r="E7" s="90"/>
      <c r="F7" s="92"/>
      <c r="G7" s="90"/>
    </row>
    <row r="8" spans="1:7" ht="14.25" x14ac:dyDescent="0.25">
      <c r="A8" s="97" t="s">
        <v>89</v>
      </c>
      <c r="B8" s="90"/>
      <c r="C8" s="90"/>
      <c r="D8" s="91"/>
      <c r="E8" s="90"/>
      <c r="F8" s="92"/>
      <c r="G8" s="90"/>
    </row>
    <row r="9" spans="1:7" ht="14.25" x14ac:dyDescent="0.25">
      <c r="A9" s="12" t="s">
        <v>2</v>
      </c>
      <c r="B9" s="97" t="s">
        <v>90</v>
      </c>
      <c r="C9" s="90"/>
      <c r="D9" s="91"/>
      <c r="E9" s="90"/>
      <c r="F9" s="92"/>
      <c r="G9" s="90"/>
    </row>
    <row r="10" spans="1:7" ht="14.25" x14ac:dyDescent="0.25">
      <c r="A10" s="97" t="s">
        <v>91</v>
      </c>
      <c r="B10" s="90"/>
      <c r="C10" s="90"/>
      <c r="D10" s="91"/>
      <c r="E10" s="90"/>
      <c r="F10" s="92"/>
      <c r="G10" s="90"/>
    </row>
    <row r="11" spans="1:7" ht="6.75" customHeight="1" x14ac:dyDescent="0.25">
      <c r="A11" s="90"/>
      <c r="B11" s="90"/>
      <c r="C11" s="90"/>
      <c r="D11" s="91"/>
      <c r="E11" s="90"/>
      <c r="F11" s="92"/>
      <c r="G11" s="90"/>
    </row>
    <row r="12" spans="1:7" s="71" customFormat="1" ht="15" x14ac:dyDescent="0.25">
      <c r="A12" s="206" t="s">
        <v>92</v>
      </c>
      <c r="B12" s="207"/>
      <c r="C12" s="207"/>
      <c r="D12" s="208"/>
      <c r="E12" s="209"/>
      <c r="F12" s="210"/>
      <c r="G12" s="211"/>
    </row>
    <row r="13" spans="1:7" s="71" customFormat="1" ht="6.75" customHeight="1" thickBot="1" x14ac:dyDescent="0.3">
      <c r="A13" s="212"/>
      <c r="B13" s="213"/>
      <c r="C13" s="213"/>
      <c r="D13" s="214"/>
      <c r="E13" s="106"/>
      <c r="F13" s="215"/>
      <c r="G13" s="216"/>
    </row>
    <row r="14" spans="1:7" s="73" customFormat="1" ht="15.75" thickBot="1" x14ac:dyDescent="0.3">
      <c r="A14" s="117" t="s">
        <v>93</v>
      </c>
      <c r="B14" s="94"/>
      <c r="C14" s="94"/>
      <c r="D14" s="118"/>
      <c r="E14" s="113"/>
      <c r="F14" s="217" t="str">
        <f>'Category 1 Summary'!F67</f>
        <v xml:space="preserve"> </v>
      </c>
      <c r="G14" s="119"/>
    </row>
    <row r="15" spans="1:7" s="73" customFormat="1" ht="6.75" customHeight="1" thickBot="1" x14ac:dyDescent="0.3">
      <c r="A15" s="120"/>
      <c r="B15" s="97"/>
      <c r="C15" s="121"/>
      <c r="D15" s="118"/>
      <c r="E15" s="113"/>
      <c r="F15" s="99"/>
      <c r="G15" s="119"/>
    </row>
    <row r="16" spans="1:7" s="73" customFormat="1" ht="15.75" thickBot="1" x14ac:dyDescent="0.3">
      <c r="A16" s="117" t="s">
        <v>94</v>
      </c>
      <c r="B16" s="94"/>
      <c r="C16" s="94"/>
      <c r="D16" s="118"/>
      <c r="E16" s="113"/>
      <c r="F16" s="217" t="str">
        <f>'Category 1 Summary'!F122</f>
        <v xml:space="preserve"> </v>
      </c>
      <c r="G16" s="119"/>
    </row>
    <row r="17" spans="1:7" s="73" customFormat="1" ht="6.75" customHeight="1" thickBot="1" x14ac:dyDescent="0.3">
      <c r="A17" s="120"/>
      <c r="B17" s="97"/>
      <c r="C17" s="121"/>
      <c r="D17" s="118"/>
      <c r="E17" s="113"/>
      <c r="F17" s="99"/>
      <c r="G17" s="119"/>
    </row>
    <row r="18" spans="1:7" s="73" customFormat="1" ht="15.75" thickBot="1" x14ac:dyDescent="0.3">
      <c r="A18" s="117" t="s">
        <v>95</v>
      </c>
      <c r="B18" s="94"/>
      <c r="C18" s="94"/>
      <c r="D18" s="118"/>
      <c r="E18" s="113"/>
      <c r="F18" s="217">
        <f>'Category 1 Summary'!F177</f>
        <v>0</v>
      </c>
      <c r="G18" s="119"/>
    </row>
    <row r="19" spans="1:7" s="73" customFormat="1" ht="6.75" customHeight="1" thickBot="1" x14ac:dyDescent="0.3">
      <c r="A19" s="120"/>
      <c r="B19" s="97"/>
      <c r="C19" s="121"/>
      <c r="D19" s="118"/>
      <c r="E19" s="113"/>
      <c r="F19" s="99"/>
      <c r="G19" s="119"/>
    </row>
    <row r="20" spans="1:7" s="73" customFormat="1" ht="15.75" thickBot="1" x14ac:dyDescent="0.3">
      <c r="A20" s="117" t="s">
        <v>96</v>
      </c>
      <c r="B20" s="94"/>
      <c r="C20" s="94"/>
      <c r="D20" s="118"/>
      <c r="E20" s="113"/>
      <c r="F20" s="217" t="str">
        <f>'Category 1 Summary'!F232</f>
        <v xml:space="preserve"> </v>
      </c>
      <c r="G20" s="119"/>
    </row>
    <row r="21" spans="1:7" s="73" customFormat="1" ht="6.75" customHeight="1" thickBot="1" x14ac:dyDescent="0.3">
      <c r="A21" s="120"/>
      <c r="B21" s="97"/>
      <c r="C21" s="121"/>
      <c r="D21" s="118"/>
      <c r="E21" s="113"/>
      <c r="F21" s="99"/>
      <c r="G21" s="119"/>
    </row>
    <row r="22" spans="1:7" s="73" customFormat="1" ht="15.75" thickBot="1" x14ac:dyDescent="0.3">
      <c r="A22" s="117" t="s">
        <v>97</v>
      </c>
      <c r="B22" s="94"/>
      <c r="C22" s="94"/>
      <c r="D22" s="118"/>
      <c r="E22" s="113"/>
      <c r="F22" s="217">
        <f>'Category 1 Summary'!F287</f>
        <v>0</v>
      </c>
      <c r="G22" s="119"/>
    </row>
    <row r="23" spans="1:7" s="73" customFormat="1" ht="6.75" customHeight="1" thickBot="1" x14ac:dyDescent="0.3">
      <c r="A23" s="120"/>
      <c r="B23" s="97"/>
      <c r="C23" s="121"/>
      <c r="D23" s="118"/>
      <c r="E23" s="113"/>
      <c r="F23" s="99"/>
      <c r="G23" s="119"/>
    </row>
    <row r="24" spans="1:7" s="73" customFormat="1" ht="15.75" thickBot="1" x14ac:dyDescent="0.3">
      <c r="A24" s="117" t="s">
        <v>98</v>
      </c>
      <c r="B24" s="94"/>
      <c r="C24" s="94"/>
      <c r="D24" s="118"/>
      <c r="E24" s="113"/>
      <c r="F24" s="217" t="str">
        <f>'Category 1 Summary'!F342</f>
        <v xml:space="preserve"> </v>
      </c>
      <c r="G24" s="119"/>
    </row>
    <row r="25" spans="1:7" s="73" customFormat="1" ht="6.75" customHeight="1" thickBot="1" x14ac:dyDescent="0.3">
      <c r="A25" s="120"/>
      <c r="B25" s="97"/>
      <c r="C25" s="121"/>
      <c r="D25" s="118"/>
      <c r="E25" s="113"/>
      <c r="F25" s="99"/>
      <c r="G25" s="119"/>
    </row>
    <row r="26" spans="1:7" s="73" customFormat="1" ht="15.75" thickBot="1" x14ac:dyDescent="0.3">
      <c r="A26" s="117" t="s">
        <v>99</v>
      </c>
      <c r="B26" s="94"/>
      <c r="C26" s="94"/>
      <c r="D26" s="118"/>
      <c r="E26" s="113"/>
      <c r="F26" s="217" t="str">
        <f>'Category 1 Summary'!F397</f>
        <v xml:space="preserve"> </v>
      </c>
      <c r="G26" s="119"/>
    </row>
    <row r="27" spans="1:7" s="73" customFormat="1" ht="6.75" customHeight="1" thickBot="1" x14ac:dyDescent="0.3">
      <c r="A27" s="120"/>
      <c r="B27" s="97"/>
      <c r="C27" s="121"/>
      <c r="D27" s="118"/>
      <c r="E27" s="113"/>
      <c r="F27" s="99"/>
      <c r="G27" s="119"/>
    </row>
    <row r="28" spans="1:7" s="73" customFormat="1" ht="15.75" thickBot="1" x14ac:dyDescent="0.3">
      <c r="A28" s="117" t="s">
        <v>100</v>
      </c>
      <c r="B28" s="94"/>
      <c r="C28" s="94"/>
      <c r="D28" s="118"/>
      <c r="E28" s="113"/>
      <c r="F28" s="217" t="str">
        <f>'Category 1 Summary'!F452</f>
        <v xml:space="preserve"> </v>
      </c>
      <c r="G28" s="119"/>
    </row>
    <row r="29" spans="1:7" s="73" customFormat="1" ht="6.75" customHeight="1" thickBot="1" x14ac:dyDescent="0.3">
      <c r="A29" s="120"/>
      <c r="B29" s="97"/>
      <c r="C29" s="121"/>
      <c r="D29" s="118"/>
      <c r="E29" s="113"/>
      <c r="F29" s="99"/>
      <c r="G29" s="119"/>
    </row>
    <row r="30" spans="1:7" s="73" customFormat="1" ht="15.75" thickBot="1" x14ac:dyDescent="0.3">
      <c r="A30" s="117" t="s">
        <v>101</v>
      </c>
      <c r="B30" s="94"/>
      <c r="C30" s="94"/>
      <c r="D30" s="118"/>
      <c r="E30" s="113"/>
      <c r="F30" s="217" t="str">
        <f>'Category 1 Summary'!F507</f>
        <v xml:space="preserve"> </v>
      </c>
      <c r="G30" s="119"/>
    </row>
    <row r="31" spans="1:7" s="73" customFormat="1" ht="6.75" customHeight="1" thickBot="1" x14ac:dyDescent="0.3">
      <c r="A31" s="120"/>
      <c r="B31" s="97"/>
      <c r="C31" s="121"/>
      <c r="D31" s="118"/>
      <c r="E31" s="113"/>
      <c r="F31" s="99"/>
      <c r="G31" s="119"/>
    </row>
    <row r="32" spans="1:7" s="73" customFormat="1" ht="15.75" thickBot="1" x14ac:dyDescent="0.3">
      <c r="A32" s="117" t="s">
        <v>102</v>
      </c>
      <c r="B32" s="94"/>
      <c r="C32" s="94"/>
      <c r="D32" s="118"/>
      <c r="E32" s="113"/>
      <c r="F32" s="217" t="str">
        <f>'Category 1 Summary'!F562</f>
        <v xml:space="preserve"> </v>
      </c>
      <c r="G32" s="119"/>
    </row>
    <row r="33" spans="1:7" s="73" customFormat="1" ht="6.75" customHeight="1" thickBot="1" x14ac:dyDescent="0.3">
      <c r="A33" s="120"/>
      <c r="B33" s="97"/>
      <c r="C33" s="121"/>
      <c r="D33" s="118"/>
      <c r="E33" s="113"/>
      <c r="F33" s="99"/>
      <c r="G33" s="119"/>
    </row>
    <row r="34" spans="1:7" s="73" customFormat="1" ht="15.75" thickBot="1" x14ac:dyDescent="0.3">
      <c r="A34" s="117" t="s">
        <v>103</v>
      </c>
      <c r="B34" s="94"/>
      <c r="C34" s="94"/>
      <c r="D34" s="118"/>
      <c r="E34" s="113"/>
      <c r="F34" s="217" t="str">
        <f>'Category 1 Summary'!F617</f>
        <v xml:space="preserve"> </v>
      </c>
      <c r="G34" s="119"/>
    </row>
    <row r="35" spans="1:7" s="73" customFormat="1" ht="6.75" customHeight="1" thickBot="1" x14ac:dyDescent="0.3">
      <c r="A35" s="120"/>
      <c r="B35" s="97"/>
      <c r="C35" s="121"/>
      <c r="D35" s="118"/>
      <c r="E35" s="113"/>
      <c r="F35" s="99"/>
      <c r="G35" s="119"/>
    </row>
    <row r="36" spans="1:7" s="73" customFormat="1" ht="15.75" thickBot="1" x14ac:dyDescent="0.3">
      <c r="A36" s="218" t="s">
        <v>104</v>
      </c>
      <c r="B36" s="94"/>
      <c r="C36" s="94"/>
      <c r="D36" s="118"/>
      <c r="E36" s="113"/>
      <c r="F36" s="219">
        <f>SUM(F14,F16,F18,F20,F22,F24,F26,F28,F30,F32,F34)</f>
        <v>0</v>
      </c>
      <c r="G36" s="119"/>
    </row>
    <row r="37" spans="1:7" ht="6.75" customHeight="1" x14ac:dyDescent="0.25">
      <c r="A37" s="130"/>
      <c r="B37" s="131"/>
      <c r="C37" s="131"/>
      <c r="D37" s="132"/>
      <c r="E37" s="131"/>
      <c r="F37" s="133"/>
      <c r="G37" s="134"/>
    </row>
    <row r="38" spans="1:7" s="71" customFormat="1" ht="15" x14ac:dyDescent="0.25">
      <c r="A38" s="206" t="s">
        <v>105</v>
      </c>
      <c r="B38" s="207"/>
      <c r="C38" s="207"/>
      <c r="D38" s="208"/>
      <c r="E38" s="209"/>
      <c r="F38" s="210"/>
      <c r="G38" s="211"/>
    </row>
    <row r="39" spans="1:7" s="71" customFormat="1" ht="7.5" customHeight="1" thickBot="1" x14ac:dyDescent="0.3">
      <c r="A39" s="212"/>
      <c r="B39" s="213"/>
      <c r="C39" s="213"/>
      <c r="D39" s="214"/>
      <c r="E39" s="106"/>
      <c r="F39" s="215"/>
      <c r="G39" s="216"/>
    </row>
    <row r="40" spans="1:7" s="73" customFormat="1" ht="15.75" thickBot="1" x14ac:dyDescent="0.3">
      <c r="A40" s="117" t="s">
        <v>106</v>
      </c>
      <c r="B40" s="94"/>
      <c r="C40" s="94"/>
      <c r="D40" s="118"/>
      <c r="E40" s="113"/>
      <c r="F40" s="217">
        <f>'Category 2 Summary'!F67</f>
        <v>0</v>
      </c>
      <c r="G40" s="119"/>
    </row>
    <row r="41" spans="1:7" s="73" customFormat="1" ht="6.75" customHeight="1" thickBot="1" x14ac:dyDescent="0.3">
      <c r="A41" s="120"/>
      <c r="B41" s="97"/>
      <c r="C41" s="121"/>
      <c r="D41" s="118"/>
      <c r="E41" s="113"/>
      <c r="F41" s="99"/>
      <c r="G41" s="119"/>
    </row>
    <row r="42" spans="1:7" s="73" customFormat="1" ht="15.75" thickBot="1" x14ac:dyDescent="0.3">
      <c r="A42" s="117" t="s">
        <v>107</v>
      </c>
      <c r="B42" s="94"/>
      <c r="C42" s="94"/>
      <c r="D42" s="118"/>
      <c r="E42" s="113"/>
      <c r="F42" s="217" t="str">
        <f>'Category 2 Summary'!F122</f>
        <v xml:space="preserve"> </v>
      </c>
      <c r="G42" s="119"/>
    </row>
    <row r="43" spans="1:7" s="73" customFormat="1" ht="6.75" customHeight="1" thickBot="1" x14ac:dyDescent="0.3">
      <c r="A43" s="120"/>
      <c r="B43" s="97"/>
      <c r="C43" s="121"/>
      <c r="D43" s="118"/>
      <c r="E43" s="113"/>
      <c r="F43" s="99"/>
      <c r="G43" s="119"/>
    </row>
    <row r="44" spans="1:7" s="73" customFormat="1" ht="15.75" thickBot="1" x14ac:dyDescent="0.3">
      <c r="A44" s="117" t="s">
        <v>108</v>
      </c>
      <c r="B44" s="94"/>
      <c r="C44" s="94"/>
      <c r="D44" s="118"/>
      <c r="E44" s="113"/>
      <c r="F44" s="217" t="str">
        <f>'Category 2 Summary'!F177</f>
        <v xml:space="preserve"> </v>
      </c>
      <c r="G44" s="119"/>
    </row>
    <row r="45" spans="1:7" s="73" customFormat="1" ht="6.75" customHeight="1" thickBot="1" x14ac:dyDescent="0.3">
      <c r="A45" s="120"/>
      <c r="B45" s="97"/>
      <c r="C45" s="121"/>
      <c r="D45" s="118"/>
      <c r="E45" s="113"/>
      <c r="F45" s="99"/>
      <c r="G45" s="119"/>
    </row>
    <row r="46" spans="1:7" s="73" customFormat="1" ht="15.75" thickBot="1" x14ac:dyDescent="0.3">
      <c r="A46" s="117" t="s">
        <v>109</v>
      </c>
      <c r="B46" s="94"/>
      <c r="C46" s="94"/>
      <c r="D46" s="118"/>
      <c r="E46" s="113"/>
      <c r="F46" s="217" t="str">
        <f>'Category 2 Summary'!F232</f>
        <v xml:space="preserve"> </v>
      </c>
      <c r="G46" s="119"/>
    </row>
    <row r="47" spans="1:7" s="73" customFormat="1" ht="6.75" customHeight="1" thickBot="1" x14ac:dyDescent="0.3">
      <c r="A47" s="120"/>
      <c r="B47" s="97"/>
      <c r="C47" s="121"/>
      <c r="D47" s="118"/>
      <c r="E47" s="113"/>
      <c r="F47" s="99"/>
      <c r="G47" s="119"/>
    </row>
    <row r="48" spans="1:7" s="73" customFormat="1" ht="15.75" thickBot="1" x14ac:dyDescent="0.3">
      <c r="A48" s="117" t="s">
        <v>110</v>
      </c>
      <c r="B48" s="94"/>
      <c r="C48" s="94"/>
      <c r="D48" s="118"/>
      <c r="E48" s="113"/>
      <c r="F48" s="217" t="str">
        <f>'Category 2 Summary'!F287</f>
        <v xml:space="preserve"> </v>
      </c>
      <c r="G48" s="119"/>
    </row>
    <row r="49" spans="1:7" s="73" customFormat="1" ht="6.75" customHeight="1" thickBot="1" x14ac:dyDescent="0.3">
      <c r="A49" s="120"/>
      <c r="B49" s="97"/>
      <c r="C49" s="121"/>
      <c r="D49" s="118"/>
      <c r="E49" s="113"/>
      <c r="F49" s="99"/>
      <c r="G49" s="119"/>
    </row>
    <row r="50" spans="1:7" s="73" customFormat="1" ht="15.75" thickBot="1" x14ac:dyDescent="0.3">
      <c r="A50" s="117" t="s">
        <v>111</v>
      </c>
      <c r="B50" s="94"/>
      <c r="C50" s="94"/>
      <c r="D50" s="118"/>
      <c r="E50" s="113"/>
      <c r="F50" s="217" t="str">
        <f>'Category 2 Summary'!F342</f>
        <v xml:space="preserve"> </v>
      </c>
      <c r="G50" s="119"/>
    </row>
    <row r="51" spans="1:7" s="73" customFormat="1" ht="6.75" customHeight="1" thickBot="1" x14ac:dyDescent="0.3">
      <c r="A51" s="120"/>
      <c r="B51" s="97"/>
      <c r="C51" s="121"/>
      <c r="D51" s="118"/>
      <c r="E51" s="113"/>
      <c r="F51" s="99"/>
      <c r="G51" s="119"/>
    </row>
    <row r="52" spans="1:7" s="73" customFormat="1" ht="15.75" thickBot="1" x14ac:dyDescent="0.3">
      <c r="A52" s="117" t="s">
        <v>112</v>
      </c>
      <c r="B52" s="94"/>
      <c r="C52" s="94"/>
      <c r="D52" s="118"/>
      <c r="E52" s="113"/>
      <c r="F52" s="217" t="str">
        <f>'Category 2 Summary'!F397</f>
        <v xml:space="preserve"> </v>
      </c>
      <c r="G52" s="119"/>
    </row>
    <row r="53" spans="1:7" s="73" customFormat="1" ht="6.75" customHeight="1" thickBot="1" x14ac:dyDescent="0.3">
      <c r="A53" s="120"/>
      <c r="B53" s="97"/>
      <c r="C53" s="121"/>
      <c r="D53" s="118"/>
      <c r="E53" s="113"/>
      <c r="F53" s="99"/>
      <c r="G53" s="119"/>
    </row>
    <row r="54" spans="1:7" s="73" customFormat="1" ht="15.75" thickBot="1" x14ac:dyDescent="0.3">
      <c r="A54" s="117" t="s">
        <v>113</v>
      </c>
      <c r="B54" s="94"/>
      <c r="C54" s="94"/>
      <c r="D54" s="118"/>
      <c r="E54" s="113"/>
      <c r="F54" s="217" t="str">
        <f>'Category 2 Summary'!F452</f>
        <v xml:space="preserve"> </v>
      </c>
      <c r="G54" s="119"/>
    </row>
    <row r="55" spans="1:7" s="73" customFormat="1" ht="6.75" customHeight="1" thickBot="1" x14ac:dyDescent="0.3">
      <c r="A55" s="120"/>
      <c r="B55" s="97"/>
      <c r="C55" s="121"/>
      <c r="D55" s="118"/>
      <c r="E55" s="113"/>
      <c r="F55" s="99"/>
      <c r="G55" s="119"/>
    </row>
    <row r="56" spans="1:7" s="73" customFormat="1" ht="15.75" thickBot="1" x14ac:dyDescent="0.3">
      <c r="A56" s="117" t="s">
        <v>114</v>
      </c>
      <c r="B56" s="94"/>
      <c r="C56" s="94"/>
      <c r="D56" s="118"/>
      <c r="E56" s="113"/>
      <c r="F56" s="217">
        <f>'Category 2 Summary'!F507</f>
        <v>0</v>
      </c>
      <c r="G56" s="119"/>
    </row>
    <row r="57" spans="1:7" s="73" customFormat="1" ht="6.75" customHeight="1" thickBot="1" x14ac:dyDescent="0.3">
      <c r="A57" s="120"/>
      <c r="B57" s="97"/>
      <c r="C57" s="121"/>
      <c r="D57" s="118"/>
      <c r="E57" s="113"/>
      <c r="F57" s="99"/>
      <c r="G57" s="119"/>
    </row>
    <row r="58" spans="1:7" s="73" customFormat="1" ht="15.75" thickBot="1" x14ac:dyDescent="0.3">
      <c r="A58" s="117" t="s">
        <v>115</v>
      </c>
      <c r="B58" s="94"/>
      <c r="C58" s="94"/>
      <c r="D58" s="118"/>
      <c r="E58" s="113"/>
      <c r="F58" s="217" t="str">
        <f>'Category 2 Summary'!F562</f>
        <v xml:space="preserve"> </v>
      </c>
      <c r="G58" s="119"/>
    </row>
    <row r="59" spans="1:7" s="73" customFormat="1" ht="6.75" customHeight="1" thickBot="1" x14ac:dyDescent="0.3">
      <c r="A59" s="120"/>
      <c r="B59" s="97"/>
      <c r="C59" s="121"/>
      <c r="D59" s="118"/>
      <c r="E59" s="113"/>
      <c r="F59" s="99"/>
      <c r="G59" s="119"/>
    </row>
    <row r="60" spans="1:7" s="73" customFormat="1" ht="15.75" thickBot="1" x14ac:dyDescent="0.3">
      <c r="A60" s="117" t="s">
        <v>116</v>
      </c>
      <c r="B60" s="94"/>
      <c r="C60" s="94"/>
      <c r="D60" s="118"/>
      <c r="E60" s="113"/>
      <c r="F60" s="217" t="str">
        <f>'Category 2 Summary'!F617</f>
        <v xml:space="preserve"> </v>
      </c>
      <c r="G60" s="119"/>
    </row>
    <row r="61" spans="1:7" s="73" customFormat="1" ht="6.75" customHeight="1" thickBot="1" x14ac:dyDescent="0.3">
      <c r="A61" s="120"/>
      <c r="B61" s="97"/>
      <c r="C61" s="121"/>
      <c r="D61" s="118"/>
      <c r="E61" s="113"/>
      <c r="F61" s="99"/>
      <c r="G61" s="119"/>
    </row>
    <row r="62" spans="1:7" s="73" customFormat="1" ht="15.75" thickBot="1" x14ac:dyDescent="0.3">
      <c r="A62" s="117" t="s">
        <v>117</v>
      </c>
      <c r="B62" s="94"/>
      <c r="C62" s="94"/>
      <c r="D62" s="118"/>
      <c r="E62" s="113"/>
      <c r="F62" s="217">
        <f>'Category 2 Summary'!F666</f>
        <v>0</v>
      </c>
      <c r="G62" s="119"/>
    </row>
    <row r="63" spans="1:7" s="73" customFormat="1" ht="6.75" customHeight="1" thickBot="1" x14ac:dyDescent="0.3">
      <c r="A63" s="120"/>
      <c r="B63" s="97"/>
      <c r="C63" s="121"/>
      <c r="D63" s="118"/>
      <c r="E63" s="113"/>
      <c r="F63" s="99"/>
      <c r="G63" s="119"/>
    </row>
    <row r="64" spans="1:7" s="73" customFormat="1" ht="15.75" thickBot="1" x14ac:dyDescent="0.3">
      <c r="A64" s="117" t="s">
        <v>118</v>
      </c>
      <c r="B64" s="94"/>
      <c r="C64" s="94"/>
      <c r="D64" s="118"/>
      <c r="E64" s="113"/>
      <c r="F64" s="217">
        <f>'Category 2 Summary'!F721</f>
        <v>0</v>
      </c>
      <c r="G64" s="119"/>
    </row>
    <row r="65" spans="1:7" s="73" customFormat="1" ht="6.75" customHeight="1" thickBot="1" x14ac:dyDescent="0.3">
      <c r="A65" s="120"/>
      <c r="B65" s="97"/>
      <c r="C65" s="121"/>
      <c r="D65" s="118"/>
      <c r="E65" s="113"/>
      <c r="F65" s="99"/>
      <c r="G65" s="119"/>
    </row>
    <row r="66" spans="1:7" s="73" customFormat="1" ht="15.75" thickBot="1" x14ac:dyDescent="0.3">
      <c r="A66" s="117" t="s">
        <v>119</v>
      </c>
      <c r="B66" s="94"/>
      <c r="C66" s="94"/>
      <c r="D66" s="118"/>
      <c r="E66" s="113"/>
      <c r="F66" s="217" t="str">
        <f>'Category 2 Summary'!F776</f>
        <v xml:space="preserve"> </v>
      </c>
      <c r="G66" s="119"/>
    </row>
    <row r="67" spans="1:7" s="73" customFormat="1" ht="6.75" customHeight="1" thickBot="1" x14ac:dyDescent="0.3">
      <c r="A67" s="120"/>
      <c r="B67" s="97"/>
      <c r="C67" s="121"/>
      <c r="D67" s="118"/>
      <c r="E67" s="113"/>
      <c r="F67" s="99"/>
      <c r="G67" s="119"/>
    </row>
    <row r="68" spans="1:7" s="73" customFormat="1" ht="15.75" thickBot="1" x14ac:dyDescent="0.3">
      <c r="A68" s="218" t="s">
        <v>120</v>
      </c>
      <c r="B68" s="94"/>
      <c r="C68" s="94"/>
      <c r="D68" s="118"/>
      <c r="E68" s="113"/>
      <c r="F68" s="219">
        <f>SUM(F40,F42,F44,F46,F48,F50,F52,F54,F56,F58,F60,F62,F64,F66)</f>
        <v>0</v>
      </c>
      <c r="G68" s="119"/>
    </row>
    <row r="69" spans="1:7" ht="6.75" customHeight="1" x14ac:dyDescent="0.25">
      <c r="A69" s="130"/>
      <c r="B69" s="131"/>
      <c r="C69" s="131"/>
      <c r="D69" s="132"/>
      <c r="E69" s="131"/>
      <c r="F69" s="133"/>
      <c r="G69" s="134"/>
    </row>
    <row r="70" spans="1:7" s="71" customFormat="1" ht="15" x14ac:dyDescent="0.25">
      <c r="A70" s="206" t="s">
        <v>64</v>
      </c>
      <c r="B70" s="207"/>
      <c r="C70" s="207"/>
      <c r="D70" s="208"/>
      <c r="E70" s="209"/>
      <c r="F70" s="210"/>
      <c r="G70" s="211"/>
    </row>
    <row r="71" spans="1:7" s="71" customFormat="1" ht="6.75" customHeight="1" thickBot="1" x14ac:dyDescent="0.3">
      <c r="A71" s="212"/>
      <c r="B71" s="213"/>
      <c r="C71" s="213"/>
      <c r="D71" s="214"/>
      <c r="E71" s="106"/>
      <c r="F71" s="215"/>
      <c r="G71" s="216"/>
    </row>
    <row r="72" spans="1:7" s="73" customFormat="1" ht="15.75" thickBot="1" x14ac:dyDescent="0.3">
      <c r="A72" s="117" t="s">
        <v>121</v>
      </c>
      <c r="B72" s="94"/>
      <c r="C72" s="94"/>
      <c r="D72" s="118"/>
      <c r="E72" s="113"/>
      <c r="F72" s="217">
        <f>'Category 3 Summary'!F58</f>
        <v>0</v>
      </c>
      <c r="G72" s="119"/>
    </row>
    <row r="73" spans="1:7" s="73" customFormat="1" ht="6.75" customHeight="1" thickBot="1" x14ac:dyDescent="0.3">
      <c r="A73" s="120"/>
      <c r="B73" s="97"/>
      <c r="C73" s="121"/>
      <c r="D73" s="118"/>
      <c r="E73" s="113"/>
      <c r="F73" s="99"/>
      <c r="G73" s="119"/>
    </row>
    <row r="74" spans="1:7" s="73" customFormat="1" ht="15.75" thickBot="1" x14ac:dyDescent="0.3">
      <c r="A74" s="117" t="s">
        <v>122</v>
      </c>
      <c r="B74" s="94"/>
      <c r="C74" s="94"/>
      <c r="D74" s="118"/>
      <c r="E74" s="113"/>
      <c r="F74" s="217">
        <f>'Category 3 Summary'!F91</f>
        <v>0</v>
      </c>
      <c r="G74" s="119"/>
    </row>
    <row r="75" spans="1:7" s="73" customFormat="1" ht="6.75" customHeight="1" thickBot="1" x14ac:dyDescent="0.3">
      <c r="A75" s="120"/>
      <c r="B75" s="97"/>
      <c r="C75" s="121"/>
      <c r="D75" s="118"/>
      <c r="E75" s="113"/>
      <c r="F75" s="99"/>
      <c r="G75" s="119"/>
    </row>
    <row r="76" spans="1:7" s="73" customFormat="1" ht="15.75" thickBot="1" x14ac:dyDescent="0.3">
      <c r="A76" s="117" t="s">
        <v>123</v>
      </c>
      <c r="B76" s="94"/>
      <c r="C76" s="94"/>
      <c r="D76" s="118"/>
      <c r="E76" s="113"/>
      <c r="F76" s="217">
        <f>'Category 3 Summary'!F128</f>
        <v>0</v>
      </c>
      <c r="G76" s="119"/>
    </row>
    <row r="77" spans="1:7" s="73" customFormat="1" ht="6.75" customHeight="1" thickBot="1" x14ac:dyDescent="0.3">
      <c r="A77" s="120"/>
      <c r="B77" s="97"/>
      <c r="C77" s="121"/>
      <c r="D77" s="118"/>
      <c r="E77" s="113"/>
      <c r="F77" s="99"/>
      <c r="G77" s="119"/>
    </row>
    <row r="78" spans="1:7" s="73" customFormat="1" ht="15.75" thickBot="1" x14ac:dyDescent="0.3">
      <c r="A78" s="117" t="s">
        <v>124</v>
      </c>
      <c r="B78" s="94"/>
      <c r="C78" s="94"/>
      <c r="D78" s="118"/>
      <c r="E78" s="113"/>
      <c r="F78" s="217">
        <f>'Category 3 Summary'!F175</f>
        <v>0</v>
      </c>
      <c r="G78" s="119"/>
    </row>
    <row r="79" spans="1:7" s="73" customFormat="1" ht="6.75" customHeight="1" thickBot="1" x14ac:dyDescent="0.3">
      <c r="A79" s="120"/>
      <c r="B79" s="97"/>
      <c r="C79" s="121"/>
      <c r="D79" s="118"/>
      <c r="E79" s="113"/>
      <c r="F79" s="99"/>
      <c r="G79" s="119"/>
    </row>
    <row r="80" spans="1:7" s="73" customFormat="1" ht="15.75" thickBot="1" x14ac:dyDescent="0.3">
      <c r="A80" s="218" t="s">
        <v>125</v>
      </c>
      <c r="B80" s="94"/>
      <c r="C80" s="94"/>
      <c r="D80" s="118"/>
      <c r="E80" s="113"/>
      <c r="F80" s="219">
        <f>SUM(F72,F74,F76,F78)</f>
        <v>0</v>
      </c>
      <c r="G80" s="119"/>
    </row>
    <row r="81" spans="1:7" s="73" customFormat="1" ht="6.75" customHeight="1" x14ac:dyDescent="0.25">
      <c r="A81" s="220"/>
      <c r="B81" s="221"/>
      <c r="C81" s="222"/>
      <c r="D81" s="152"/>
      <c r="E81" s="221"/>
      <c r="F81" s="152"/>
      <c r="G81" s="223"/>
    </row>
    <row r="82" spans="1:7" s="71" customFormat="1" ht="15" x14ac:dyDescent="0.25">
      <c r="A82" s="206" t="s">
        <v>126</v>
      </c>
      <c r="B82" s="207"/>
      <c r="C82" s="207"/>
      <c r="D82" s="208"/>
      <c r="E82" s="209"/>
      <c r="F82" s="210"/>
      <c r="G82" s="211"/>
    </row>
    <row r="83" spans="1:7" s="71" customFormat="1" ht="6.75" customHeight="1" thickBot="1" x14ac:dyDescent="0.3">
      <c r="A83" s="212"/>
      <c r="B83" s="213"/>
      <c r="C83" s="213"/>
      <c r="D83" s="214"/>
      <c r="E83" s="106"/>
      <c r="F83" s="215"/>
      <c r="G83" s="216"/>
    </row>
    <row r="84" spans="1:7" s="73" customFormat="1" ht="15.75" thickBot="1" x14ac:dyDescent="0.3">
      <c r="A84" s="117" t="s">
        <v>127</v>
      </c>
      <c r="B84" s="94"/>
      <c r="C84" s="94"/>
      <c r="D84" s="118"/>
      <c r="E84" s="113"/>
      <c r="F84" s="217">
        <f>'Category 4 Summary'!F72</f>
        <v>0</v>
      </c>
      <c r="G84" s="119"/>
    </row>
    <row r="85" spans="1:7" s="73" customFormat="1" ht="6.75" customHeight="1" thickBot="1" x14ac:dyDescent="0.3">
      <c r="A85" s="120"/>
      <c r="B85" s="97"/>
      <c r="C85" s="121"/>
      <c r="D85" s="118"/>
      <c r="E85" s="113"/>
      <c r="F85" s="99"/>
      <c r="G85" s="119"/>
    </row>
    <row r="86" spans="1:7" s="73" customFormat="1" ht="15.75" thickBot="1" x14ac:dyDescent="0.3">
      <c r="A86" s="117" t="s">
        <v>128</v>
      </c>
      <c r="B86" s="94"/>
      <c r="C86" s="94"/>
      <c r="D86" s="118"/>
      <c r="E86" s="113"/>
      <c r="F86" s="217">
        <f>'Category 4 Summary'!F127</f>
        <v>0</v>
      </c>
      <c r="G86" s="119"/>
    </row>
    <row r="87" spans="1:7" s="73" customFormat="1" ht="6.75" customHeight="1" thickBot="1" x14ac:dyDescent="0.3">
      <c r="A87" s="120"/>
      <c r="B87" s="97"/>
      <c r="C87" s="121"/>
      <c r="D87" s="118"/>
      <c r="E87" s="113"/>
      <c r="F87" s="99"/>
      <c r="G87" s="119"/>
    </row>
    <row r="88" spans="1:7" s="73" customFormat="1" ht="15.75" thickBot="1" x14ac:dyDescent="0.3">
      <c r="A88" s="117" t="s">
        <v>129</v>
      </c>
      <c r="B88" s="94"/>
      <c r="C88" s="94"/>
      <c r="D88" s="118"/>
      <c r="E88" s="113"/>
      <c r="F88" s="217">
        <f>'Category 4 Summary'!F170</f>
        <v>0</v>
      </c>
      <c r="G88" s="119"/>
    </row>
    <row r="89" spans="1:7" s="73" customFormat="1" ht="6.75" customHeight="1" thickBot="1" x14ac:dyDescent="0.3">
      <c r="A89" s="120"/>
      <c r="B89" s="97"/>
      <c r="C89" s="121"/>
      <c r="D89" s="118"/>
      <c r="E89" s="113"/>
      <c r="F89" s="99"/>
      <c r="G89" s="119"/>
    </row>
    <row r="90" spans="1:7" s="73" customFormat="1" ht="15.75" thickBot="1" x14ac:dyDescent="0.3">
      <c r="A90" s="117" t="s">
        <v>130</v>
      </c>
      <c r="B90" s="94"/>
      <c r="C90" s="94"/>
      <c r="D90" s="118"/>
      <c r="E90" s="113"/>
      <c r="F90" s="217">
        <f>'Category 4 Summary'!F241</f>
        <v>-1</v>
      </c>
      <c r="G90" s="119"/>
    </row>
    <row r="91" spans="1:7" s="73" customFormat="1" ht="6.75" customHeight="1" thickBot="1" x14ac:dyDescent="0.3">
      <c r="A91" s="120"/>
      <c r="B91" s="97"/>
      <c r="C91" s="121"/>
      <c r="D91" s="118"/>
      <c r="E91" s="113"/>
      <c r="F91" s="99"/>
      <c r="G91" s="119"/>
    </row>
    <row r="92" spans="1:7" s="73" customFormat="1" ht="15.75" thickBot="1" x14ac:dyDescent="0.3">
      <c r="A92" s="117" t="s">
        <v>131</v>
      </c>
      <c r="B92" s="94"/>
      <c r="C92" s="94"/>
      <c r="D92" s="118"/>
      <c r="E92" s="113"/>
      <c r="F92" s="217" t="str">
        <f>'Category 4 Summary'!F280</f>
        <v xml:space="preserve"> </v>
      </c>
      <c r="G92" s="119"/>
    </row>
    <row r="93" spans="1:7" s="73" customFormat="1" ht="6.75" customHeight="1" thickBot="1" x14ac:dyDescent="0.3">
      <c r="A93" s="120"/>
      <c r="B93" s="97"/>
      <c r="C93" s="121"/>
      <c r="D93" s="118"/>
      <c r="E93" s="113"/>
      <c r="F93" s="99"/>
      <c r="G93" s="119"/>
    </row>
    <row r="94" spans="1:7" s="73" customFormat="1" ht="15.75" thickBot="1" x14ac:dyDescent="0.3">
      <c r="A94" s="117" t="s">
        <v>132</v>
      </c>
      <c r="B94" s="97"/>
      <c r="C94" s="97"/>
      <c r="D94" s="118"/>
      <c r="E94" s="113"/>
      <c r="F94" s="217" t="str">
        <f>'Category 4 Summary'!F323</f>
        <v xml:space="preserve"> </v>
      </c>
      <c r="G94" s="119"/>
    </row>
    <row r="95" spans="1:7" ht="6.75" customHeight="1" thickBot="1" x14ac:dyDescent="0.3">
      <c r="A95" s="114"/>
      <c r="B95" s="90"/>
      <c r="C95" s="90"/>
      <c r="D95" s="91"/>
      <c r="E95" s="90"/>
      <c r="F95" s="92"/>
      <c r="G95" s="116"/>
    </row>
    <row r="96" spans="1:7" ht="15.75" thickBot="1" x14ac:dyDescent="0.3">
      <c r="A96" s="117" t="s">
        <v>133</v>
      </c>
      <c r="B96" s="90"/>
      <c r="C96" s="90"/>
      <c r="D96" s="91"/>
      <c r="E96" s="90"/>
      <c r="F96" s="217" t="str">
        <f>'Category 4 Summary'!F366</f>
        <v xml:space="preserve"> </v>
      </c>
      <c r="G96" s="116"/>
    </row>
    <row r="97" spans="1:7" s="73" customFormat="1" ht="6.75" customHeight="1" thickBot="1" x14ac:dyDescent="0.3">
      <c r="A97" s="120"/>
      <c r="B97" s="97"/>
      <c r="C97" s="121"/>
      <c r="D97" s="118"/>
      <c r="E97" s="113"/>
      <c r="F97" s="99"/>
      <c r="G97" s="119"/>
    </row>
    <row r="98" spans="1:7" s="73" customFormat="1" ht="15.75" thickBot="1" x14ac:dyDescent="0.3">
      <c r="A98" s="218" t="s">
        <v>134</v>
      </c>
      <c r="B98" s="94"/>
      <c r="C98" s="94"/>
      <c r="D98" s="118"/>
      <c r="E98" s="113"/>
      <c r="F98" s="219">
        <f>SUM(F84,F86,F88,F90,F92,F94,F96)</f>
        <v>-1</v>
      </c>
      <c r="G98" s="119"/>
    </row>
    <row r="99" spans="1:7" ht="6.75" customHeight="1" thickBot="1" x14ac:dyDescent="0.3">
      <c r="A99" s="114"/>
      <c r="B99" s="90"/>
      <c r="C99" s="90"/>
      <c r="D99" s="91"/>
      <c r="E99" s="90"/>
      <c r="F99" s="92"/>
      <c r="G99" s="116"/>
    </row>
    <row r="100" spans="1:7" s="71" customFormat="1" ht="15" x14ac:dyDescent="0.25">
      <c r="A100" s="224" t="s">
        <v>135</v>
      </c>
      <c r="B100" s="225"/>
      <c r="C100" s="225"/>
      <c r="D100" s="226"/>
      <c r="E100" s="227"/>
      <c r="F100" s="228">
        <f>SUM(F36,F68,F80,F98)</f>
        <v>-1</v>
      </c>
      <c r="G100" s="229"/>
    </row>
  </sheetData>
  <sheetProtection password="CB04" sheet="1"/>
  <dataValidations count="2">
    <dataValidation type="list" showInputMessage="1" showErrorMessage="1" sqref="D3">
      <formula1>DY</formula1>
    </dataValidation>
    <dataValidation type="list" showInputMessage="1" showErrorMessage="1" sqref="D2">
      <formula1>DPH</formula1>
    </dataValidation>
  </dataValidations>
  <pageMargins left="0.7" right="0.7" top="0.75" bottom="0.75" header="0.3" footer="0.3"/>
  <pageSetup scale="62" orientation="portrait" r:id="rId1"/>
  <headerFooter>
    <oddHeader>&amp;C&amp;"-,Bold"&amp;14DSRIP Semi-Annual Reporting Form</oddHeader>
    <oddFooter>&amp;L&amp;D&amp;C&amp;A&amp;R&amp;P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G78"/>
  <sheetViews>
    <sheetView showGridLines="0" topLeftCell="A55" zoomScale="75" zoomScaleNormal="75" zoomScaleSheetLayoutView="75" zoomScalePageLayoutView="50" workbookViewId="0">
      <selection activeCell="L63" sqref="L63"/>
    </sheetView>
  </sheetViews>
  <sheetFormatPr defaultColWidth="10" defaultRowHeight="12.75" x14ac:dyDescent="0.25"/>
  <cols>
    <col min="1" max="1" width="1.7109375" style="5" customWidth="1"/>
    <col min="2" max="2" width="2.140625" style="5" customWidth="1"/>
    <col min="3" max="3" width="20.85546875" style="5" customWidth="1"/>
    <col min="4" max="4" width="74.5703125" style="11" customWidth="1"/>
    <col min="5" max="5" width="2.7109375" style="5" customWidth="1"/>
    <col min="6" max="6" width="14.42578125" style="7" customWidth="1"/>
    <col min="7" max="7" width="4" style="5" customWidth="1"/>
    <col min="8" max="8" width="3.140625" style="5" customWidth="1"/>
    <col min="9" max="16384" width="10" style="5"/>
  </cols>
  <sheetData>
    <row r="1" spans="1:7" x14ac:dyDescent="0.2">
      <c r="A1" s="1" t="s">
        <v>71</v>
      </c>
    </row>
    <row r="2" spans="1:7" x14ac:dyDescent="0.2">
      <c r="A2" s="1" t="str">
        <f>'Total Payment Amount'!B2</f>
        <v xml:space="preserve">DPH SYSTEM: </v>
      </c>
      <c r="C2" s="1"/>
      <c r="D2" s="6" t="str">
        <f>IF('Total Payment Amount'!D2=0,"",'Total Payment Amount'!D2)</f>
        <v>The University of California, Davis Medical Center</v>
      </c>
    </row>
    <row r="3" spans="1:7" x14ac:dyDescent="0.2">
      <c r="A3" s="1" t="str">
        <f>'Total Payment Amount'!B3</f>
        <v>REPORTING YEAR:</v>
      </c>
      <c r="C3" s="1"/>
      <c r="D3" s="6" t="str">
        <f>IF('Total Payment Amount'!D3=0,"",'Total Payment Amount'!D3)</f>
        <v>DY 7</v>
      </c>
    </row>
    <row r="4" spans="1:7" x14ac:dyDescent="0.2">
      <c r="A4" s="1" t="str">
        <f>'Total Payment Amount'!B4</f>
        <v xml:space="preserve">DATE OF SUBMISSION: </v>
      </c>
      <c r="D4" s="8">
        <f>IF('Total Payment Amount'!D4=0,"",'Total Payment Amount'!D4)</f>
        <v>41211</v>
      </c>
    </row>
    <row r="5" spans="1:7" ht="15" x14ac:dyDescent="0.25">
      <c r="A5" s="64" t="s">
        <v>304</v>
      </c>
    </row>
    <row r="6" spans="1:7" ht="6.75" customHeight="1" x14ac:dyDescent="0.25">
      <c r="A6" s="64"/>
    </row>
    <row r="7" spans="1:7" ht="14.25" x14ac:dyDescent="0.25">
      <c r="A7" s="10" t="s">
        <v>136</v>
      </c>
    </row>
    <row r="8" spans="1:7" ht="14.25" x14ac:dyDescent="0.25">
      <c r="A8" s="12" t="s">
        <v>2</v>
      </c>
      <c r="B8" s="10" t="s">
        <v>302</v>
      </c>
    </row>
    <row r="9" spans="1:7" ht="14.25" x14ac:dyDescent="0.25">
      <c r="A9" s="10" t="s">
        <v>303</v>
      </c>
      <c r="B9" s="10"/>
    </row>
    <row r="10" spans="1:7" ht="14.25" x14ac:dyDescent="0.25">
      <c r="A10" s="10" t="s">
        <v>308</v>
      </c>
      <c r="B10" s="10"/>
    </row>
    <row r="11" spans="1:7" ht="14.25" x14ac:dyDescent="0.25">
      <c r="A11" s="10" t="s">
        <v>309</v>
      </c>
      <c r="B11" s="10"/>
    </row>
    <row r="12" spans="1:7" ht="12.75" customHeight="1" x14ac:dyDescent="0.25"/>
    <row r="13" spans="1:7" s="71" customFormat="1" ht="15" x14ac:dyDescent="0.25">
      <c r="A13" s="65" t="s">
        <v>137</v>
      </c>
      <c r="B13" s="66"/>
      <c r="C13" s="66"/>
      <c r="D13" s="67"/>
      <c r="E13" s="68"/>
      <c r="F13" s="69"/>
      <c r="G13" s="70"/>
    </row>
    <row r="14" spans="1:7" s="73" customFormat="1" ht="36.75" customHeight="1" x14ac:dyDescent="0.25">
      <c r="A14" s="290" t="s">
        <v>374</v>
      </c>
      <c r="B14" s="291"/>
      <c r="C14" s="291"/>
      <c r="D14" s="291"/>
      <c r="E14" s="291"/>
      <c r="F14" s="291"/>
      <c r="G14" s="292"/>
    </row>
    <row r="15" spans="1:7" s="73" customFormat="1" ht="42.75" customHeight="1" x14ac:dyDescent="0.25">
      <c r="A15" s="293"/>
      <c r="B15" s="294"/>
      <c r="C15" s="294"/>
      <c r="D15" s="294"/>
      <c r="E15" s="294"/>
      <c r="F15" s="294"/>
      <c r="G15" s="295"/>
    </row>
    <row r="16" spans="1:7" s="73" customFormat="1" ht="35.25" customHeight="1" x14ac:dyDescent="0.25">
      <c r="A16" s="293"/>
      <c r="B16" s="294"/>
      <c r="C16" s="294"/>
      <c r="D16" s="294"/>
      <c r="E16" s="294"/>
      <c r="F16" s="294"/>
      <c r="G16" s="295"/>
    </row>
    <row r="17" spans="1:7" s="73" customFormat="1" ht="36.75" customHeight="1" x14ac:dyDescent="0.25">
      <c r="A17" s="293"/>
      <c r="B17" s="294"/>
      <c r="C17" s="294"/>
      <c r="D17" s="294"/>
      <c r="E17" s="294"/>
      <c r="F17" s="294"/>
      <c r="G17" s="295"/>
    </row>
    <row r="18" spans="1:7" s="73" customFormat="1" ht="48.75" customHeight="1" x14ac:dyDescent="0.25">
      <c r="A18" s="293"/>
      <c r="B18" s="294"/>
      <c r="C18" s="294"/>
      <c r="D18" s="294"/>
      <c r="E18" s="294"/>
      <c r="F18" s="294"/>
      <c r="G18" s="295"/>
    </row>
    <row r="19" spans="1:7" s="73" customFormat="1" ht="32.25" customHeight="1" x14ac:dyDescent="0.25">
      <c r="A19" s="293"/>
      <c r="B19" s="294"/>
      <c r="C19" s="294"/>
      <c r="D19" s="294"/>
      <c r="E19" s="294"/>
      <c r="F19" s="294"/>
      <c r="G19" s="295"/>
    </row>
    <row r="20" spans="1:7" s="73" customFormat="1" ht="41.25" customHeight="1" x14ac:dyDescent="0.25">
      <c r="A20" s="293"/>
      <c r="B20" s="294"/>
      <c r="C20" s="294"/>
      <c r="D20" s="294"/>
      <c r="E20" s="294"/>
      <c r="F20" s="294"/>
      <c r="G20" s="295"/>
    </row>
    <row r="21" spans="1:7" s="73" customFormat="1" ht="45.75" customHeight="1" x14ac:dyDescent="0.25">
      <c r="A21" s="293"/>
      <c r="B21" s="294"/>
      <c r="C21" s="294"/>
      <c r="D21" s="294"/>
      <c r="E21" s="294"/>
      <c r="F21" s="294"/>
      <c r="G21" s="295"/>
    </row>
    <row r="22" spans="1:7" s="73" customFormat="1" ht="51.75" customHeight="1" x14ac:dyDescent="0.25">
      <c r="A22" s="293"/>
      <c r="B22" s="294"/>
      <c r="C22" s="294"/>
      <c r="D22" s="294"/>
      <c r="E22" s="294"/>
      <c r="F22" s="294"/>
      <c r="G22" s="295"/>
    </row>
    <row r="23" spans="1:7" s="73" customFormat="1" ht="60.75" customHeight="1" x14ac:dyDescent="0.25">
      <c r="A23" s="293"/>
      <c r="B23" s="294"/>
      <c r="C23" s="294"/>
      <c r="D23" s="294"/>
      <c r="E23" s="294"/>
      <c r="F23" s="294"/>
      <c r="G23" s="295"/>
    </row>
    <row r="24" spans="1:7" s="73" customFormat="1" ht="57.75" customHeight="1" x14ac:dyDescent="0.25">
      <c r="A24" s="293"/>
      <c r="B24" s="294"/>
      <c r="C24" s="294"/>
      <c r="D24" s="294"/>
      <c r="E24" s="294"/>
      <c r="F24" s="294"/>
      <c r="G24" s="295"/>
    </row>
    <row r="25" spans="1:7" s="73" customFormat="1" ht="62.25" customHeight="1" x14ac:dyDescent="0.25">
      <c r="A25" s="293"/>
      <c r="B25" s="294"/>
      <c r="C25" s="294"/>
      <c r="D25" s="294"/>
      <c r="E25" s="294"/>
      <c r="F25" s="294"/>
      <c r="G25" s="295"/>
    </row>
    <row r="26" spans="1:7" s="73" customFormat="1" ht="84.75" customHeight="1" x14ac:dyDescent="0.25">
      <c r="A26" s="293"/>
      <c r="B26" s="294"/>
      <c r="C26" s="294"/>
      <c r="D26" s="294"/>
      <c r="E26" s="294"/>
      <c r="F26" s="294"/>
      <c r="G26" s="295"/>
    </row>
    <row r="27" spans="1:7" s="73" customFormat="1" ht="73.5" customHeight="1" x14ac:dyDescent="0.25">
      <c r="A27" s="293"/>
      <c r="B27" s="294"/>
      <c r="C27" s="294"/>
      <c r="D27" s="294"/>
      <c r="E27" s="294"/>
      <c r="F27" s="294"/>
      <c r="G27" s="295"/>
    </row>
    <row r="28" spans="1:7" s="73" customFormat="1" ht="84.75" customHeight="1" x14ac:dyDescent="0.25">
      <c r="A28" s="293"/>
      <c r="B28" s="294"/>
      <c r="C28" s="294"/>
      <c r="D28" s="294"/>
      <c r="E28" s="294"/>
      <c r="F28" s="294"/>
      <c r="G28" s="295"/>
    </row>
    <row r="29" spans="1:7" s="73" customFormat="1" ht="69.75" customHeight="1" x14ac:dyDescent="0.25">
      <c r="A29" s="293"/>
      <c r="B29" s="294"/>
      <c r="C29" s="294"/>
      <c r="D29" s="294"/>
      <c r="E29" s="294"/>
      <c r="F29" s="294"/>
      <c r="G29" s="295"/>
    </row>
    <row r="30" spans="1:7" s="73" customFormat="1" ht="81.75" customHeight="1" x14ac:dyDescent="0.25">
      <c r="A30" s="293"/>
      <c r="B30" s="294"/>
      <c r="C30" s="294"/>
      <c r="D30" s="294"/>
      <c r="E30" s="294"/>
      <c r="F30" s="294"/>
      <c r="G30" s="295"/>
    </row>
    <row r="31" spans="1:7" s="73" customFormat="1" ht="113.25" customHeight="1" x14ac:dyDescent="0.25">
      <c r="A31" s="293"/>
      <c r="B31" s="294"/>
      <c r="C31" s="294"/>
      <c r="D31" s="294"/>
      <c r="E31" s="294"/>
      <c r="F31" s="294"/>
      <c r="G31" s="295"/>
    </row>
    <row r="32" spans="1:7" s="73" customFormat="1" ht="114" customHeight="1" x14ac:dyDescent="0.25">
      <c r="A32" s="293"/>
      <c r="B32" s="294"/>
      <c r="C32" s="294"/>
      <c r="D32" s="294"/>
      <c r="E32" s="294"/>
      <c r="F32" s="294"/>
      <c r="G32" s="295"/>
    </row>
    <row r="33" spans="1:7" s="73" customFormat="1" ht="60" customHeight="1" x14ac:dyDescent="0.25">
      <c r="A33" s="293"/>
      <c r="B33" s="294"/>
      <c r="C33" s="294"/>
      <c r="D33" s="294"/>
      <c r="E33" s="294"/>
      <c r="F33" s="294"/>
      <c r="G33" s="295"/>
    </row>
    <row r="34" spans="1:7" s="73" customFormat="1" ht="39.75" customHeight="1" x14ac:dyDescent="0.25">
      <c r="A34" s="293"/>
      <c r="B34" s="294"/>
      <c r="C34" s="294"/>
      <c r="D34" s="294"/>
      <c r="E34" s="294"/>
      <c r="F34" s="294"/>
      <c r="G34" s="295"/>
    </row>
    <row r="35" spans="1:7" s="73" customFormat="1" ht="36.75" customHeight="1" x14ac:dyDescent="0.25">
      <c r="A35" s="293"/>
      <c r="B35" s="294"/>
      <c r="C35" s="294"/>
      <c r="D35" s="294"/>
      <c r="E35" s="294"/>
      <c r="F35" s="294"/>
      <c r="G35" s="295"/>
    </row>
    <row r="36" spans="1:7" s="73" customFormat="1" ht="23.25" customHeight="1" x14ac:dyDescent="0.25">
      <c r="A36" s="293"/>
      <c r="B36" s="294"/>
      <c r="C36" s="294"/>
      <c r="D36" s="294"/>
      <c r="E36" s="294"/>
      <c r="F36" s="294"/>
      <c r="G36" s="295"/>
    </row>
    <row r="37" spans="1:7" s="73" customFormat="1" ht="23.25" customHeight="1" x14ac:dyDescent="0.25">
      <c r="A37" s="293"/>
      <c r="B37" s="294"/>
      <c r="C37" s="294"/>
      <c r="D37" s="294"/>
      <c r="E37" s="294"/>
      <c r="F37" s="294"/>
      <c r="G37" s="295"/>
    </row>
    <row r="38" spans="1:7" s="73" customFormat="1" ht="27.75" customHeight="1" x14ac:dyDescent="0.25">
      <c r="A38" s="293"/>
      <c r="B38" s="294"/>
      <c r="C38" s="294"/>
      <c r="D38" s="294"/>
      <c r="E38" s="294"/>
      <c r="F38" s="294"/>
      <c r="G38" s="295"/>
    </row>
    <row r="39" spans="1:7" s="73" customFormat="1" ht="32.25" customHeight="1" x14ac:dyDescent="0.25">
      <c r="A39" s="293"/>
      <c r="B39" s="294"/>
      <c r="C39" s="294"/>
      <c r="D39" s="294"/>
      <c r="E39" s="294"/>
      <c r="F39" s="294"/>
      <c r="G39" s="295"/>
    </row>
    <row r="40" spans="1:7" s="73" customFormat="1" ht="35.25" customHeight="1" x14ac:dyDescent="0.25">
      <c r="A40" s="293"/>
      <c r="B40" s="294"/>
      <c r="C40" s="294"/>
      <c r="D40" s="294"/>
      <c r="E40" s="294"/>
      <c r="F40" s="294"/>
      <c r="G40" s="295"/>
    </row>
    <row r="41" spans="1:7" s="73" customFormat="1" ht="35.25" customHeight="1" x14ac:dyDescent="0.25">
      <c r="A41" s="293"/>
      <c r="B41" s="294"/>
      <c r="C41" s="294"/>
      <c r="D41" s="294"/>
      <c r="E41" s="294"/>
      <c r="F41" s="294"/>
      <c r="G41" s="295"/>
    </row>
    <row r="42" spans="1:7" s="73" customFormat="1" ht="52.5" customHeight="1" x14ac:dyDescent="0.25">
      <c r="A42" s="293"/>
      <c r="B42" s="294"/>
      <c r="C42" s="294"/>
      <c r="D42" s="294"/>
      <c r="E42" s="294"/>
      <c r="F42" s="294"/>
      <c r="G42" s="295"/>
    </row>
    <row r="43" spans="1:7" s="73" customFormat="1" ht="65.25" customHeight="1" x14ac:dyDescent="0.25">
      <c r="A43" s="293"/>
      <c r="B43" s="294"/>
      <c r="C43" s="294"/>
      <c r="D43" s="294"/>
      <c r="E43" s="294"/>
      <c r="F43" s="294"/>
      <c r="G43" s="295"/>
    </row>
    <row r="44" spans="1:7" s="73" customFormat="1" ht="70.5" customHeight="1" x14ac:dyDescent="0.25">
      <c r="A44" s="293"/>
      <c r="B44" s="294"/>
      <c r="C44" s="294"/>
      <c r="D44" s="294"/>
      <c r="E44" s="294"/>
      <c r="F44" s="294"/>
      <c r="G44" s="295"/>
    </row>
    <row r="45" spans="1:7" s="73" customFormat="1" ht="101.25" customHeight="1" x14ac:dyDescent="0.25">
      <c r="A45" s="293"/>
      <c r="B45" s="294"/>
      <c r="C45" s="294"/>
      <c r="D45" s="294"/>
      <c r="E45" s="294"/>
      <c r="F45" s="294"/>
      <c r="G45" s="295"/>
    </row>
    <row r="46" spans="1:7" s="73" customFormat="1" ht="81.75" customHeight="1" x14ac:dyDescent="0.25">
      <c r="A46" s="293"/>
      <c r="B46" s="294"/>
      <c r="C46" s="294"/>
      <c r="D46" s="294"/>
      <c r="E46" s="294"/>
      <c r="F46" s="294"/>
      <c r="G46" s="295"/>
    </row>
    <row r="47" spans="1:7" s="73" customFormat="1" ht="75" customHeight="1" x14ac:dyDescent="0.25">
      <c r="A47" s="293"/>
      <c r="B47" s="294"/>
      <c r="C47" s="294"/>
      <c r="D47" s="294"/>
      <c r="E47" s="294"/>
      <c r="F47" s="294"/>
      <c r="G47" s="295"/>
    </row>
    <row r="48" spans="1:7" s="73" customFormat="1" ht="45" customHeight="1" x14ac:dyDescent="0.25">
      <c r="A48" s="293"/>
      <c r="B48" s="294"/>
      <c r="C48" s="294"/>
      <c r="D48" s="294"/>
      <c r="E48" s="294"/>
      <c r="F48" s="294"/>
      <c r="G48" s="295"/>
    </row>
    <row r="49" spans="1:7" s="73" customFormat="1" ht="153.75" customHeight="1" x14ac:dyDescent="0.25">
      <c r="A49" s="293"/>
      <c r="B49" s="294"/>
      <c r="C49" s="294"/>
      <c r="D49" s="294"/>
      <c r="E49" s="294"/>
      <c r="F49" s="294"/>
      <c r="G49" s="295"/>
    </row>
    <row r="50" spans="1:7" s="73" customFormat="1" ht="171.75" customHeight="1" x14ac:dyDescent="0.25">
      <c r="A50" s="293"/>
      <c r="B50" s="294"/>
      <c r="C50" s="294"/>
      <c r="D50" s="294"/>
      <c r="E50" s="294"/>
      <c r="F50" s="294"/>
      <c r="G50" s="295"/>
    </row>
    <row r="51" spans="1:7" s="73" customFormat="1" ht="186" customHeight="1" x14ac:dyDescent="0.25">
      <c r="A51" s="293"/>
      <c r="B51" s="294"/>
      <c r="C51" s="294"/>
      <c r="D51" s="294"/>
      <c r="E51" s="294"/>
      <c r="F51" s="294"/>
      <c r="G51" s="295"/>
    </row>
    <row r="52" spans="1:7" s="73" customFormat="1" ht="310.5" customHeight="1" x14ac:dyDescent="0.25">
      <c r="A52" s="293"/>
      <c r="B52" s="294"/>
      <c r="C52" s="294"/>
      <c r="D52" s="294"/>
      <c r="E52" s="294"/>
      <c r="F52" s="294"/>
      <c r="G52" s="295"/>
    </row>
    <row r="53" spans="1:7" s="73" customFormat="1" ht="152.25" customHeight="1" x14ac:dyDescent="0.25">
      <c r="A53" s="293"/>
      <c r="B53" s="294"/>
      <c r="C53" s="294"/>
      <c r="D53" s="294"/>
      <c r="E53" s="294"/>
      <c r="F53" s="294"/>
      <c r="G53" s="295"/>
    </row>
    <row r="54" spans="1:7" s="73" customFormat="1" ht="356.25" customHeight="1" x14ac:dyDescent="0.25">
      <c r="A54" s="293"/>
      <c r="B54" s="294"/>
      <c r="C54" s="294"/>
      <c r="D54" s="294"/>
      <c r="E54" s="294"/>
      <c r="F54" s="294"/>
      <c r="G54" s="295"/>
    </row>
    <row r="55" spans="1:7" s="73" customFormat="1" ht="29.25" customHeight="1" x14ac:dyDescent="0.25">
      <c r="A55" s="293"/>
      <c r="B55" s="294"/>
      <c r="C55" s="294"/>
      <c r="D55" s="294"/>
      <c r="E55" s="294"/>
      <c r="F55" s="294"/>
      <c r="G55" s="295"/>
    </row>
    <row r="56" spans="1:7" s="73" customFormat="1" ht="12.75" customHeight="1" x14ac:dyDescent="0.25">
      <c r="A56" s="293"/>
      <c r="B56" s="294"/>
      <c r="C56" s="294"/>
      <c r="D56" s="294"/>
      <c r="E56" s="294"/>
      <c r="F56" s="294"/>
      <c r="G56" s="295"/>
    </row>
    <row r="57" spans="1:7" s="73" customFormat="1" ht="15" customHeight="1" x14ac:dyDescent="0.25">
      <c r="A57" s="293"/>
      <c r="B57" s="294"/>
      <c r="C57" s="294"/>
      <c r="D57" s="294"/>
      <c r="E57" s="294"/>
      <c r="F57" s="294"/>
      <c r="G57" s="295"/>
    </row>
    <row r="58" spans="1:7" s="73" customFormat="1" ht="11.25" customHeight="1" x14ac:dyDescent="0.25">
      <c r="A58" s="293"/>
      <c r="B58" s="294"/>
      <c r="C58" s="294"/>
      <c r="D58" s="294"/>
      <c r="E58" s="294"/>
      <c r="F58" s="294"/>
      <c r="G58" s="295"/>
    </row>
    <row r="59" spans="1:7" s="73" customFormat="1" ht="17.25" customHeight="1" x14ac:dyDescent="0.25">
      <c r="A59" s="293"/>
      <c r="B59" s="294"/>
      <c r="C59" s="294"/>
      <c r="D59" s="294"/>
      <c r="E59" s="294"/>
      <c r="F59" s="294"/>
      <c r="G59" s="295"/>
    </row>
    <row r="60" spans="1:7" s="73" customFormat="1" ht="10.5" customHeight="1" x14ac:dyDescent="0.25">
      <c r="A60" s="293"/>
      <c r="B60" s="294"/>
      <c r="C60" s="294"/>
      <c r="D60" s="294"/>
      <c r="E60" s="294"/>
      <c r="F60" s="294"/>
      <c r="G60" s="295"/>
    </row>
    <row r="61" spans="1:7" s="73" customFormat="1" ht="22.5" customHeight="1" x14ac:dyDescent="0.25">
      <c r="A61" s="296"/>
      <c r="B61" s="297"/>
      <c r="C61" s="297"/>
      <c r="D61" s="297"/>
      <c r="E61" s="297"/>
      <c r="F61" s="297"/>
      <c r="G61" s="298"/>
    </row>
    <row r="62" spans="1:7" s="71" customFormat="1" ht="13.5" customHeight="1" x14ac:dyDescent="0.25">
      <c r="A62" s="166" t="s">
        <v>138</v>
      </c>
      <c r="B62" s="167"/>
      <c r="C62" s="167"/>
      <c r="D62" s="168"/>
      <c r="E62" s="169"/>
      <c r="F62" s="170"/>
      <c r="G62" s="171"/>
    </row>
    <row r="63" spans="1:7" s="73" customFormat="1" ht="201" customHeight="1" x14ac:dyDescent="0.25">
      <c r="A63" s="281" t="s">
        <v>368</v>
      </c>
      <c r="B63" s="282"/>
      <c r="C63" s="282"/>
      <c r="D63" s="282"/>
      <c r="E63" s="282"/>
      <c r="F63" s="282"/>
      <c r="G63" s="283"/>
    </row>
    <row r="64" spans="1:7" s="73" customFormat="1" ht="250.5" customHeight="1" x14ac:dyDescent="0.25">
      <c r="A64" s="284"/>
      <c r="B64" s="285"/>
      <c r="C64" s="285"/>
      <c r="D64" s="285"/>
      <c r="E64" s="285"/>
      <c r="F64" s="285"/>
      <c r="G64" s="286"/>
    </row>
    <row r="65" spans="1:7" s="73" customFormat="1" ht="281.25" customHeight="1" x14ac:dyDescent="0.25">
      <c r="A65" s="284"/>
      <c r="B65" s="285"/>
      <c r="C65" s="285"/>
      <c r="D65" s="285"/>
      <c r="E65" s="285"/>
      <c r="F65" s="285"/>
      <c r="G65" s="286"/>
    </row>
    <row r="66" spans="1:7" s="73" customFormat="1" ht="11.25" hidden="1" customHeight="1" x14ac:dyDescent="0.25">
      <c r="A66" s="284"/>
      <c r="B66" s="285"/>
      <c r="C66" s="285"/>
      <c r="D66" s="285"/>
      <c r="E66" s="285"/>
      <c r="F66" s="285"/>
      <c r="G66" s="286"/>
    </row>
    <row r="67" spans="1:7" s="73" customFormat="1" ht="9.75" hidden="1" customHeight="1" x14ac:dyDescent="0.25">
      <c r="A67" s="284"/>
      <c r="B67" s="285"/>
      <c r="C67" s="285"/>
      <c r="D67" s="285"/>
      <c r="E67" s="285"/>
      <c r="F67" s="285"/>
      <c r="G67" s="286"/>
    </row>
    <row r="68" spans="1:7" s="73" customFormat="1" ht="48" customHeight="1" x14ac:dyDescent="0.25">
      <c r="A68" s="284"/>
      <c r="B68" s="285"/>
      <c r="C68" s="285"/>
      <c r="D68" s="285"/>
      <c r="E68" s="285"/>
      <c r="F68" s="285"/>
      <c r="G68" s="286"/>
    </row>
    <row r="69" spans="1:7" s="73" customFormat="1" ht="46.5" hidden="1" customHeight="1" x14ac:dyDescent="0.25">
      <c r="A69" s="284"/>
      <c r="B69" s="285"/>
      <c r="C69" s="285"/>
      <c r="D69" s="285"/>
      <c r="E69" s="285"/>
      <c r="F69" s="285"/>
      <c r="G69" s="286"/>
    </row>
    <row r="70" spans="1:7" s="73" customFormat="1" ht="36.75" customHeight="1" x14ac:dyDescent="0.25">
      <c r="A70" s="284"/>
      <c r="B70" s="285"/>
      <c r="C70" s="285"/>
      <c r="D70" s="285"/>
      <c r="E70" s="285"/>
      <c r="F70" s="285"/>
      <c r="G70" s="286"/>
    </row>
    <row r="71" spans="1:7" s="73" customFormat="1" ht="49.5" hidden="1" customHeight="1" x14ac:dyDescent="0.25">
      <c r="A71" s="284"/>
      <c r="B71" s="285"/>
      <c r="C71" s="285"/>
      <c r="D71" s="285"/>
      <c r="E71" s="285"/>
      <c r="F71" s="285"/>
      <c r="G71" s="286"/>
    </row>
    <row r="72" spans="1:7" s="73" customFormat="1" ht="82.5" customHeight="1" x14ac:dyDescent="0.25">
      <c r="A72" s="284"/>
      <c r="B72" s="285"/>
      <c r="C72" s="285"/>
      <c r="D72" s="285"/>
      <c r="E72" s="285"/>
      <c r="F72" s="285"/>
      <c r="G72" s="286"/>
    </row>
    <row r="73" spans="1:7" s="73" customFormat="1" ht="26.25" customHeight="1" x14ac:dyDescent="0.25">
      <c r="A73" s="284"/>
      <c r="B73" s="285"/>
      <c r="C73" s="285"/>
      <c r="D73" s="285"/>
      <c r="E73" s="285"/>
      <c r="F73" s="285"/>
      <c r="G73" s="286"/>
    </row>
    <row r="74" spans="1:7" s="73" customFormat="1" ht="18" customHeight="1" x14ac:dyDescent="0.25">
      <c r="A74" s="284"/>
      <c r="B74" s="285"/>
      <c r="C74" s="285"/>
      <c r="D74" s="285"/>
      <c r="E74" s="285"/>
      <c r="F74" s="285"/>
      <c r="G74" s="286"/>
    </row>
    <row r="75" spans="1:7" s="73" customFormat="1" ht="39.75" customHeight="1" x14ac:dyDescent="0.25">
      <c r="A75" s="284"/>
      <c r="B75" s="285"/>
      <c r="C75" s="285"/>
      <c r="D75" s="285"/>
      <c r="E75" s="285"/>
      <c r="F75" s="285"/>
      <c r="G75" s="286"/>
    </row>
    <row r="76" spans="1:7" s="73" customFormat="1" ht="24.75" hidden="1" customHeight="1" x14ac:dyDescent="0.25">
      <c r="A76" s="284"/>
      <c r="B76" s="285"/>
      <c r="C76" s="285"/>
      <c r="D76" s="285"/>
      <c r="E76" s="285"/>
      <c r="F76" s="285"/>
      <c r="G76" s="286"/>
    </row>
    <row r="77" spans="1:7" ht="20.25" hidden="1" customHeight="1" x14ac:dyDescent="0.25">
      <c r="A77" s="287"/>
      <c r="B77" s="288"/>
      <c r="C77" s="288"/>
      <c r="D77" s="288"/>
      <c r="E77" s="288"/>
      <c r="F77" s="288"/>
      <c r="G77" s="289"/>
    </row>
    <row r="78" spans="1:7" ht="26.25" customHeight="1" x14ac:dyDescent="0.25"/>
  </sheetData>
  <mergeCells count="2">
    <mergeCell ref="A63:G77"/>
    <mergeCell ref="A14:G61"/>
  </mergeCells>
  <dataValidations count="2">
    <dataValidation type="list" showInputMessage="1" showErrorMessage="1" sqref="D2">
      <formula1>DPH</formula1>
    </dataValidation>
    <dataValidation type="list" showInputMessage="1" showErrorMessage="1" sqref="D3">
      <formula1>DY</formula1>
    </dataValidation>
  </dataValidations>
  <pageMargins left="0.7" right="0.7" top="0.75" bottom="0.75" header="0.3" footer="0.3"/>
  <pageSetup scale="75" fitToHeight="0" orientation="portrait" r:id="rId1"/>
  <headerFooter>
    <oddHeader>&amp;C&amp;"-,Bold"&amp;14DSRIP Semi-Annual Reporting Form</oddHeader>
    <oddFooter>&amp;L&amp;D&amp;C&amp;A&amp;R&amp;P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I618"/>
  <sheetViews>
    <sheetView showGridLines="0" showWhiteSpace="0" view="pageBreakPreview" topLeftCell="A583" zoomScale="85" zoomScaleNormal="90" zoomScaleSheetLayoutView="85" zoomScalePageLayoutView="85" workbookViewId="0"/>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The University of California, Davis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41211</v>
      </c>
    </row>
    <row r="5" spans="1:7" ht="15" x14ac:dyDescent="0.25">
      <c r="A5" s="9" t="s">
        <v>139</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140</v>
      </c>
      <c r="B13" s="21"/>
      <c r="C13" s="21"/>
      <c r="D13" s="22"/>
      <c r="E13" s="23"/>
      <c r="F13" s="24"/>
      <c r="G13" s="25"/>
    </row>
    <row r="14" spans="1:7" s="33" customFormat="1" ht="15.75" thickBot="1" x14ac:dyDescent="0.3">
      <c r="A14" s="27" t="s">
        <v>93</v>
      </c>
      <c r="B14" s="28"/>
      <c r="C14" s="28"/>
      <c r="D14" s="29"/>
      <c r="E14" s="30"/>
      <c r="F14" s="31"/>
      <c r="G14" s="32"/>
    </row>
    <row r="15" spans="1:7" s="33" customFormat="1" ht="15.75" thickBot="1" x14ac:dyDescent="0.3">
      <c r="A15" s="40"/>
      <c r="B15" s="17" t="str">
        <f>'Expand Primary Care Capacity'!B22</f>
        <v>Process Milestone:</v>
      </c>
      <c r="C15" s="41"/>
      <c r="D15" s="238"/>
      <c r="F15" s="247" t="str">
        <f>'Expand Primary Care Capacity'!F29</f>
        <v>N/A</v>
      </c>
      <c r="G15" s="39"/>
    </row>
    <row r="16" spans="1:7" ht="6.75" customHeight="1" thickBot="1" x14ac:dyDescent="0.3">
      <c r="A16" s="34"/>
      <c r="F16" s="92"/>
      <c r="G16" s="36"/>
    </row>
    <row r="17" spans="1:7" ht="13.5" thickBot="1" x14ac:dyDescent="0.3">
      <c r="A17" s="34"/>
      <c r="C17" s="35" t="s">
        <v>15</v>
      </c>
      <c r="F17" s="248" t="str">
        <f>'Expand Primary Care Capacity'!F44</f>
        <v xml:space="preserve"> </v>
      </c>
      <c r="G17" s="36"/>
    </row>
    <row r="18" spans="1:7" s="33" customFormat="1" ht="6.75" customHeight="1" thickBot="1" x14ac:dyDescent="0.3">
      <c r="A18" s="40"/>
      <c r="B18" s="17"/>
      <c r="C18" s="41"/>
      <c r="D18" s="38"/>
      <c r="F18" s="99"/>
      <c r="G18" s="39"/>
    </row>
    <row r="19" spans="1:7" s="33" customFormat="1" ht="15.75" thickBot="1" x14ac:dyDescent="0.3">
      <c r="A19" s="40"/>
      <c r="B19" s="17" t="str">
        <f>'Expand Primary Care Capacity'!B47</f>
        <v>Process Milestone:</v>
      </c>
      <c r="C19" s="41"/>
      <c r="D19" s="238"/>
      <c r="F19" s="247" t="str">
        <f>'Expand Primary Care Capacity'!F54</f>
        <v>N/A</v>
      </c>
      <c r="G19" s="39"/>
    </row>
    <row r="20" spans="1:7" ht="6.75" customHeight="1" thickBot="1" x14ac:dyDescent="0.3">
      <c r="A20" s="34"/>
      <c r="F20" s="92"/>
      <c r="G20" s="36"/>
    </row>
    <row r="21" spans="1:7" ht="13.5" thickBot="1" x14ac:dyDescent="0.3">
      <c r="A21" s="34"/>
      <c r="C21" s="35" t="s">
        <v>15</v>
      </c>
      <c r="F21" s="248" t="str">
        <f>'Expand Primary Care Capacity'!F69</f>
        <v xml:space="preserve"> </v>
      </c>
      <c r="G21" s="36"/>
    </row>
    <row r="22" spans="1:7" s="33" customFormat="1" ht="6.75" customHeight="1" thickBot="1" x14ac:dyDescent="0.3">
      <c r="A22" s="40"/>
      <c r="B22" s="17"/>
      <c r="C22" s="41"/>
      <c r="D22" s="38"/>
      <c r="F22" s="99"/>
      <c r="G22" s="39"/>
    </row>
    <row r="23" spans="1:7" s="33" customFormat="1" ht="15.75" thickBot="1" x14ac:dyDescent="0.3">
      <c r="A23" s="40"/>
      <c r="B23" s="17" t="str">
        <f>'Expand Primary Care Capacity'!B72</f>
        <v>Process Milestone:</v>
      </c>
      <c r="C23" s="41"/>
      <c r="D23" s="238"/>
      <c r="F23" s="247" t="str">
        <f>'Expand Primary Care Capacity'!F79</f>
        <v>N/A</v>
      </c>
      <c r="G23" s="39"/>
    </row>
    <row r="24" spans="1:7" ht="6.75" customHeight="1" thickBot="1" x14ac:dyDescent="0.3">
      <c r="A24" s="34"/>
      <c r="F24" s="92"/>
      <c r="G24" s="36"/>
    </row>
    <row r="25" spans="1:7" ht="13.5" thickBot="1" x14ac:dyDescent="0.3">
      <c r="A25" s="34"/>
      <c r="C25" s="35" t="s">
        <v>15</v>
      </c>
      <c r="F25" s="248" t="str">
        <f>'Expand Primary Care Capacity'!F94</f>
        <v xml:space="preserve"> </v>
      </c>
      <c r="G25" s="36"/>
    </row>
    <row r="26" spans="1:7" s="33" customFormat="1" ht="6.75" customHeight="1" thickBot="1" x14ac:dyDescent="0.3">
      <c r="A26" s="40"/>
      <c r="B26" s="17"/>
      <c r="C26" s="41"/>
      <c r="D26" s="38"/>
      <c r="F26" s="99"/>
      <c r="G26" s="39"/>
    </row>
    <row r="27" spans="1:7" s="33" customFormat="1" ht="13.5" customHeight="1" thickBot="1" x14ac:dyDescent="0.3">
      <c r="A27" s="40"/>
      <c r="B27" s="17" t="str">
        <f>'Expand Primary Care Capacity'!B97</f>
        <v>Process Milestone:</v>
      </c>
      <c r="C27" s="41"/>
      <c r="D27" s="238">
        <f>'Expand Primary Care Capacity'!D97</f>
        <v>0</v>
      </c>
      <c r="F27" s="247" t="str">
        <f>'Expand Primary Care Capacity'!F104</f>
        <v>N/A</v>
      </c>
      <c r="G27" s="39"/>
    </row>
    <row r="28" spans="1:7" ht="6.75" customHeight="1" thickBot="1" x14ac:dyDescent="0.3">
      <c r="A28" s="34"/>
      <c r="F28" s="92"/>
      <c r="G28" s="36"/>
    </row>
    <row r="29" spans="1:7" ht="13.5" thickBot="1" x14ac:dyDescent="0.3">
      <c r="A29" s="34"/>
      <c r="C29" s="35" t="s">
        <v>15</v>
      </c>
      <c r="F29" s="248" t="str">
        <f>'Expand Primary Care Capacity'!F119</f>
        <v xml:space="preserve"> </v>
      </c>
      <c r="G29" s="36"/>
    </row>
    <row r="30" spans="1:7" s="33" customFormat="1" ht="6.75" customHeight="1" thickBot="1" x14ac:dyDescent="0.3">
      <c r="A30" s="40"/>
      <c r="B30" s="17"/>
      <c r="C30" s="41"/>
      <c r="D30" s="38"/>
      <c r="F30" s="99"/>
      <c r="G30" s="39"/>
    </row>
    <row r="31" spans="1:7" s="33" customFormat="1" ht="13.5" customHeight="1" thickBot="1" x14ac:dyDescent="0.3">
      <c r="A31" s="40"/>
      <c r="B31" s="17" t="str">
        <f>'Expand Primary Care Capacity'!B122</f>
        <v>Process Milestone:</v>
      </c>
      <c r="C31" s="41"/>
      <c r="D31" s="238">
        <f>'Expand Primary Care Capacity'!D122</f>
        <v>0</v>
      </c>
      <c r="F31" s="247" t="str">
        <f>'Expand Primary Care Capacity'!F129</f>
        <v>N/A</v>
      </c>
      <c r="G31" s="39"/>
    </row>
    <row r="32" spans="1:7" ht="6.75" customHeight="1" thickBot="1" x14ac:dyDescent="0.3">
      <c r="A32" s="34"/>
      <c r="F32" s="92"/>
      <c r="G32" s="36"/>
    </row>
    <row r="33" spans="1:7" ht="13.5" thickBot="1" x14ac:dyDescent="0.3">
      <c r="A33" s="34"/>
      <c r="C33" s="35" t="s">
        <v>15</v>
      </c>
      <c r="F33" s="248" t="str">
        <f>'Expand Primary Care Capacity'!F144</f>
        <v xml:space="preserve"> </v>
      </c>
      <c r="G33" s="36"/>
    </row>
    <row r="34" spans="1:7" s="33" customFormat="1" ht="6.75" customHeight="1" thickBot="1" x14ac:dyDescent="0.3">
      <c r="A34" s="40"/>
      <c r="B34" s="17"/>
      <c r="C34" s="41"/>
      <c r="D34" s="38"/>
      <c r="F34" s="99"/>
      <c r="G34" s="39"/>
    </row>
    <row r="35" spans="1:7" s="33" customFormat="1" ht="13.5" customHeight="1" thickBot="1" x14ac:dyDescent="0.3">
      <c r="A35" s="40"/>
      <c r="B35" s="17" t="str">
        <f>'Expand Primary Care Capacity'!B147</f>
        <v>Improvement Milestone:</v>
      </c>
      <c r="C35" s="41"/>
      <c r="D35" s="238">
        <f>'Expand Primary Care Capacity'!D147</f>
        <v>0</v>
      </c>
      <c r="F35" s="247" t="str">
        <f>'Expand Primary Care Capacity'!F154</f>
        <v>N/A</v>
      </c>
      <c r="G35" s="39"/>
    </row>
    <row r="36" spans="1:7" ht="6.75" customHeight="1" thickBot="1" x14ac:dyDescent="0.3">
      <c r="A36" s="34"/>
      <c r="F36" s="92"/>
      <c r="G36" s="36"/>
    </row>
    <row r="37" spans="1:7" ht="13.5" thickBot="1" x14ac:dyDescent="0.3">
      <c r="A37" s="34"/>
      <c r="C37" s="35" t="s">
        <v>15</v>
      </c>
      <c r="F37" s="248" t="str">
        <f>'Expand Primary Care Capacity'!F169</f>
        <v xml:space="preserve"> </v>
      </c>
      <c r="G37" s="36"/>
    </row>
    <row r="38" spans="1:7" s="33" customFormat="1" ht="6.75" customHeight="1" thickBot="1" x14ac:dyDescent="0.3">
      <c r="A38" s="40"/>
      <c r="B38" s="17"/>
      <c r="C38" s="41"/>
      <c r="D38" s="38"/>
      <c r="F38" s="99"/>
      <c r="G38" s="39"/>
    </row>
    <row r="39" spans="1:7" s="33" customFormat="1" ht="13.5" customHeight="1" thickBot="1" x14ac:dyDescent="0.3">
      <c r="A39" s="40"/>
      <c r="B39" s="17" t="str">
        <f>'Expand Primary Care Capacity'!B172</f>
        <v>Improvement Milestone:</v>
      </c>
      <c r="C39" s="41"/>
      <c r="D39" s="238">
        <f>'Expand Primary Care Capacity'!D172</f>
        <v>0</v>
      </c>
      <c r="F39" s="247" t="str">
        <f>'Expand Primary Care Capacity'!F179</f>
        <v>N/A</v>
      </c>
      <c r="G39" s="39"/>
    </row>
    <row r="40" spans="1:7" ht="6.75" customHeight="1" thickBot="1" x14ac:dyDescent="0.3">
      <c r="A40" s="34"/>
      <c r="F40" s="92"/>
      <c r="G40" s="36"/>
    </row>
    <row r="41" spans="1:7" ht="13.5" thickBot="1" x14ac:dyDescent="0.3">
      <c r="A41" s="34"/>
      <c r="C41" s="35" t="s">
        <v>15</v>
      </c>
      <c r="F41" s="248" t="str">
        <f>'Expand Primary Care Capacity'!F194</f>
        <v xml:space="preserve"> </v>
      </c>
      <c r="G41" s="36"/>
    </row>
    <row r="42" spans="1:7" s="33" customFormat="1" ht="6.75" customHeight="1" thickBot="1" x14ac:dyDescent="0.3">
      <c r="A42" s="40"/>
      <c r="B42" s="17"/>
      <c r="C42" s="41"/>
      <c r="D42" s="38"/>
      <c r="F42" s="99"/>
      <c r="G42" s="39"/>
    </row>
    <row r="43" spans="1:7" s="33" customFormat="1" ht="13.5" customHeight="1" thickBot="1" x14ac:dyDescent="0.3">
      <c r="A43" s="40"/>
      <c r="B43" s="17" t="str">
        <f>'Expand Primary Care Capacity'!B197</f>
        <v>Improvement Milestone:</v>
      </c>
      <c r="C43" s="41"/>
      <c r="D43" s="238">
        <f>'Expand Primary Care Capacity'!D197</f>
        <v>0</v>
      </c>
      <c r="F43" s="247" t="str">
        <f>'Expand Primary Care Capacity'!F204</f>
        <v>N/A</v>
      </c>
      <c r="G43" s="39"/>
    </row>
    <row r="44" spans="1:7" ht="6.75" customHeight="1" thickBot="1" x14ac:dyDescent="0.3">
      <c r="A44" s="34"/>
      <c r="F44" s="92"/>
      <c r="G44" s="36"/>
    </row>
    <row r="45" spans="1:7" ht="13.5" thickBot="1" x14ac:dyDescent="0.3">
      <c r="A45" s="34"/>
      <c r="C45" s="35" t="s">
        <v>15</v>
      </c>
      <c r="F45" s="248" t="str">
        <f>'Expand Primary Care Capacity'!F219</f>
        <v xml:space="preserve"> </v>
      </c>
      <c r="G45" s="36"/>
    </row>
    <row r="46" spans="1:7" s="33" customFormat="1" ht="6.75" customHeight="1" thickBot="1" x14ac:dyDescent="0.3">
      <c r="A46" s="40"/>
      <c r="B46" s="17"/>
      <c r="C46" s="41"/>
      <c r="D46" s="38"/>
      <c r="F46" s="99"/>
      <c r="G46" s="39"/>
    </row>
    <row r="47" spans="1:7" s="33" customFormat="1" ht="13.5" customHeight="1" thickBot="1" x14ac:dyDescent="0.3">
      <c r="A47" s="40"/>
      <c r="B47" s="17" t="str">
        <f>'Expand Primary Care Capacity'!B222</f>
        <v>Improvement Milestone:</v>
      </c>
      <c r="C47" s="41"/>
      <c r="D47" s="238">
        <f>'Expand Primary Care Capacity'!D222</f>
        <v>0</v>
      </c>
      <c r="F47" s="247" t="str">
        <f>'Expand Primary Care Capacity'!F229</f>
        <v>N/A</v>
      </c>
      <c r="G47" s="39"/>
    </row>
    <row r="48" spans="1:7" ht="6.75" customHeight="1" thickBot="1" x14ac:dyDescent="0.3">
      <c r="A48" s="34"/>
      <c r="F48" s="92"/>
      <c r="G48" s="36"/>
    </row>
    <row r="49" spans="1:7" ht="13.5" thickBot="1" x14ac:dyDescent="0.3">
      <c r="A49" s="34"/>
      <c r="C49" s="35" t="s">
        <v>15</v>
      </c>
      <c r="F49" s="248" t="str">
        <f>'Expand Primary Care Capacity'!F244</f>
        <v xml:space="preserve"> </v>
      </c>
      <c r="G49" s="36"/>
    </row>
    <row r="50" spans="1:7" s="33" customFormat="1" ht="6.75" customHeight="1" thickBot="1" x14ac:dyDescent="0.3">
      <c r="A50" s="40"/>
      <c r="B50" s="17"/>
      <c r="C50" s="41"/>
      <c r="D50" s="38"/>
      <c r="F50" s="99"/>
      <c r="G50" s="39"/>
    </row>
    <row r="51" spans="1:7" s="33" customFormat="1" ht="13.5" customHeight="1" thickBot="1" x14ac:dyDescent="0.3">
      <c r="A51" s="40"/>
      <c r="B51" s="17" t="str">
        <f>'Expand Primary Care Capacity'!B247</f>
        <v>Improvement Milestone:</v>
      </c>
      <c r="C51" s="41"/>
      <c r="D51" s="238">
        <f>'Expand Primary Care Capacity'!D247</f>
        <v>0</v>
      </c>
      <c r="F51" s="247" t="str">
        <f>'Expand Primary Care Capacity'!F254</f>
        <v>N/A</v>
      </c>
      <c r="G51" s="39"/>
    </row>
    <row r="52" spans="1:7" ht="6.75" customHeight="1" thickBot="1" x14ac:dyDescent="0.3">
      <c r="A52" s="34"/>
      <c r="F52" s="92"/>
      <c r="G52" s="36"/>
    </row>
    <row r="53" spans="1:7" ht="13.5" thickBot="1" x14ac:dyDescent="0.3">
      <c r="A53" s="34"/>
      <c r="C53" s="35" t="s">
        <v>15</v>
      </c>
      <c r="F53" s="248" t="str">
        <f>'Expand Primary Care Capacity'!F269</f>
        <v xml:space="preserve"> </v>
      </c>
      <c r="G53" s="36"/>
    </row>
    <row r="54" spans="1:7" ht="13.5" thickBot="1" x14ac:dyDescent="0.3">
      <c r="A54" s="34"/>
      <c r="C54" s="35"/>
      <c r="F54" s="92"/>
      <c r="G54" s="36"/>
    </row>
    <row r="55" spans="1:7" ht="13.5" thickBot="1" x14ac:dyDescent="0.3">
      <c r="A55" s="34"/>
      <c r="B55" s="2" t="s">
        <v>10</v>
      </c>
      <c r="C55" s="35"/>
      <c r="F55" s="249">
        <f>'Expand Primary Care Capacity'!F18</f>
        <v>0</v>
      </c>
      <c r="G55" s="36"/>
    </row>
    <row r="56" spans="1:7" ht="13.5" thickBot="1" x14ac:dyDescent="0.3">
      <c r="A56" s="34"/>
      <c r="C56" s="35"/>
      <c r="F56" s="92"/>
      <c r="G56" s="36"/>
    </row>
    <row r="57" spans="1:7" ht="13.5" thickBot="1" x14ac:dyDescent="0.3">
      <c r="A57" s="34"/>
      <c r="B57" s="2" t="s">
        <v>66</v>
      </c>
      <c r="C57" s="35"/>
      <c r="F57" s="250">
        <f>SUM(F53,F49,F45,F41,F37,F33,F29,F25,F21,F17)</f>
        <v>0</v>
      </c>
      <c r="G57" s="36"/>
    </row>
    <row r="58" spans="1:7" ht="13.5" thickBot="1" x14ac:dyDescent="0.3">
      <c r="A58" s="34"/>
      <c r="C58" s="35"/>
      <c r="F58" s="92"/>
      <c r="G58" s="36"/>
    </row>
    <row r="59" spans="1:7" ht="13.5" thickBot="1" x14ac:dyDescent="0.3">
      <c r="A59" s="34"/>
      <c r="B59" s="2" t="s">
        <v>67</v>
      </c>
      <c r="C59" s="35"/>
      <c r="F59" s="250">
        <f>COUNT(F53,F49,F45,F41,F37,F33,F29,F25,F21,F17)</f>
        <v>0</v>
      </c>
      <c r="G59" s="36"/>
    </row>
    <row r="60" spans="1:7" ht="13.5" thickBot="1" x14ac:dyDescent="0.3">
      <c r="A60" s="34"/>
      <c r="C60" s="35"/>
      <c r="F60" s="92"/>
      <c r="G60" s="36"/>
    </row>
    <row r="61" spans="1:7" ht="13.5" thickBot="1" x14ac:dyDescent="0.3">
      <c r="A61" s="34"/>
      <c r="B61" s="2" t="s">
        <v>68</v>
      </c>
      <c r="C61" s="35"/>
      <c r="F61" s="251" t="str">
        <f>IF(F59=0," ",F57/F59)</f>
        <v xml:space="preserve"> </v>
      </c>
      <c r="G61" s="36"/>
    </row>
    <row r="62" spans="1:7" ht="13.5" thickBot="1" x14ac:dyDescent="0.3">
      <c r="A62" s="34"/>
      <c r="C62" s="35"/>
      <c r="F62" s="92"/>
      <c r="G62" s="36"/>
    </row>
    <row r="63" spans="1:7" ht="13.5" thickBot="1" x14ac:dyDescent="0.3">
      <c r="A63" s="34"/>
      <c r="B63" s="2" t="s">
        <v>69</v>
      </c>
      <c r="C63" s="35"/>
      <c r="F63" s="249" t="str">
        <f>IF(F59=0," ",F61*F55)</f>
        <v xml:space="preserve"> </v>
      </c>
      <c r="G63" s="36"/>
    </row>
    <row r="64" spans="1:7" ht="13.5" thickBot="1" x14ac:dyDescent="0.3">
      <c r="A64" s="34"/>
      <c r="C64" s="35"/>
      <c r="F64" s="92"/>
      <c r="G64" s="36"/>
    </row>
    <row r="65" spans="1:7" ht="13.5" thickBot="1" x14ac:dyDescent="0.3">
      <c r="A65" s="34"/>
      <c r="B65" s="2" t="s">
        <v>11</v>
      </c>
      <c r="C65" s="35"/>
      <c r="F65" s="252">
        <f>'Expand Primary Care Capacity'!F20</f>
        <v>0</v>
      </c>
      <c r="G65" s="36"/>
    </row>
    <row r="66" spans="1:7" ht="13.5" thickBot="1" x14ac:dyDescent="0.3">
      <c r="A66" s="34"/>
      <c r="C66" s="35"/>
      <c r="F66" s="92"/>
      <c r="G66" s="36"/>
    </row>
    <row r="67" spans="1:7" ht="13.5" thickBot="1" x14ac:dyDescent="0.3">
      <c r="A67" s="34"/>
      <c r="B67" s="239" t="s">
        <v>70</v>
      </c>
      <c r="C67" s="35"/>
      <c r="F67" s="217" t="str">
        <f>IF(F59=0," ",F63-F65)</f>
        <v xml:space="preserve"> </v>
      </c>
      <c r="G67" s="36"/>
    </row>
    <row r="68" spans="1:7" s="33" customFormat="1" ht="12.75" customHeight="1" x14ac:dyDescent="0.25">
      <c r="A68" s="240"/>
      <c r="B68" s="241"/>
      <c r="C68" s="242"/>
      <c r="D68" s="154"/>
      <c r="E68" s="243"/>
      <c r="F68" s="253"/>
      <c r="G68" s="244"/>
    </row>
    <row r="69" spans="1:7" s="33" customFormat="1" ht="15.75" thickBot="1" x14ac:dyDescent="0.3">
      <c r="A69" s="27" t="s">
        <v>94</v>
      </c>
      <c r="B69" s="28"/>
      <c r="C69" s="28"/>
      <c r="D69" s="29"/>
      <c r="E69" s="30"/>
      <c r="F69" s="111"/>
      <c r="G69" s="32"/>
    </row>
    <row r="70" spans="1:7" s="33" customFormat="1" ht="13.5" customHeight="1" thickBot="1" x14ac:dyDescent="0.3">
      <c r="A70" s="40"/>
      <c r="B70" s="17" t="str">
        <f>'Training Primary Care Workforce'!B22</f>
        <v>Process Milestone:</v>
      </c>
      <c r="C70" s="41"/>
      <c r="D70" s="238">
        <f>'Training Primary Care Workforce'!D22</f>
        <v>0</v>
      </c>
      <c r="F70" s="247" t="str">
        <f>'Training Primary Care Workforce'!F29</f>
        <v>N/A</v>
      </c>
      <c r="G70" s="39"/>
    </row>
    <row r="71" spans="1:7" ht="6.75" customHeight="1" thickBot="1" x14ac:dyDescent="0.3">
      <c r="A71" s="34"/>
      <c r="F71" s="92"/>
      <c r="G71" s="36"/>
    </row>
    <row r="72" spans="1:7" ht="13.5" thickBot="1" x14ac:dyDescent="0.3">
      <c r="A72" s="34"/>
      <c r="C72" s="35" t="s">
        <v>15</v>
      </c>
      <c r="F72" s="248" t="str">
        <f>'Training Primary Care Workforce'!F44</f>
        <v xml:space="preserve"> </v>
      </c>
      <c r="G72" s="36"/>
    </row>
    <row r="73" spans="1:7" s="33" customFormat="1" ht="6.75" customHeight="1" thickBot="1" x14ac:dyDescent="0.3">
      <c r="A73" s="40"/>
      <c r="B73" s="17"/>
      <c r="C73" s="41"/>
      <c r="D73" s="38"/>
      <c r="F73" s="99"/>
      <c r="G73" s="39"/>
    </row>
    <row r="74" spans="1:7" s="33" customFormat="1" ht="13.5" customHeight="1" thickBot="1" x14ac:dyDescent="0.3">
      <c r="A74" s="40"/>
      <c r="B74" s="17" t="str">
        <f>'Training Primary Care Workforce'!B47</f>
        <v>Process Milestone:</v>
      </c>
      <c r="C74" s="41"/>
      <c r="D74" s="238">
        <f>'Training Primary Care Workforce'!D47</f>
        <v>0</v>
      </c>
      <c r="F74" s="247" t="str">
        <f>'Training Primary Care Workforce'!F54</f>
        <v>N/A</v>
      </c>
      <c r="G74" s="39"/>
    </row>
    <row r="75" spans="1:7" ht="6.75" customHeight="1" thickBot="1" x14ac:dyDescent="0.3">
      <c r="A75" s="34"/>
      <c r="F75" s="92"/>
      <c r="G75" s="36"/>
    </row>
    <row r="76" spans="1:7" ht="13.5" thickBot="1" x14ac:dyDescent="0.3">
      <c r="A76" s="34"/>
      <c r="C76" s="35" t="s">
        <v>15</v>
      </c>
      <c r="F76" s="248" t="str">
        <f>'Training Primary Care Workforce'!F69</f>
        <v xml:space="preserve"> </v>
      </c>
      <c r="G76" s="36"/>
    </row>
    <row r="77" spans="1:7" s="33" customFormat="1" ht="6.75" customHeight="1" thickBot="1" x14ac:dyDescent="0.3">
      <c r="A77" s="40"/>
      <c r="B77" s="17"/>
      <c r="C77" s="41"/>
      <c r="D77" s="38"/>
      <c r="F77" s="99"/>
      <c r="G77" s="39"/>
    </row>
    <row r="78" spans="1:7" s="33" customFormat="1" ht="13.5" customHeight="1" thickBot="1" x14ac:dyDescent="0.3">
      <c r="A78" s="40"/>
      <c r="B78" s="17" t="str">
        <f>'Training Primary Care Workforce'!B72</f>
        <v>Process Milestone:</v>
      </c>
      <c r="C78" s="41"/>
      <c r="D78" s="238">
        <f>'Training Primary Care Workforce'!D72</f>
        <v>0</v>
      </c>
      <c r="F78" s="247" t="str">
        <f>'Training Primary Care Workforce'!F79</f>
        <v>N/A</v>
      </c>
      <c r="G78" s="39"/>
    </row>
    <row r="79" spans="1:7" ht="6.75" customHeight="1" thickBot="1" x14ac:dyDescent="0.3">
      <c r="A79" s="34"/>
      <c r="F79" s="92"/>
      <c r="G79" s="36"/>
    </row>
    <row r="80" spans="1:7" ht="13.5" thickBot="1" x14ac:dyDescent="0.3">
      <c r="A80" s="34"/>
      <c r="C80" s="35" t="s">
        <v>15</v>
      </c>
      <c r="F80" s="248" t="str">
        <f>'Training Primary Care Workforce'!F94</f>
        <v xml:space="preserve"> </v>
      </c>
      <c r="G80" s="36"/>
    </row>
    <row r="81" spans="1:7" s="33" customFormat="1" ht="6.75" customHeight="1" thickBot="1" x14ac:dyDescent="0.3">
      <c r="A81" s="40"/>
      <c r="B81" s="17"/>
      <c r="C81" s="41"/>
      <c r="D81" s="38"/>
      <c r="F81" s="99"/>
      <c r="G81" s="39"/>
    </row>
    <row r="82" spans="1:7" s="33" customFormat="1" ht="13.5" customHeight="1" thickBot="1" x14ac:dyDescent="0.3">
      <c r="A82" s="40"/>
      <c r="B82" s="17" t="str">
        <f>'Training Primary Care Workforce'!B97</f>
        <v>Process Milestone:</v>
      </c>
      <c r="C82" s="41"/>
      <c r="D82" s="238">
        <f>'Training Primary Care Workforce'!D97</f>
        <v>0</v>
      </c>
      <c r="F82" s="247" t="str">
        <f>'Training Primary Care Workforce'!F104</f>
        <v>N/A</v>
      </c>
      <c r="G82" s="39"/>
    </row>
    <row r="83" spans="1:7" ht="6.75" customHeight="1" thickBot="1" x14ac:dyDescent="0.3">
      <c r="A83" s="34"/>
      <c r="F83" s="92"/>
      <c r="G83" s="36"/>
    </row>
    <row r="84" spans="1:7" ht="13.5" thickBot="1" x14ac:dyDescent="0.3">
      <c r="A84" s="34"/>
      <c r="C84" s="35" t="s">
        <v>15</v>
      </c>
      <c r="F84" s="248" t="str">
        <f>'Training Primary Care Workforce'!F144</f>
        <v xml:space="preserve"> </v>
      </c>
      <c r="G84" s="36"/>
    </row>
    <row r="85" spans="1:7" s="33" customFormat="1" ht="6.75" customHeight="1" thickBot="1" x14ac:dyDescent="0.3">
      <c r="A85" s="40"/>
      <c r="B85" s="17"/>
      <c r="C85" s="41"/>
      <c r="D85" s="38"/>
      <c r="F85" s="99"/>
      <c r="G85" s="39"/>
    </row>
    <row r="86" spans="1:7" s="33" customFormat="1" ht="13.5" customHeight="1" thickBot="1" x14ac:dyDescent="0.3">
      <c r="A86" s="40"/>
      <c r="B86" s="17" t="str">
        <f>'Training Primary Care Workforce'!B122</f>
        <v>Process Milestone:</v>
      </c>
      <c r="C86" s="41"/>
      <c r="D86" s="238">
        <f>'Training Primary Care Workforce'!D122</f>
        <v>0</v>
      </c>
      <c r="F86" s="247" t="str">
        <f>'Training Primary Care Workforce'!F129</f>
        <v>N/A</v>
      </c>
      <c r="G86" s="39"/>
    </row>
    <row r="87" spans="1:7" ht="6.75" customHeight="1" thickBot="1" x14ac:dyDescent="0.3">
      <c r="A87" s="34"/>
      <c r="F87" s="92"/>
      <c r="G87" s="36"/>
    </row>
    <row r="88" spans="1:7" ht="13.5" thickBot="1" x14ac:dyDescent="0.3">
      <c r="A88" s="34"/>
      <c r="C88" s="35" t="s">
        <v>15</v>
      </c>
      <c r="F88" s="248" t="str">
        <f>'Training Primary Care Workforce'!F144</f>
        <v xml:space="preserve"> </v>
      </c>
      <c r="G88" s="36"/>
    </row>
    <row r="89" spans="1:7" s="33" customFormat="1" ht="6.75" customHeight="1" thickBot="1" x14ac:dyDescent="0.3">
      <c r="A89" s="40"/>
      <c r="B89" s="17"/>
      <c r="C89" s="41"/>
      <c r="D89" s="38"/>
      <c r="F89" s="99"/>
      <c r="G89" s="39"/>
    </row>
    <row r="90" spans="1:7" s="33" customFormat="1" ht="13.5" customHeight="1" thickBot="1" x14ac:dyDescent="0.3">
      <c r="A90" s="40"/>
      <c r="B90" s="17" t="str">
        <f>'Training Primary Care Workforce'!B147</f>
        <v>Improvement Milestone:</v>
      </c>
      <c r="C90" s="41"/>
      <c r="D90" s="238">
        <f>'Training Primary Care Workforce'!D147</f>
        <v>0</v>
      </c>
      <c r="F90" s="247" t="str">
        <f>'Training Primary Care Workforce'!F154</f>
        <v>N/A</v>
      </c>
      <c r="G90" s="39"/>
    </row>
    <row r="91" spans="1:7" ht="6.75" customHeight="1" thickBot="1" x14ac:dyDescent="0.3">
      <c r="A91" s="34"/>
      <c r="F91" s="92"/>
      <c r="G91" s="36"/>
    </row>
    <row r="92" spans="1:7" ht="13.5" thickBot="1" x14ac:dyDescent="0.3">
      <c r="A92" s="34"/>
      <c r="C92" s="35" t="s">
        <v>15</v>
      </c>
      <c r="F92" s="248" t="str">
        <f>'Training Primary Care Workforce'!F169</f>
        <v xml:space="preserve"> </v>
      </c>
      <c r="G92" s="36"/>
    </row>
    <row r="93" spans="1:7" s="33" customFormat="1" ht="6.75" customHeight="1" thickBot="1" x14ac:dyDescent="0.3">
      <c r="A93" s="40"/>
      <c r="B93" s="17"/>
      <c r="C93" s="41"/>
      <c r="D93" s="38"/>
      <c r="F93" s="99"/>
      <c r="G93" s="39"/>
    </row>
    <row r="94" spans="1:7" s="33" customFormat="1" ht="13.5" customHeight="1" thickBot="1" x14ac:dyDescent="0.3">
      <c r="A94" s="40"/>
      <c r="B94" s="17" t="str">
        <f>'Training Primary Care Workforce'!B172</f>
        <v>Improvement Milestone:</v>
      </c>
      <c r="C94" s="41"/>
      <c r="D94" s="238">
        <f>'Training Primary Care Workforce'!D172</f>
        <v>0</v>
      </c>
      <c r="F94" s="247" t="str">
        <f>'Training Primary Care Workforce'!F179</f>
        <v>N/A</v>
      </c>
      <c r="G94" s="39"/>
    </row>
    <row r="95" spans="1:7" ht="6.75" customHeight="1" thickBot="1" x14ac:dyDescent="0.3">
      <c r="A95" s="34"/>
      <c r="F95" s="92"/>
      <c r="G95" s="36"/>
    </row>
    <row r="96" spans="1:7" ht="13.5" thickBot="1" x14ac:dyDescent="0.3">
      <c r="A96" s="34"/>
      <c r="C96" s="35" t="s">
        <v>15</v>
      </c>
      <c r="F96" s="248" t="str">
        <f>'Training Primary Care Workforce'!F194</f>
        <v xml:space="preserve"> </v>
      </c>
      <c r="G96" s="36"/>
    </row>
    <row r="97" spans="1:7" s="33" customFormat="1" ht="6.75" customHeight="1" thickBot="1" x14ac:dyDescent="0.3">
      <c r="A97" s="40"/>
      <c r="B97" s="17"/>
      <c r="C97" s="41"/>
      <c r="D97" s="38"/>
      <c r="F97" s="99"/>
      <c r="G97" s="39"/>
    </row>
    <row r="98" spans="1:7" s="33" customFormat="1" ht="13.5" customHeight="1" thickBot="1" x14ac:dyDescent="0.3">
      <c r="A98" s="40"/>
      <c r="B98" s="17" t="str">
        <f>'Training Primary Care Workforce'!B197</f>
        <v>Improvement Milestone:</v>
      </c>
      <c r="C98" s="41"/>
      <c r="D98" s="238">
        <f>'Training Primary Care Workforce'!D197</f>
        <v>0</v>
      </c>
      <c r="F98" s="247" t="str">
        <f>'Training Primary Care Workforce'!F204</f>
        <v>N/A</v>
      </c>
      <c r="G98" s="39"/>
    </row>
    <row r="99" spans="1:7" ht="6.75" customHeight="1" thickBot="1" x14ac:dyDescent="0.3">
      <c r="A99" s="34"/>
      <c r="F99" s="92"/>
      <c r="G99" s="36"/>
    </row>
    <row r="100" spans="1:7" ht="13.5" thickBot="1" x14ac:dyDescent="0.3">
      <c r="A100" s="34"/>
      <c r="C100" s="35" t="s">
        <v>15</v>
      </c>
      <c r="F100" s="248" t="str">
        <f>'Training Primary Care Workforce'!F219</f>
        <v xml:space="preserve"> </v>
      </c>
      <c r="G100" s="36"/>
    </row>
    <row r="101" spans="1:7" s="33" customFormat="1" ht="6.75" customHeight="1" thickBot="1" x14ac:dyDescent="0.3">
      <c r="A101" s="40"/>
      <c r="B101" s="17"/>
      <c r="C101" s="41"/>
      <c r="D101" s="38"/>
      <c r="F101" s="99"/>
      <c r="G101" s="39"/>
    </row>
    <row r="102" spans="1:7" s="33" customFormat="1" ht="13.5" customHeight="1" thickBot="1" x14ac:dyDescent="0.3">
      <c r="A102" s="40"/>
      <c r="B102" s="17" t="str">
        <f>'Training Primary Care Workforce'!B222</f>
        <v>Improvement Milestone:</v>
      </c>
      <c r="C102" s="41"/>
      <c r="D102" s="238">
        <f>'Training Primary Care Workforce'!D222</f>
        <v>0</v>
      </c>
      <c r="F102" s="247" t="str">
        <f>'Training Primary Care Workforce'!F229</f>
        <v>N/A</v>
      </c>
      <c r="G102" s="39"/>
    </row>
    <row r="103" spans="1:7" ht="6.75" customHeight="1" thickBot="1" x14ac:dyDescent="0.3">
      <c r="A103" s="34"/>
      <c r="F103" s="92"/>
      <c r="G103" s="36"/>
    </row>
    <row r="104" spans="1:7" ht="13.5" thickBot="1" x14ac:dyDescent="0.3">
      <c r="A104" s="34"/>
      <c r="C104" s="35" t="s">
        <v>15</v>
      </c>
      <c r="F104" s="248" t="str">
        <f>'Training Primary Care Workforce'!F244</f>
        <v xml:space="preserve"> </v>
      </c>
      <c r="G104" s="36"/>
    </row>
    <row r="105" spans="1:7" s="33" customFormat="1" ht="6.75" customHeight="1" thickBot="1" x14ac:dyDescent="0.3">
      <c r="A105" s="40"/>
      <c r="B105" s="17"/>
      <c r="C105" s="41"/>
      <c r="D105" s="38"/>
      <c r="F105" s="99"/>
      <c r="G105" s="39"/>
    </row>
    <row r="106" spans="1:7" s="33" customFormat="1" ht="13.5" customHeight="1" thickBot="1" x14ac:dyDescent="0.3">
      <c r="A106" s="40"/>
      <c r="B106" s="17" t="str">
        <f>'Training Primary Care Workforce'!B247</f>
        <v>Improvement Milestone:</v>
      </c>
      <c r="C106" s="41"/>
      <c r="D106" s="238">
        <f>'Training Primary Care Workforce'!D247</f>
        <v>0</v>
      </c>
      <c r="F106" s="247" t="str">
        <f>'Training Primary Care Workforce'!F254</f>
        <v>N/A</v>
      </c>
      <c r="G106" s="39"/>
    </row>
    <row r="107" spans="1:7" ht="6.75" customHeight="1" thickBot="1" x14ac:dyDescent="0.3">
      <c r="A107" s="34"/>
      <c r="F107" s="92"/>
      <c r="G107" s="36"/>
    </row>
    <row r="108" spans="1:7" ht="13.5" thickBot="1" x14ac:dyDescent="0.3">
      <c r="A108" s="34"/>
      <c r="C108" s="35" t="s">
        <v>15</v>
      </c>
      <c r="F108" s="248" t="str">
        <f>'Training Primary Care Workforce'!F269</f>
        <v xml:space="preserve"> </v>
      </c>
      <c r="G108" s="36"/>
    </row>
    <row r="109" spans="1:7" ht="13.5" thickBot="1" x14ac:dyDescent="0.3">
      <c r="A109" s="34"/>
      <c r="C109" s="35"/>
      <c r="F109" s="92"/>
      <c r="G109" s="36"/>
    </row>
    <row r="110" spans="1:7" ht="13.5" thickBot="1" x14ac:dyDescent="0.3">
      <c r="A110" s="34"/>
      <c r="B110" s="2" t="s">
        <v>10</v>
      </c>
      <c r="C110" s="35"/>
      <c r="F110" s="249">
        <f>'Training Primary Care Workforce'!F18</f>
        <v>0</v>
      </c>
      <c r="G110" s="36"/>
    </row>
    <row r="111" spans="1:7" ht="13.5" thickBot="1" x14ac:dyDescent="0.3">
      <c r="A111" s="34"/>
      <c r="C111" s="35"/>
      <c r="F111" s="92"/>
      <c r="G111" s="36"/>
    </row>
    <row r="112" spans="1:7" ht="13.5" thickBot="1" x14ac:dyDescent="0.3">
      <c r="A112" s="34"/>
      <c r="B112" s="2" t="s">
        <v>66</v>
      </c>
      <c r="C112" s="35"/>
      <c r="F112" s="250">
        <f>SUM(F108,F104,F100,F96,F92,F88,F84,F80,F76,F72)</f>
        <v>0</v>
      </c>
      <c r="G112" s="36"/>
    </row>
    <row r="113" spans="1:7" ht="13.5" thickBot="1" x14ac:dyDescent="0.3">
      <c r="A113" s="34"/>
      <c r="C113" s="35"/>
      <c r="F113" s="92"/>
      <c r="G113" s="36"/>
    </row>
    <row r="114" spans="1:7" ht="13.5" thickBot="1" x14ac:dyDescent="0.3">
      <c r="A114" s="34"/>
      <c r="B114" s="2" t="s">
        <v>67</v>
      </c>
      <c r="C114" s="35"/>
      <c r="F114" s="250">
        <f>COUNT(F108,F104,F100,F96,F92,F88,F84,F80,F76,F72)</f>
        <v>0</v>
      </c>
      <c r="G114" s="36"/>
    </row>
    <row r="115" spans="1:7" ht="13.5" thickBot="1" x14ac:dyDescent="0.3">
      <c r="A115" s="34"/>
      <c r="C115" s="35"/>
      <c r="F115" s="92"/>
      <c r="G115" s="36"/>
    </row>
    <row r="116" spans="1:7" ht="13.5" thickBot="1" x14ac:dyDescent="0.3">
      <c r="A116" s="34"/>
      <c r="B116" s="2" t="s">
        <v>68</v>
      </c>
      <c r="C116" s="35"/>
      <c r="F116" s="251" t="str">
        <f>IF(F114=0," ",F112/F114)</f>
        <v xml:space="preserve"> </v>
      </c>
      <c r="G116" s="36"/>
    </row>
    <row r="117" spans="1:7" ht="13.5" thickBot="1" x14ac:dyDescent="0.3">
      <c r="A117" s="34"/>
      <c r="C117" s="35"/>
      <c r="F117" s="92"/>
      <c r="G117" s="36"/>
    </row>
    <row r="118" spans="1:7" ht="13.5" thickBot="1" x14ac:dyDescent="0.3">
      <c r="A118" s="34"/>
      <c r="B118" s="2" t="s">
        <v>69</v>
      </c>
      <c r="C118" s="35"/>
      <c r="F118" s="249" t="str">
        <f>IF(F114=0," ",F116*F110)</f>
        <v xml:space="preserve"> </v>
      </c>
      <c r="G118" s="36"/>
    </row>
    <row r="119" spans="1:7" ht="13.5" thickBot="1" x14ac:dyDescent="0.3">
      <c r="A119" s="34"/>
      <c r="C119" s="35"/>
      <c r="F119" s="92"/>
      <c r="G119" s="36"/>
    </row>
    <row r="120" spans="1:7" ht="13.5" thickBot="1" x14ac:dyDescent="0.3">
      <c r="A120" s="34"/>
      <c r="B120" s="2" t="s">
        <v>11</v>
      </c>
      <c r="C120" s="35"/>
      <c r="F120" s="252">
        <f>'Training Primary Care Workforce'!F20</f>
        <v>0</v>
      </c>
      <c r="G120" s="36"/>
    </row>
    <row r="121" spans="1:7" ht="13.5" thickBot="1" x14ac:dyDescent="0.3">
      <c r="A121" s="34"/>
      <c r="C121" s="35"/>
      <c r="F121" s="92"/>
      <c r="G121" s="36"/>
    </row>
    <row r="122" spans="1:7" ht="13.5" thickBot="1" x14ac:dyDescent="0.3">
      <c r="A122" s="34"/>
      <c r="B122" s="239" t="s">
        <v>70</v>
      </c>
      <c r="C122" s="35"/>
      <c r="F122" s="217" t="str">
        <f>IF(F114=0," ",F118-F120)</f>
        <v xml:space="preserve"> </v>
      </c>
      <c r="G122" s="36"/>
    </row>
    <row r="123" spans="1:7" s="33" customFormat="1" ht="12.75" customHeight="1" x14ac:dyDescent="0.25">
      <c r="A123" s="240"/>
      <c r="B123" s="241"/>
      <c r="C123" s="242"/>
      <c r="D123" s="154"/>
      <c r="E123" s="243"/>
      <c r="F123" s="253"/>
      <c r="G123" s="244"/>
    </row>
    <row r="124" spans="1:7" s="33" customFormat="1" ht="15.75" thickBot="1" x14ac:dyDescent="0.3">
      <c r="A124" s="27" t="s">
        <v>95</v>
      </c>
      <c r="B124" s="28"/>
      <c r="C124" s="28"/>
      <c r="D124" s="29"/>
      <c r="E124" s="30"/>
      <c r="F124" s="111"/>
      <c r="G124" s="32"/>
    </row>
    <row r="125" spans="1:7" s="33" customFormat="1" ht="29.25" customHeight="1" thickBot="1" x14ac:dyDescent="0.3">
      <c r="A125" s="40"/>
      <c r="B125" s="245" t="str">
        <f>'Registry Functionality'!B22</f>
        <v>Process Milestone:</v>
      </c>
      <c r="C125" s="41"/>
      <c r="D125" s="238" t="str">
        <f>'Registry Functionality'!D22</f>
        <v>Milestone 1.4:  Implement a system to accommodate newly diagnosed chronic disease management patients within at least 1 primary care clinic.</v>
      </c>
      <c r="F125" s="247" t="str">
        <f>'Registry Functionality'!F29</f>
        <v>Yes</v>
      </c>
      <c r="G125" s="39"/>
    </row>
    <row r="126" spans="1:7" ht="6.75" customHeight="1" thickBot="1" x14ac:dyDescent="0.3">
      <c r="A126" s="34"/>
      <c r="F126" s="92"/>
      <c r="G126" s="36"/>
    </row>
    <row r="127" spans="1:7" ht="13.5" thickBot="1" x14ac:dyDescent="0.3">
      <c r="A127" s="34"/>
      <c r="C127" s="35" t="s">
        <v>15</v>
      </c>
      <c r="F127" s="248">
        <f>'Registry Functionality'!F44</f>
        <v>1</v>
      </c>
      <c r="G127" s="36"/>
    </row>
    <row r="128" spans="1:7" s="33" customFormat="1" ht="6.75" customHeight="1" thickBot="1" x14ac:dyDescent="0.3">
      <c r="A128" s="40"/>
      <c r="B128" s="17"/>
      <c r="C128" s="41"/>
      <c r="D128" s="38"/>
      <c r="F128" s="99"/>
      <c r="G128" s="39"/>
    </row>
    <row r="129" spans="1:7" s="33" customFormat="1" ht="30" customHeight="1" thickBot="1" x14ac:dyDescent="0.3">
      <c r="A129" s="40"/>
      <c r="B129" s="17" t="str">
        <f>'Registry Functionality'!B47</f>
        <v>Process Milestone:</v>
      </c>
      <c r="C129" s="41"/>
      <c r="D129" s="238" t="str">
        <f>'Registry Functionality'!D47</f>
        <v>Milestone 1.5:  Plan development of tethered registry to capture patient enrollment in Chronic Disease Management Program.</v>
      </c>
      <c r="F129" s="247" t="str">
        <f>'Registry Functionality'!F54</f>
        <v>Yes</v>
      </c>
      <c r="G129" s="39"/>
    </row>
    <row r="130" spans="1:7" ht="6.75" customHeight="1" thickBot="1" x14ac:dyDescent="0.3">
      <c r="A130" s="34"/>
      <c r="F130" s="92"/>
      <c r="G130" s="36"/>
    </row>
    <row r="131" spans="1:7" ht="13.5" thickBot="1" x14ac:dyDescent="0.3">
      <c r="A131" s="34"/>
      <c r="C131" s="35" t="s">
        <v>15</v>
      </c>
      <c r="F131" s="248">
        <f>'Registry Functionality'!F69</f>
        <v>1</v>
      </c>
      <c r="G131" s="36"/>
    </row>
    <row r="132" spans="1:7" s="33" customFormat="1" ht="6.75" customHeight="1" thickBot="1" x14ac:dyDescent="0.3">
      <c r="A132" s="40"/>
      <c r="B132" s="17"/>
      <c r="C132" s="41"/>
      <c r="D132" s="38"/>
      <c r="F132" s="99"/>
      <c r="G132" s="39"/>
    </row>
    <row r="133" spans="1:7" s="33" customFormat="1" ht="28.5" customHeight="1" thickBot="1" x14ac:dyDescent="0.3">
      <c r="A133" s="40"/>
      <c r="B133" s="17" t="str">
        <f>'Registry Functionality'!B72</f>
        <v>Process Milestone:</v>
      </c>
      <c r="C133" s="41"/>
      <c r="D133" s="238" t="str">
        <f>'Registry Functionality'!D72</f>
        <v>Milestone 1.6:  Patient experience report with PRC and paper-based companion survey outcomes to be completed.</v>
      </c>
      <c r="F133" s="247" t="str">
        <f>'Registry Functionality'!F79</f>
        <v>Yes</v>
      </c>
      <c r="G133" s="39"/>
    </row>
    <row r="134" spans="1:7" ht="6.75" customHeight="1" thickBot="1" x14ac:dyDescent="0.3">
      <c r="A134" s="34"/>
      <c r="F134" s="92"/>
      <c r="G134" s="36"/>
    </row>
    <row r="135" spans="1:7" ht="13.5" thickBot="1" x14ac:dyDescent="0.3">
      <c r="A135" s="34"/>
      <c r="C135" s="35" t="s">
        <v>15</v>
      </c>
      <c r="F135" s="248">
        <f>'Registry Functionality'!F94</f>
        <v>1</v>
      </c>
      <c r="G135" s="36"/>
    </row>
    <row r="136" spans="1:7" s="33" customFormat="1" ht="6.75" customHeight="1" thickBot="1" x14ac:dyDescent="0.3">
      <c r="A136" s="40"/>
      <c r="B136" s="17"/>
      <c r="C136" s="41"/>
      <c r="D136" s="38"/>
      <c r="F136" s="99"/>
      <c r="G136" s="39"/>
    </row>
    <row r="137" spans="1:7" s="33" customFormat="1" ht="13.5" customHeight="1" thickBot="1" x14ac:dyDescent="0.3">
      <c r="A137" s="40"/>
      <c r="B137" s="17" t="str">
        <f>'Registry Functionality'!B97</f>
        <v>Process Milestone:</v>
      </c>
      <c r="C137" s="41"/>
      <c r="D137" s="238">
        <f>'Registry Functionality'!D97</f>
        <v>0</v>
      </c>
      <c r="F137" s="247" t="str">
        <f>'Registry Functionality'!F104</f>
        <v>N/A</v>
      </c>
      <c r="G137" s="39"/>
    </row>
    <row r="138" spans="1:7" ht="6.75" customHeight="1" thickBot="1" x14ac:dyDescent="0.3">
      <c r="A138" s="34"/>
      <c r="F138" s="92"/>
      <c r="G138" s="36"/>
    </row>
    <row r="139" spans="1:7" ht="13.5" thickBot="1" x14ac:dyDescent="0.3">
      <c r="A139" s="34"/>
      <c r="C139" s="35" t="s">
        <v>15</v>
      </c>
      <c r="F139" s="248" t="str">
        <f>'Registry Functionality'!F119</f>
        <v xml:space="preserve"> </v>
      </c>
      <c r="G139" s="36"/>
    </row>
    <row r="140" spans="1:7" s="33" customFormat="1" ht="6.75" customHeight="1" thickBot="1" x14ac:dyDescent="0.3">
      <c r="A140" s="40"/>
      <c r="B140" s="17"/>
      <c r="C140" s="41"/>
      <c r="D140" s="38"/>
      <c r="F140" s="99"/>
      <c r="G140" s="39"/>
    </row>
    <row r="141" spans="1:7" s="33" customFormat="1" ht="13.5" customHeight="1" thickBot="1" x14ac:dyDescent="0.3">
      <c r="A141" s="40"/>
      <c r="B141" s="17" t="str">
        <f>'Registry Functionality'!B122</f>
        <v>Process Milestone:</v>
      </c>
      <c r="C141" s="41"/>
      <c r="D141" s="238">
        <f>'Registry Functionality'!D122</f>
        <v>0</v>
      </c>
      <c r="F141" s="247" t="str">
        <f>'Registry Functionality'!F129</f>
        <v>N/A</v>
      </c>
      <c r="G141" s="39"/>
    </row>
    <row r="142" spans="1:7" ht="6.75" customHeight="1" thickBot="1" x14ac:dyDescent="0.3">
      <c r="A142" s="34"/>
      <c r="F142" s="92"/>
      <c r="G142" s="36"/>
    </row>
    <row r="143" spans="1:7" ht="13.5" thickBot="1" x14ac:dyDescent="0.3">
      <c r="A143" s="34"/>
      <c r="C143" s="35" t="s">
        <v>15</v>
      </c>
      <c r="F143" s="248" t="str">
        <f>'Registry Functionality'!F144</f>
        <v xml:space="preserve"> </v>
      </c>
      <c r="G143" s="36"/>
    </row>
    <row r="144" spans="1:7" s="33" customFormat="1" ht="6.75" customHeight="1" thickBot="1" x14ac:dyDescent="0.3">
      <c r="A144" s="40"/>
      <c r="B144" s="17"/>
      <c r="C144" s="41"/>
      <c r="D144" s="38"/>
      <c r="F144" s="99"/>
      <c r="G144" s="39"/>
    </row>
    <row r="145" spans="1:7" s="33" customFormat="1" ht="13.5" customHeight="1" thickBot="1" x14ac:dyDescent="0.3">
      <c r="A145" s="40"/>
      <c r="B145" s="17" t="str">
        <f>'Registry Functionality'!B147</f>
        <v>Improvement Milestone:</v>
      </c>
      <c r="C145" s="17"/>
      <c r="D145" s="238">
        <f>'Registry Functionality'!D147</f>
        <v>0</v>
      </c>
      <c r="F145" s="247" t="str">
        <f>'Registry Functionality'!F154</f>
        <v>N/A</v>
      </c>
      <c r="G145" s="39"/>
    </row>
    <row r="146" spans="1:7" ht="6.75" customHeight="1" thickBot="1" x14ac:dyDescent="0.3">
      <c r="A146" s="34"/>
      <c r="F146" s="92"/>
      <c r="G146" s="36"/>
    </row>
    <row r="147" spans="1:7" ht="13.5" thickBot="1" x14ac:dyDescent="0.3">
      <c r="A147" s="34"/>
      <c r="C147" s="35" t="s">
        <v>15</v>
      </c>
      <c r="F147" s="248" t="str">
        <f>'Registry Functionality'!F169</f>
        <v xml:space="preserve"> </v>
      </c>
      <c r="G147" s="36"/>
    </row>
    <row r="148" spans="1:7" s="33" customFormat="1" ht="6.75" customHeight="1" thickBot="1" x14ac:dyDescent="0.3">
      <c r="A148" s="40"/>
      <c r="B148" s="17"/>
      <c r="C148" s="41"/>
      <c r="D148" s="38"/>
      <c r="F148" s="99"/>
      <c r="G148" s="39"/>
    </row>
    <row r="149" spans="1:7" s="33" customFormat="1" ht="13.5" customHeight="1" thickBot="1" x14ac:dyDescent="0.3">
      <c r="A149" s="40"/>
      <c r="B149" s="17" t="str">
        <f>'Registry Functionality'!B172</f>
        <v>Improvement Milestone:</v>
      </c>
      <c r="C149" s="41"/>
      <c r="D149" s="238">
        <f>'Registry Functionality'!D172</f>
        <v>0</v>
      </c>
      <c r="F149" s="247" t="str">
        <f>'Registry Functionality'!F179</f>
        <v>N/A</v>
      </c>
      <c r="G149" s="39"/>
    </row>
    <row r="150" spans="1:7" ht="6.75" customHeight="1" thickBot="1" x14ac:dyDescent="0.3">
      <c r="A150" s="34"/>
      <c r="F150" s="92"/>
      <c r="G150" s="36"/>
    </row>
    <row r="151" spans="1:7" ht="13.5" thickBot="1" x14ac:dyDescent="0.3">
      <c r="A151" s="34"/>
      <c r="C151" s="35" t="s">
        <v>15</v>
      </c>
      <c r="F151" s="248" t="str">
        <f>'Registry Functionality'!F194</f>
        <v xml:space="preserve"> </v>
      </c>
      <c r="G151" s="36"/>
    </row>
    <row r="152" spans="1:7" s="33" customFormat="1" ht="6.75" customHeight="1" thickBot="1" x14ac:dyDescent="0.3">
      <c r="A152" s="40"/>
      <c r="B152" s="17"/>
      <c r="C152" s="41"/>
      <c r="D152" s="38"/>
      <c r="F152" s="99"/>
      <c r="G152" s="39"/>
    </row>
    <row r="153" spans="1:7" s="33" customFormat="1" ht="13.5" customHeight="1" thickBot="1" x14ac:dyDescent="0.3">
      <c r="A153" s="40"/>
      <c r="B153" s="17" t="str">
        <f>'Registry Functionality'!B197</f>
        <v>Improvement Milestone:</v>
      </c>
      <c r="C153" s="41"/>
      <c r="D153" s="238">
        <f>'Registry Functionality'!D197</f>
        <v>0</v>
      </c>
      <c r="F153" s="247" t="str">
        <f>'Registry Functionality'!F204</f>
        <v>N/A</v>
      </c>
      <c r="G153" s="39"/>
    </row>
    <row r="154" spans="1:7" ht="6.75" customHeight="1" thickBot="1" x14ac:dyDescent="0.3">
      <c r="A154" s="34"/>
      <c r="F154" s="92"/>
      <c r="G154" s="36"/>
    </row>
    <row r="155" spans="1:7" ht="13.5" thickBot="1" x14ac:dyDescent="0.3">
      <c r="A155" s="34"/>
      <c r="C155" s="35" t="s">
        <v>15</v>
      </c>
      <c r="F155" s="248" t="str">
        <f>'Registry Functionality'!F219</f>
        <v xml:space="preserve"> </v>
      </c>
      <c r="G155" s="36"/>
    </row>
    <row r="156" spans="1:7" s="33" customFormat="1" ht="6.75" customHeight="1" thickBot="1" x14ac:dyDescent="0.3">
      <c r="A156" s="40"/>
      <c r="B156" s="17"/>
      <c r="C156" s="41"/>
      <c r="D156" s="38"/>
      <c r="F156" s="99"/>
      <c r="G156" s="39"/>
    </row>
    <row r="157" spans="1:7" s="33" customFormat="1" ht="13.5" customHeight="1" thickBot="1" x14ac:dyDescent="0.3">
      <c r="A157" s="40"/>
      <c r="B157" s="17" t="str">
        <f>'Registry Functionality'!B222</f>
        <v>Improvement Milestone:</v>
      </c>
      <c r="C157" s="41"/>
      <c r="D157" s="238">
        <f>'Registry Functionality'!D222</f>
        <v>0</v>
      </c>
      <c r="F157" s="247" t="str">
        <f>'Registry Functionality'!F229</f>
        <v>N/A</v>
      </c>
      <c r="G157" s="39"/>
    </row>
    <row r="158" spans="1:7" ht="6.75" customHeight="1" thickBot="1" x14ac:dyDescent="0.3">
      <c r="A158" s="34"/>
      <c r="F158" s="92"/>
      <c r="G158" s="36"/>
    </row>
    <row r="159" spans="1:7" ht="13.5" thickBot="1" x14ac:dyDescent="0.3">
      <c r="A159" s="34"/>
      <c r="C159" s="35" t="s">
        <v>15</v>
      </c>
      <c r="F159" s="248" t="str">
        <f>'Registry Functionality'!F244</f>
        <v xml:space="preserve"> </v>
      </c>
      <c r="G159" s="36"/>
    </row>
    <row r="160" spans="1:7" s="33" customFormat="1" ht="6.75" customHeight="1" thickBot="1" x14ac:dyDescent="0.3">
      <c r="A160" s="40"/>
      <c r="B160" s="17"/>
      <c r="C160" s="41"/>
      <c r="D160" s="38"/>
      <c r="F160" s="99"/>
      <c r="G160" s="39"/>
    </row>
    <row r="161" spans="1:7" s="33" customFormat="1" ht="13.5" customHeight="1" thickBot="1" x14ac:dyDescent="0.3">
      <c r="A161" s="40"/>
      <c r="B161" s="17" t="str">
        <f>'Registry Functionality'!B247</f>
        <v>Improvement Milestone:</v>
      </c>
      <c r="C161" s="41"/>
      <c r="D161" s="238">
        <f>'Registry Functionality'!D247</f>
        <v>0</v>
      </c>
      <c r="F161" s="247" t="str">
        <f>'Registry Functionality'!F254</f>
        <v>N/A</v>
      </c>
      <c r="G161" s="39"/>
    </row>
    <row r="162" spans="1:7" ht="6.75" customHeight="1" thickBot="1" x14ac:dyDescent="0.3">
      <c r="A162" s="34"/>
      <c r="F162" s="92"/>
      <c r="G162" s="36"/>
    </row>
    <row r="163" spans="1:7" ht="13.5" thickBot="1" x14ac:dyDescent="0.3">
      <c r="A163" s="34"/>
      <c r="C163" s="35" t="s">
        <v>15</v>
      </c>
      <c r="F163" s="248" t="str">
        <f>'Registry Functionality'!F269</f>
        <v xml:space="preserve"> </v>
      </c>
      <c r="G163" s="36"/>
    </row>
    <row r="164" spans="1:7" ht="13.5" thickBot="1" x14ac:dyDescent="0.3">
      <c r="A164" s="34"/>
      <c r="C164" s="35"/>
      <c r="F164" s="92"/>
      <c r="G164" s="36"/>
    </row>
    <row r="165" spans="1:7" ht="13.5" thickBot="1" x14ac:dyDescent="0.3">
      <c r="A165" s="34"/>
      <c r="B165" s="2" t="s">
        <v>10</v>
      </c>
      <c r="C165" s="35"/>
      <c r="F165" s="249">
        <f>'Registry Functionality'!F18</f>
        <v>7972500</v>
      </c>
      <c r="G165" s="36"/>
    </row>
    <row r="166" spans="1:7" ht="13.5" thickBot="1" x14ac:dyDescent="0.3">
      <c r="A166" s="34"/>
      <c r="C166" s="35"/>
      <c r="F166" s="92"/>
      <c r="G166" s="36"/>
    </row>
    <row r="167" spans="1:7" ht="13.5" thickBot="1" x14ac:dyDescent="0.3">
      <c r="A167" s="34"/>
      <c r="B167" s="2" t="s">
        <v>66</v>
      </c>
      <c r="C167" s="35"/>
      <c r="F167" s="250">
        <f>SUM(F163,F159,F155,F151,F147,F143,F139,F135,F131,F127)</f>
        <v>3</v>
      </c>
      <c r="G167" s="36"/>
    </row>
    <row r="168" spans="1:7" ht="13.5" thickBot="1" x14ac:dyDescent="0.3">
      <c r="A168" s="34"/>
      <c r="C168" s="35"/>
      <c r="F168" s="92"/>
      <c r="G168" s="36"/>
    </row>
    <row r="169" spans="1:7" ht="13.5" thickBot="1" x14ac:dyDescent="0.3">
      <c r="A169" s="34"/>
      <c r="B169" s="2" t="s">
        <v>67</v>
      </c>
      <c r="C169" s="35"/>
      <c r="F169" s="250">
        <f>COUNT(F163,F159,F155,F151,F147,F143,F139,F135,F131,F127)</f>
        <v>3</v>
      </c>
      <c r="G169" s="36"/>
    </row>
    <row r="170" spans="1:7" ht="13.5" thickBot="1" x14ac:dyDescent="0.3">
      <c r="A170" s="34"/>
      <c r="C170" s="35"/>
      <c r="F170" s="92"/>
      <c r="G170" s="36"/>
    </row>
    <row r="171" spans="1:7" ht="13.5" thickBot="1" x14ac:dyDescent="0.3">
      <c r="A171" s="34"/>
      <c r="B171" s="2" t="s">
        <v>68</v>
      </c>
      <c r="C171" s="35"/>
      <c r="F171" s="251">
        <f>IF(F169=0," ",F167/F169)</f>
        <v>1</v>
      </c>
      <c r="G171" s="36"/>
    </row>
    <row r="172" spans="1:7" ht="13.5" thickBot="1" x14ac:dyDescent="0.3">
      <c r="A172" s="34"/>
      <c r="C172" s="35"/>
      <c r="F172" s="92"/>
      <c r="G172" s="36"/>
    </row>
    <row r="173" spans="1:7" ht="13.5" thickBot="1" x14ac:dyDescent="0.3">
      <c r="A173" s="34"/>
      <c r="B173" s="2" t="s">
        <v>69</v>
      </c>
      <c r="C173" s="35"/>
      <c r="F173" s="249">
        <f>IF(F169=0," ",F171*F165)</f>
        <v>7972500</v>
      </c>
      <c r="G173" s="36"/>
    </row>
    <row r="174" spans="1:7" ht="13.5" thickBot="1" x14ac:dyDescent="0.3">
      <c r="A174" s="34"/>
      <c r="C174" s="35"/>
      <c r="F174" s="92"/>
      <c r="G174" s="36"/>
    </row>
    <row r="175" spans="1:7" ht="13.5" thickBot="1" x14ac:dyDescent="0.3">
      <c r="A175" s="34"/>
      <c r="B175" s="2" t="s">
        <v>11</v>
      </c>
      <c r="C175" s="35"/>
      <c r="F175" s="252">
        <f>'Registry Functionality'!F20</f>
        <v>7972500</v>
      </c>
      <c r="G175" s="36"/>
    </row>
    <row r="176" spans="1:7" ht="13.5" thickBot="1" x14ac:dyDescent="0.3">
      <c r="A176" s="34"/>
      <c r="C176" s="35"/>
      <c r="F176" s="92"/>
      <c r="G176" s="36"/>
    </row>
    <row r="177" spans="1:7" ht="13.5" thickBot="1" x14ac:dyDescent="0.3">
      <c r="A177" s="34"/>
      <c r="B177" s="239" t="s">
        <v>70</v>
      </c>
      <c r="C177" s="35"/>
      <c r="F177" s="217">
        <f>IF(F169=0," ",F173-F175)</f>
        <v>0</v>
      </c>
      <c r="G177" s="36"/>
    </row>
    <row r="178" spans="1:7" s="33" customFormat="1" ht="12.75" customHeight="1" x14ac:dyDescent="0.25">
      <c r="A178" s="240"/>
      <c r="B178" s="241"/>
      <c r="C178" s="242"/>
      <c r="D178" s="154"/>
      <c r="E178" s="243"/>
      <c r="F178" s="253"/>
      <c r="G178" s="244"/>
    </row>
    <row r="179" spans="1:7" s="33" customFormat="1" ht="15.75" thickBot="1" x14ac:dyDescent="0.3">
      <c r="A179" s="27" t="s">
        <v>96</v>
      </c>
      <c r="B179" s="28"/>
      <c r="C179" s="28"/>
      <c r="D179" s="29"/>
      <c r="E179" s="30"/>
      <c r="F179" s="111"/>
      <c r="G179" s="32"/>
    </row>
    <row r="180" spans="1:7" s="33" customFormat="1" ht="13.5" customHeight="1" thickBot="1" x14ac:dyDescent="0.3">
      <c r="A180" s="40"/>
      <c r="B180" s="17" t="str">
        <f>'Interpretation Services'!B22</f>
        <v>Process Milestone:</v>
      </c>
      <c r="C180" s="41"/>
      <c r="D180" s="238">
        <f>'Interpretation Services'!D22</f>
        <v>0</v>
      </c>
      <c r="F180" s="247" t="str">
        <f>'Interpretation Services'!F29</f>
        <v>N/A</v>
      </c>
      <c r="G180" s="39"/>
    </row>
    <row r="181" spans="1:7" ht="6.75" customHeight="1" thickBot="1" x14ac:dyDescent="0.3">
      <c r="A181" s="34"/>
      <c r="F181" s="92"/>
      <c r="G181" s="36"/>
    </row>
    <row r="182" spans="1:7" ht="13.5" thickBot="1" x14ac:dyDescent="0.3">
      <c r="A182" s="34"/>
      <c r="C182" s="35" t="s">
        <v>15</v>
      </c>
      <c r="F182" s="248" t="str">
        <f>'Interpretation Services'!F44</f>
        <v xml:space="preserve"> </v>
      </c>
      <c r="G182" s="36"/>
    </row>
    <row r="183" spans="1:7" s="33" customFormat="1" ht="6.75" customHeight="1" thickBot="1" x14ac:dyDescent="0.3">
      <c r="A183" s="40"/>
      <c r="B183" s="17"/>
      <c r="C183" s="41"/>
      <c r="D183" s="38"/>
      <c r="F183" s="99"/>
      <c r="G183" s="39"/>
    </row>
    <row r="184" spans="1:7" s="33" customFormat="1" ht="13.5" customHeight="1" thickBot="1" x14ac:dyDescent="0.3">
      <c r="A184" s="40"/>
      <c r="B184" s="17" t="str">
        <f>'Interpretation Services'!B47</f>
        <v>Process Milestone:</v>
      </c>
      <c r="C184" s="41"/>
      <c r="D184" s="238">
        <f>'Interpretation Services'!D47</f>
        <v>0</v>
      </c>
      <c r="F184" s="247" t="str">
        <f>'Interpretation Services'!F54</f>
        <v>N/A</v>
      </c>
      <c r="G184" s="39"/>
    </row>
    <row r="185" spans="1:7" ht="6.75" customHeight="1" thickBot="1" x14ac:dyDescent="0.3">
      <c r="A185" s="34"/>
      <c r="F185" s="92"/>
      <c r="G185" s="36"/>
    </row>
    <row r="186" spans="1:7" ht="13.5" thickBot="1" x14ac:dyDescent="0.3">
      <c r="A186" s="34"/>
      <c r="C186" s="35" t="s">
        <v>15</v>
      </c>
      <c r="F186" s="248" t="str">
        <f>'Interpretation Services'!F69</f>
        <v xml:space="preserve"> </v>
      </c>
      <c r="G186" s="36"/>
    </row>
    <row r="187" spans="1:7" s="33" customFormat="1" ht="6.75" customHeight="1" thickBot="1" x14ac:dyDescent="0.3">
      <c r="A187" s="40"/>
      <c r="B187" s="17"/>
      <c r="C187" s="41"/>
      <c r="D187" s="38"/>
      <c r="F187" s="99"/>
      <c r="G187" s="39"/>
    </row>
    <row r="188" spans="1:7" s="33" customFormat="1" ht="13.5" customHeight="1" thickBot="1" x14ac:dyDescent="0.3">
      <c r="A188" s="40"/>
      <c r="B188" s="17" t="str">
        <f>'Interpretation Services'!B72</f>
        <v>Process Milestone:</v>
      </c>
      <c r="C188" s="41"/>
      <c r="D188" s="238">
        <f>'Interpretation Services'!D72</f>
        <v>0</v>
      </c>
      <c r="F188" s="247" t="str">
        <f>'Interpretation Services'!F79</f>
        <v>N/A</v>
      </c>
      <c r="G188" s="39"/>
    </row>
    <row r="189" spans="1:7" ht="6.75" customHeight="1" thickBot="1" x14ac:dyDescent="0.3">
      <c r="A189" s="34"/>
      <c r="F189" s="92"/>
      <c r="G189" s="36"/>
    </row>
    <row r="190" spans="1:7" ht="13.5" thickBot="1" x14ac:dyDescent="0.3">
      <c r="A190" s="34"/>
      <c r="C190" s="35" t="s">
        <v>15</v>
      </c>
      <c r="F190" s="248" t="str">
        <f>'Interpretation Services'!F94</f>
        <v xml:space="preserve"> </v>
      </c>
      <c r="G190" s="36"/>
    </row>
    <row r="191" spans="1:7" s="33" customFormat="1" ht="6.75" customHeight="1" thickBot="1" x14ac:dyDescent="0.3">
      <c r="A191" s="40"/>
      <c r="B191" s="17"/>
      <c r="C191" s="41"/>
      <c r="D191" s="38"/>
      <c r="F191" s="99"/>
      <c r="G191" s="39"/>
    </row>
    <row r="192" spans="1:7" s="33" customFormat="1" ht="13.5" customHeight="1" thickBot="1" x14ac:dyDescent="0.3">
      <c r="A192" s="40"/>
      <c r="B192" s="17" t="str">
        <f>'Interpretation Services'!B97</f>
        <v>Process Milestone:</v>
      </c>
      <c r="C192" s="41"/>
      <c r="D192" s="238">
        <f>'Interpretation Services'!D97</f>
        <v>0</v>
      </c>
      <c r="F192" s="247" t="str">
        <f>'Interpretation Services'!F104</f>
        <v>N/A</v>
      </c>
      <c r="G192" s="39"/>
    </row>
    <row r="193" spans="1:7" ht="6.75" customHeight="1" thickBot="1" x14ac:dyDescent="0.3">
      <c r="A193" s="34"/>
      <c r="F193" s="92"/>
      <c r="G193" s="36"/>
    </row>
    <row r="194" spans="1:7" ht="13.5" thickBot="1" x14ac:dyDescent="0.3">
      <c r="A194" s="34"/>
      <c r="C194" s="35" t="s">
        <v>15</v>
      </c>
      <c r="F194" s="248" t="str">
        <f>'Interpretation Services'!F119</f>
        <v xml:space="preserve"> </v>
      </c>
      <c r="G194" s="36"/>
    </row>
    <row r="195" spans="1:7" s="33" customFormat="1" ht="6.75" customHeight="1" thickBot="1" x14ac:dyDescent="0.3">
      <c r="A195" s="40"/>
      <c r="B195" s="17"/>
      <c r="C195" s="41"/>
      <c r="D195" s="38"/>
      <c r="F195" s="99"/>
      <c r="G195" s="39"/>
    </row>
    <row r="196" spans="1:7" s="33" customFormat="1" ht="13.5" customHeight="1" thickBot="1" x14ac:dyDescent="0.3">
      <c r="A196" s="40"/>
      <c r="B196" s="17" t="str">
        <f>'Interpretation Services'!B122</f>
        <v>Process Milestone:</v>
      </c>
      <c r="C196" s="17"/>
      <c r="D196" s="238">
        <f>'Interpretation Services'!D122</f>
        <v>0</v>
      </c>
      <c r="F196" s="247" t="str">
        <f>'Interpretation Services'!F129</f>
        <v>N/A</v>
      </c>
      <c r="G196" s="39"/>
    </row>
    <row r="197" spans="1:7" ht="6.75" customHeight="1" thickBot="1" x14ac:dyDescent="0.3">
      <c r="A197" s="34"/>
      <c r="F197" s="92"/>
      <c r="G197" s="36"/>
    </row>
    <row r="198" spans="1:7" ht="13.5" thickBot="1" x14ac:dyDescent="0.3">
      <c r="A198" s="34"/>
      <c r="C198" s="35" t="s">
        <v>15</v>
      </c>
      <c r="F198" s="248" t="str">
        <f>'Interpretation Services'!F144</f>
        <v xml:space="preserve"> </v>
      </c>
      <c r="G198" s="36"/>
    </row>
    <row r="199" spans="1:7" s="33" customFormat="1" ht="6.75" customHeight="1" thickBot="1" x14ac:dyDescent="0.3">
      <c r="A199" s="40"/>
      <c r="B199" s="17"/>
      <c r="C199" s="41"/>
      <c r="D199" s="38"/>
      <c r="F199" s="99"/>
      <c r="G199" s="39"/>
    </row>
    <row r="200" spans="1:7" s="33" customFormat="1" ht="13.5" customHeight="1" thickBot="1" x14ac:dyDescent="0.3">
      <c r="A200" s="40"/>
      <c r="B200" s="17" t="str">
        <f>'Interpretation Services'!B147</f>
        <v>Improvement Milestone:</v>
      </c>
      <c r="C200" s="17"/>
      <c r="D200" s="238">
        <f>'Interpretation Services'!D147</f>
        <v>0</v>
      </c>
      <c r="F200" s="247" t="str">
        <f>'Interpretation Services'!F154</f>
        <v>N/A</v>
      </c>
      <c r="G200" s="39"/>
    </row>
    <row r="201" spans="1:7" ht="6.75" customHeight="1" thickBot="1" x14ac:dyDescent="0.3">
      <c r="A201" s="34"/>
      <c r="F201" s="92"/>
      <c r="G201" s="36"/>
    </row>
    <row r="202" spans="1:7" ht="13.5" thickBot="1" x14ac:dyDescent="0.3">
      <c r="A202" s="34"/>
      <c r="C202" s="35" t="s">
        <v>15</v>
      </c>
      <c r="F202" s="248" t="str">
        <f>'Interpretation Services'!F169</f>
        <v xml:space="preserve"> </v>
      </c>
      <c r="G202" s="36"/>
    </row>
    <row r="203" spans="1:7" s="33" customFormat="1" ht="6.75" customHeight="1" thickBot="1" x14ac:dyDescent="0.3">
      <c r="A203" s="40"/>
      <c r="B203" s="17"/>
      <c r="C203" s="41"/>
      <c r="D203" s="38"/>
      <c r="F203" s="99"/>
      <c r="G203" s="39"/>
    </row>
    <row r="204" spans="1:7" s="33" customFormat="1" ht="13.5" customHeight="1" thickBot="1" x14ac:dyDescent="0.3">
      <c r="A204" s="40"/>
      <c r="B204" s="17" t="str">
        <f>'Interpretation Services'!B172</f>
        <v>Improvement Milestone:</v>
      </c>
      <c r="C204" s="17"/>
      <c r="D204" s="238">
        <f>'Interpretation Services'!D172</f>
        <v>0</v>
      </c>
      <c r="F204" s="247" t="str">
        <f>'Interpretation Services'!F179</f>
        <v>N/A</v>
      </c>
      <c r="G204" s="39"/>
    </row>
    <row r="205" spans="1:7" ht="6.75" customHeight="1" thickBot="1" x14ac:dyDescent="0.3">
      <c r="A205" s="34"/>
      <c r="F205" s="92"/>
      <c r="G205" s="36"/>
    </row>
    <row r="206" spans="1:7" ht="13.5" thickBot="1" x14ac:dyDescent="0.3">
      <c r="A206" s="34"/>
      <c r="C206" s="35" t="s">
        <v>15</v>
      </c>
      <c r="F206" s="248" t="str">
        <f>'Interpretation Services'!F194</f>
        <v xml:space="preserve"> </v>
      </c>
      <c r="G206" s="36"/>
    </row>
    <row r="207" spans="1:7" s="33" customFormat="1" ht="6.75" customHeight="1" thickBot="1" x14ac:dyDescent="0.3">
      <c r="A207" s="40"/>
      <c r="B207" s="17"/>
      <c r="C207" s="41"/>
      <c r="D207" s="38"/>
      <c r="F207" s="99"/>
      <c r="G207" s="39"/>
    </row>
    <row r="208" spans="1:7" s="33" customFormat="1" ht="13.5" customHeight="1" thickBot="1" x14ac:dyDescent="0.3">
      <c r="A208" s="40"/>
      <c r="B208" s="17" t="str">
        <f>'Interpretation Services'!B197</f>
        <v>Improvement Milestone:</v>
      </c>
      <c r="C208" s="17"/>
      <c r="D208" s="238">
        <f>'Interpretation Services'!D197</f>
        <v>0</v>
      </c>
      <c r="F208" s="247" t="str">
        <f>'Interpretation Services'!F204</f>
        <v>N/A</v>
      </c>
      <c r="G208" s="39"/>
    </row>
    <row r="209" spans="1:7" ht="6.75" customHeight="1" thickBot="1" x14ac:dyDescent="0.3">
      <c r="A209" s="34"/>
      <c r="F209" s="92"/>
      <c r="G209" s="36"/>
    </row>
    <row r="210" spans="1:7" ht="13.5" thickBot="1" x14ac:dyDescent="0.3">
      <c r="A210" s="34"/>
      <c r="C210" s="35" t="s">
        <v>15</v>
      </c>
      <c r="F210" s="248" t="str">
        <f>'Interpretation Services'!F219</f>
        <v xml:space="preserve"> </v>
      </c>
      <c r="G210" s="36"/>
    </row>
    <row r="211" spans="1:7" s="33" customFormat="1" ht="6.75" customHeight="1" thickBot="1" x14ac:dyDescent="0.3">
      <c r="A211" s="40"/>
      <c r="B211" s="17"/>
      <c r="C211" s="41"/>
      <c r="D211" s="38"/>
      <c r="F211" s="99"/>
      <c r="G211" s="39"/>
    </row>
    <row r="212" spans="1:7" s="33" customFormat="1" ht="13.5" customHeight="1" thickBot="1" x14ac:dyDescent="0.3">
      <c r="A212" s="40"/>
      <c r="B212" s="17" t="str">
        <f>'Interpretation Services'!B222</f>
        <v>Improvement Milestone:</v>
      </c>
      <c r="C212" s="17"/>
      <c r="D212" s="238">
        <f>'Interpretation Services'!D222</f>
        <v>0</v>
      </c>
      <c r="F212" s="247" t="str">
        <f>'Interpretation Services'!F229</f>
        <v>N/A</v>
      </c>
      <c r="G212" s="39"/>
    </row>
    <row r="213" spans="1:7" ht="6.75" customHeight="1" thickBot="1" x14ac:dyDescent="0.3">
      <c r="A213" s="34"/>
      <c r="F213" s="92"/>
      <c r="G213" s="36"/>
    </row>
    <row r="214" spans="1:7" ht="13.5" thickBot="1" x14ac:dyDescent="0.3">
      <c r="A214" s="34"/>
      <c r="C214" s="35" t="s">
        <v>15</v>
      </c>
      <c r="F214" s="248" t="str">
        <f>'Interpretation Services'!F244</f>
        <v xml:space="preserve"> </v>
      </c>
      <c r="G214" s="36"/>
    </row>
    <row r="215" spans="1:7" s="33" customFormat="1" ht="6.75" customHeight="1" thickBot="1" x14ac:dyDescent="0.3">
      <c r="A215" s="40"/>
      <c r="B215" s="17"/>
      <c r="C215" s="41"/>
      <c r="D215" s="38"/>
      <c r="F215" s="99"/>
      <c r="G215" s="39"/>
    </row>
    <row r="216" spans="1:7" s="33" customFormat="1" ht="13.5" customHeight="1" thickBot="1" x14ac:dyDescent="0.3">
      <c r="A216" s="40"/>
      <c r="B216" s="17" t="str">
        <f>'Interpretation Services'!B247</f>
        <v>Improvement Milestone:</v>
      </c>
      <c r="C216" s="17"/>
      <c r="D216" s="238">
        <f>'Interpretation Services'!D247</f>
        <v>0</v>
      </c>
      <c r="F216" s="247" t="str">
        <f>'Interpretation Services'!F254</f>
        <v>N/A</v>
      </c>
      <c r="G216" s="39"/>
    </row>
    <row r="217" spans="1:7" ht="6.75" customHeight="1" thickBot="1" x14ac:dyDescent="0.3">
      <c r="A217" s="34"/>
      <c r="F217" s="92"/>
      <c r="G217" s="36"/>
    </row>
    <row r="218" spans="1:7" ht="13.5" thickBot="1" x14ac:dyDescent="0.3">
      <c r="A218" s="34"/>
      <c r="C218" s="35" t="s">
        <v>15</v>
      </c>
      <c r="F218" s="248" t="str">
        <f>'Interpretation Services'!F269</f>
        <v xml:space="preserve"> </v>
      </c>
      <c r="G218" s="36"/>
    </row>
    <row r="219" spans="1:7" ht="13.5" thickBot="1" x14ac:dyDescent="0.3">
      <c r="A219" s="34"/>
      <c r="C219" s="35"/>
      <c r="F219" s="92"/>
      <c r="G219" s="36"/>
    </row>
    <row r="220" spans="1:7" ht="13.5" thickBot="1" x14ac:dyDescent="0.3">
      <c r="A220" s="34"/>
      <c r="B220" s="2" t="s">
        <v>10</v>
      </c>
      <c r="C220" s="35"/>
      <c r="F220" s="249">
        <f>'Interpretation Services'!F18</f>
        <v>0</v>
      </c>
      <c r="G220" s="36"/>
    </row>
    <row r="221" spans="1:7" ht="13.5" thickBot="1" x14ac:dyDescent="0.3">
      <c r="A221" s="34"/>
      <c r="C221" s="35"/>
      <c r="F221" s="92"/>
      <c r="G221" s="36"/>
    </row>
    <row r="222" spans="1:7" ht="13.5" thickBot="1" x14ac:dyDescent="0.3">
      <c r="A222" s="34"/>
      <c r="B222" s="2" t="s">
        <v>66</v>
      </c>
      <c r="C222" s="35"/>
      <c r="F222" s="250">
        <f>SUM(F218,F214,F210,F206,F202,F198,F194,F190,F186,F182)</f>
        <v>0</v>
      </c>
      <c r="G222" s="36"/>
    </row>
    <row r="223" spans="1:7" ht="13.5" thickBot="1" x14ac:dyDescent="0.3">
      <c r="A223" s="34"/>
      <c r="C223" s="35"/>
      <c r="F223" s="92"/>
      <c r="G223" s="36"/>
    </row>
    <row r="224" spans="1:7" ht="13.5" thickBot="1" x14ac:dyDescent="0.3">
      <c r="A224" s="34"/>
      <c r="B224" s="2" t="s">
        <v>67</v>
      </c>
      <c r="C224" s="35"/>
      <c r="F224" s="250">
        <f>COUNT(F218,F214,F210,F206,F202,F198,F194,F190,F186,F182)</f>
        <v>0</v>
      </c>
      <c r="G224" s="36"/>
    </row>
    <row r="225" spans="1:7" ht="13.5" thickBot="1" x14ac:dyDescent="0.3">
      <c r="A225" s="34"/>
      <c r="C225" s="35"/>
      <c r="F225" s="92"/>
      <c r="G225" s="36"/>
    </row>
    <row r="226" spans="1:7" ht="13.5" thickBot="1" x14ac:dyDescent="0.3">
      <c r="A226" s="34"/>
      <c r="B226" s="2" t="s">
        <v>68</v>
      </c>
      <c r="C226" s="35"/>
      <c r="F226" s="251" t="str">
        <f>IF(F224=0," ",F222/F224)</f>
        <v xml:space="preserve"> </v>
      </c>
      <c r="G226" s="36"/>
    </row>
    <row r="227" spans="1:7" ht="13.5" thickBot="1" x14ac:dyDescent="0.3">
      <c r="A227" s="34"/>
      <c r="C227" s="35"/>
      <c r="F227" s="92"/>
      <c r="G227" s="36"/>
    </row>
    <row r="228" spans="1:7" ht="13.5" thickBot="1" x14ac:dyDescent="0.3">
      <c r="A228" s="34"/>
      <c r="B228" s="2" t="s">
        <v>69</v>
      </c>
      <c r="C228" s="35"/>
      <c r="F228" s="249" t="str">
        <f>IF(F224=0," ",F226*F220)</f>
        <v xml:space="preserve"> </v>
      </c>
      <c r="G228" s="36"/>
    </row>
    <row r="229" spans="1:7" ht="13.5" thickBot="1" x14ac:dyDescent="0.3">
      <c r="A229" s="34"/>
      <c r="C229" s="35"/>
      <c r="F229" s="92"/>
      <c r="G229" s="36"/>
    </row>
    <row r="230" spans="1:7" ht="13.5" thickBot="1" x14ac:dyDescent="0.3">
      <c r="A230" s="34"/>
      <c r="B230" s="2" t="s">
        <v>11</v>
      </c>
      <c r="C230" s="35"/>
      <c r="F230" s="252">
        <f>'Interpretation Services'!F20</f>
        <v>0</v>
      </c>
      <c r="G230" s="36"/>
    </row>
    <row r="231" spans="1:7" ht="13.5" thickBot="1" x14ac:dyDescent="0.3">
      <c r="A231" s="34"/>
      <c r="C231" s="35"/>
      <c r="F231" s="92"/>
      <c r="G231" s="36"/>
    </row>
    <row r="232" spans="1:7" ht="13.5" thickBot="1" x14ac:dyDescent="0.3">
      <c r="A232" s="34"/>
      <c r="B232" s="239" t="s">
        <v>70</v>
      </c>
      <c r="C232" s="35"/>
      <c r="F232" s="217" t="str">
        <f>IF(F224=0," ",F228-F230)</f>
        <v xml:space="preserve"> </v>
      </c>
      <c r="G232" s="36"/>
    </row>
    <row r="233" spans="1:7" s="33" customFormat="1" ht="12.75" customHeight="1" x14ac:dyDescent="0.25">
      <c r="A233" s="240"/>
      <c r="B233" s="241"/>
      <c r="C233" s="242"/>
      <c r="D233" s="154"/>
      <c r="E233" s="243"/>
      <c r="F233" s="253"/>
      <c r="G233" s="244"/>
    </row>
    <row r="234" spans="1:7" s="33" customFormat="1" ht="15.75" thickBot="1" x14ac:dyDescent="0.3">
      <c r="A234" s="27" t="s">
        <v>97</v>
      </c>
      <c r="B234" s="28"/>
      <c r="C234" s="28"/>
      <c r="D234" s="29"/>
      <c r="E234" s="30"/>
      <c r="F234" s="111"/>
      <c r="G234" s="32"/>
    </row>
    <row r="235" spans="1:7" s="33" customFormat="1" ht="29.25" customHeight="1" thickBot="1" x14ac:dyDescent="0.3">
      <c r="A235" s="40"/>
      <c r="B235" s="17" t="str">
        <f>'REAL Data'!B22</f>
        <v>Process Milestone:</v>
      </c>
      <c r="C235" s="17"/>
      <c r="D235" s="238" t="str">
        <f>'REAL Data'!D22</f>
        <v>Milestone 2.3:  Develop a plan to stratify patient outcomes using REAL data and strategy to link to quality data.</v>
      </c>
      <c r="F235" s="247" t="str">
        <f>'REAL Data'!F29</f>
        <v>Yes</v>
      </c>
      <c r="G235" s="39"/>
    </row>
    <row r="236" spans="1:7" ht="6.75" customHeight="1" thickBot="1" x14ac:dyDescent="0.3">
      <c r="A236" s="34"/>
      <c r="F236" s="92"/>
      <c r="G236" s="36"/>
    </row>
    <row r="237" spans="1:7" ht="13.5" thickBot="1" x14ac:dyDescent="0.3">
      <c r="A237" s="34"/>
      <c r="C237" s="35" t="s">
        <v>15</v>
      </c>
      <c r="F237" s="248">
        <f>'REAL Data'!F44</f>
        <v>1</v>
      </c>
      <c r="G237" s="36"/>
    </row>
    <row r="238" spans="1:7" s="33" customFormat="1" ht="6.75" customHeight="1" thickBot="1" x14ac:dyDescent="0.3">
      <c r="A238" s="40"/>
      <c r="B238" s="17"/>
      <c r="C238" s="41"/>
      <c r="D238" s="38"/>
      <c r="F238" s="99"/>
      <c r="G238" s="39"/>
    </row>
    <row r="239" spans="1:7" s="33" customFormat="1" ht="45" customHeight="1" thickBot="1" x14ac:dyDescent="0.3">
      <c r="A239" s="40"/>
      <c r="B239" s="17" t="str">
        <f>'REAL Data'!B47</f>
        <v>Process Milestone:</v>
      </c>
      <c r="C239" s="17"/>
      <c r="D239" s="238" t="str">
        <f>'REAL Data'!D47</f>
        <v>Milestone 2.4:  Patient experience questionnaire to be designed and tested using a sample set of patients across demographics in all clinical areas where data is collected.</v>
      </c>
      <c r="F239" s="247" t="str">
        <f>'REAL Data'!F54</f>
        <v>Yes</v>
      </c>
      <c r="G239" s="39"/>
    </row>
    <row r="240" spans="1:7" ht="6.75" customHeight="1" thickBot="1" x14ac:dyDescent="0.3">
      <c r="A240" s="34"/>
      <c r="F240" s="92"/>
      <c r="G240" s="36"/>
    </row>
    <row r="241" spans="1:7" ht="13.5" thickBot="1" x14ac:dyDescent="0.3">
      <c r="A241" s="34"/>
      <c r="C241" s="35" t="s">
        <v>15</v>
      </c>
      <c r="F241" s="248">
        <f>'REAL Data'!F69</f>
        <v>1</v>
      </c>
      <c r="G241" s="36"/>
    </row>
    <row r="242" spans="1:7" s="33" customFormat="1" ht="6.75" customHeight="1" thickBot="1" x14ac:dyDescent="0.3">
      <c r="A242" s="40"/>
      <c r="B242" s="17"/>
      <c r="C242" s="41"/>
      <c r="D242" s="38"/>
      <c r="F242" s="99"/>
      <c r="G242" s="39"/>
    </row>
    <row r="243" spans="1:7" s="33" customFormat="1" ht="13.5" customHeight="1" thickBot="1" x14ac:dyDescent="0.3">
      <c r="A243" s="40"/>
      <c r="B243" s="17" t="str">
        <f>'REAL Data'!B72</f>
        <v>Process Milestone:</v>
      </c>
      <c r="C243" s="17"/>
      <c r="D243" s="238">
        <f>'REAL Data'!D72</f>
        <v>0</v>
      </c>
      <c r="F243" s="247" t="str">
        <f>'REAL Data'!F79</f>
        <v>N/A</v>
      </c>
      <c r="G243" s="39"/>
    </row>
    <row r="244" spans="1:7" ht="6.75" customHeight="1" thickBot="1" x14ac:dyDescent="0.3">
      <c r="A244" s="34"/>
      <c r="F244" s="92"/>
      <c r="G244" s="36"/>
    </row>
    <row r="245" spans="1:7" ht="13.5" thickBot="1" x14ac:dyDescent="0.3">
      <c r="A245" s="34"/>
      <c r="C245" s="35" t="s">
        <v>15</v>
      </c>
      <c r="F245" s="248" t="str">
        <f>'REAL Data'!F94</f>
        <v xml:space="preserve"> </v>
      </c>
      <c r="G245" s="36"/>
    </row>
    <row r="246" spans="1:7" s="33" customFormat="1" ht="6.75" customHeight="1" thickBot="1" x14ac:dyDescent="0.3">
      <c r="A246" s="40"/>
      <c r="B246" s="17"/>
      <c r="C246" s="41"/>
      <c r="D246" s="38"/>
      <c r="F246" s="99"/>
      <c r="G246" s="39"/>
    </row>
    <row r="247" spans="1:7" s="33" customFormat="1" ht="13.5" customHeight="1" thickBot="1" x14ac:dyDescent="0.3">
      <c r="A247" s="40"/>
      <c r="B247" s="17" t="str">
        <f>'REAL Data'!B97</f>
        <v>Process Milestone:</v>
      </c>
      <c r="C247" s="17"/>
      <c r="D247" s="238">
        <f>'REAL Data'!D97</f>
        <v>0</v>
      </c>
      <c r="F247" s="247" t="str">
        <f>'REAL Data'!F104</f>
        <v>N/A</v>
      </c>
      <c r="G247" s="39"/>
    </row>
    <row r="248" spans="1:7" ht="6.75" customHeight="1" thickBot="1" x14ac:dyDescent="0.3">
      <c r="A248" s="34"/>
      <c r="F248" s="92"/>
      <c r="G248" s="36"/>
    </row>
    <row r="249" spans="1:7" ht="13.5" thickBot="1" x14ac:dyDescent="0.3">
      <c r="A249" s="34"/>
      <c r="C249" s="35" t="s">
        <v>15</v>
      </c>
      <c r="F249" s="248" t="str">
        <f>'REAL Data'!F119</f>
        <v xml:space="preserve"> </v>
      </c>
      <c r="G249" s="36"/>
    </row>
    <row r="250" spans="1:7" s="33" customFormat="1" ht="6.75" customHeight="1" thickBot="1" x14ac:dyDescent="0.3">
      <c r="A250" s="40"/>
      <c r="B250" s="17"/>
      <c r="C250" s="41"/>
      <c r="D250" s="38"/>
      <c r="F250" s="99"/>
      <c r="G250" s="39"/>
    </row>
    <row r="251" spans="1:7" s="33" customFormat="1" ht="13.5" customHeight="1" thickBot="1" x14ac:dyDescent="0.3">
      <c r="A251" s="40"/>
      <c r="B251" s="17" t="str">
        <f>'REAL Data'!B122</f>
        <v>Process Milestone:</v>
      </c>
      <c r="C251" s="17"/>
      <c r="D251" s="238">
        <f>'REAL Data'!D122</f>
        <v>0</v>
      </c>
      <c r="F251" s="247" t="str">
        <f>'REAL Data'!F129</f>
        <v>N/A</v>
      </c>
      <c r="G251" s="39"/>
    </row>
    <row r="252" spans="1:7" ht="6.75" customHeight="1" thickBot="1" x14ac:dyDescent="0.3">
      <c r="A252" s="34"/>
      <c r="F252" s="92"/>
      <c r="G252" s="36"/>
    </row>
    <row r="253" spans="1:7" ht="13.5" thickBot="1" x14ac:dyDescent="0.3">
      <c r="A253" s="34"/>
      <c r="C253" s="35" t="s">
        <v>15</v>
      </c>
      <c r="F253" s="248" t="str">
        <f>'REAL Data'!F144</f>
        <v xml:space="preserve"> </v>
      </c>
      <c r="G253" s="36"/>
    </row>
    <row r="254" spans="1:7" s="33" customFormat="1" ht="6.75" customHeight="1" thickBot="1" x14ac:dyDescent="0.3">
      <c r="A254" s="40"/>
      <c r="B254" s="17"/>
      <c r="C254" s="41"/>
      <c r="D254" s="38"/>
      <c r="F254" s="99"/>
      <c r="G254" s="39"/>
    </row>
    <row r="255" spans="1:7" s="33" customFormat="1" ht="13.5" customHeight="1" thickBot="1" x14ac:dyDescent="0.3">
      <c r="A255" s="40"/>
      <c r="B255" s="17" t="str">
        <f>'REAL Data'!B147</f>
        <v>Improvement Milestone:</v>
      </c>
      <c r="C255" s="17"/>
      <c r="D255" s="238">
        <f>'REAL Data'!D147</f>
        <v>0</v>
      </c>
      <c r="F255" s="247" t="str">
        <f>'REAL Data'!F154</f>
        <v>N/A</v>
      </c>
      <c r="G255" s="39"/>
    </row>
    <row r="256" spans="1:7" ht="6.75" customHeight="1" thickBot="1" x14ac:dyDescent="0.3">
      <c r="A256" s="34"/>
      <c r="F256" s="92"/>
      <c r="G256" s="36"/>
    </row>
    <row r="257" spans="1:7" ht="13.5" thickBot="1" x14ac:dyDescent="0.3">
      <c r="A257" s="34"/>
      <c r="C257" s="35" t="s">
        <v>15</v>
      </c>
      <c r="F257" s="248" t="str">
        <f>'REAL Data'!F169</f>
        <v xml:space="preserve"> </v>
      </c>
      <c r="G257" s="36"/>
    </row>
    <row r="258" spans="1:7" s="33" customFormat="1" ht="6.75" customHeight="1" thickBot="1" x14ac:dyDescent="0.3">
      <c r="A258" s="40"/>
      <c r="B258" s="17"/>
      <c r="C258" s="41"/>
      <c r="D258" s="38"/>
      <c r="F258" s="99"/>
      <c r="G258" s="39"/>
    </row>
    <row r="259" spans="1:7" s="33" customFormat="1" ht="13.5" customHeight="1" thickBot="1" x14ac:dyDescent="0.3">
      <c r="A259" s="40"/>
      <c r="B259" s="17" t="str">
        <f>'REAL Data'!B172</f>
        <v>Improvement Milestone:</v>
      </c>
      <c r="C259" s="17"/>
      <c r="D259" s="238">
        <f>'REAL Data'!D172</f>
        <v>0</v>
      </c>
      <c r="F259" s="247" t="str">
        <f>'REAL Data'!F179</f>
        <v>N/A</v>
      </c>
      <c r="G259" s="39"/>
    </row>
    <row r="260" spans="1:7" ht="6.75" customHeight="1" thickBot="1" x14ac:dyDescent="0.3">
      <c r="A260" s="34"/>
      <c r="F260" s="92"/>
      <c r="G260" s="36"/>
    </row>
    <row r="261" spans="1:7" ht="13.5" thickBot="1" x14ac:dyDescent="0.3">
      <c r="A261" s="34"/>
      <c r="C261" s="35" t="s">
        <v>15</v>
      </c>
      <c r="F261" s="248" t="str">
        <f>'REAL Data'!F194</f>
        <v xml:space="preserve"> </v>
      </c>
      <c r="G261" s="36"/>
    </row>
    <row r="262" spans="1:7" s="33" customFormat="1" ht="6.75" customHeight="1" thickBot="1" x14ac:dyDescent="0.3">
      <c r="A262" s="40"/>
      <c r="B262" s="17"/>
      <c r="C262" s="41"/>
      <c r="D262" s="38"/>
      <c r="F262" s="99"/>
      <c r="G262" s="39"/>
    </row>
    <row r="263" spans="1:7" s="33" customFormat="1" ht="13.5" customHeight="1" thickBot="1" x14ac:dyDescent="0.3">
      <c r="A263" s="40"/>
      <c r="B263" s="17" t="str">
        <f>'REAL Data'!B197</f>
        <v>Improvement Milestone:</v>
      </c>
      <c r="C263" s="17"/>
      <c r="D263" s="238">
        <f>'REAL Data'!D197</f>
        <v>0</v>
      </c>
      <c r="F263" s="247" t="str">
        <f>'REAL Data'!F204</f>
        <v>N/A</v>
      </c>
      <c r="G263" s="39"/>
    </row>
    <row r="264" spans="1:7" ht="6.75" customHeight="1" thickBot="1" x14ac:dyDescent="0.3">
      <c r="A264" s="34"/>
      <c r="F264" s="92"/>
      <c r="G264" s="36"/>
    </row>
    <row r="265" spans="1:7" ht="13.5" thickBot="1" x14ac:dyDescent="0.3">
      <c r="A265" s="34"/>
      <c r="C265" s="35" t="s">
        <v>15</v>
      </c>
      <c r="F265" s="248" t="str">
        <f>'REAL Data'!F219</f>
        <v xml:space="preserve"> </v>
      </c>
      <c r="G265" s="36"/>
    </row>
    <row r="266" spans="1:7" s="33" customFormat="1" ht="6.75" customHeight="1" thickBot="1" x14ac:dyDescent="0.3">
      <c r="A266" s="40"/>
      <c r="B266" s="17"/>
      <c r="C266" s="41"/>
      <c r="D266" s="38"/>
      <c r="F266" s="99"/>
      <c r="G266" s="39"/>
    </row>
    <row r="267" spans="1:7" s="33" customFormat="1" ht="13.5" customHeight="1" thickBot="1" x14ac:dyDescent="0.3">
      <c r="A267" s="40"/>
      <c r="B267" s="17" t="str">
        <f>'REAL Data'!B222</f>
        <v>Improvement Milestone:</v>
      </c>
      <c r="C267" s="17"/>
      <c r="D267" s="238">
        <f>'REAL Data'!D222</f>
        <v>0</v>
      </c>
      <c r="F267" s="247" t="str">
        <f>'REAL Data'!F229</f>
        <v>N/A</v>
      </c>
      <c r="G267" s="39"/>
    </row>
    <row r="268" spans="1:7" ht="6.75" customHeight="1" thickBot="1" x14ac:dyDescent="0.3">
      <c r="A268" s="34"/>
      <c r="F268" s="92"/>
      <c r="G268" s="36"/>
    </row>
    <row r="269" spans="1:7" ht="13.5" thickBot="1" x14ac:dyDescent="0.3">
      <c r="A269" s="34"/>
      <c r="C269" s="35" t="s">
        <v>15</v>
      </c>
      <c r="F269" s="248" t="str">
        <f>'REAL Data'!F244</f>
        <v xml:space="preserve"> </v>
      </c>
      <c r="G269" s="36"/>
    </row>
    <row r="270" spans="1:7" s="33" customFormat="1" ht="6.75" customHeight="1" thickBot="1" x14ac:dyDescent="0.3">
      <c r="A270" s="40"/>
      <c r="B270" s="17"/>
      <c r="C270" s="41"/>
      <c r="D270" s="38"/>
      <c r="F270" s="99"/>
      <c r="G270" s="39"/>
    </row>
    <row r="271" spans="1:7" s="33" customFormat="1" ht="13.5" customHeight="1" thickBot="1" x14ac:dyDescent="0.3">
      <c r="A271" s="40"/>
      <c r="B271" s="17" t="str">
        <f>'REAL Data'!B247</f>
        <v>Improvement Milestone:</v>
      </c>
      <c r="C271" s="17"/>
      <c r="D271" s="238">
        <f>'REAL Data'!D226</f>
        <v>0</v>
      </c>
      <c r="F271" s="247" t="str">
        <f>'REAL Data'!F254</f>
        <v>N/A</v>
      </c>
      <c r="G271" s="39"/>
    </row>
    <row r="272" spans="1:7" ht="6.75" customHeight="1" thickBot="1" x14ac:dyDescent="0.3">
      <c r="A272" s="34"/>
      <c r="F272" s="92"/>
      <c r="G272" s="36"/>
    </row>
    <row r="273" spans="1:7" ht="13.5" thickBot="1" x14ac:dyDescent="0.3">
      <c r="A273" s="34"/>
      <c r="C273" s="35" t="s">
        <v>15</v>
      </c>
      <c r="F273" s="248" t="str">
        <f>'REAL Data'!F269</f>
        <v xml:space="preserve"> </v>
      </c>
      <c r="G273" s="36"/>
    </row>
    <row r="274" spans="1:7" ht="13.5" thickBot="1" x14ac:dyDescent="0.3">
      <c r="A274" s="34"/>
      <c r="C274" s="35"/>
      <c r="F274" s="92"/>
      <c r="G274" s="36"/>
    </row>
    <row r="275" spans="1:7" ht="13.5" thickBot="1" x14ac:dyDescent="0.3">
      <c r="A275" s="34"/>
      <c r="B275" s="2" t="s">
        <v>10</v>
      </c>
      <c r="C275" s="35"/>
      <c r="F275" s="249">
        <f>'REAL Data'!F18</f>
        <v>7972500</v>
      </c>
      <c r="G275" s="36"/>
    </row>
    <row r="276" spans="1:7" ht="13.5" thickBot="1" x14ac:dyDescent="0.3">
      <c r="A276" s="34"/>
      <c r="C276" s="35"/>
      <c r="F276" s="92"/>
      <c r="G276" s="36"/>
    </row>
    <row r="277" spans="1:7" ht="13.5" thickBot="1" x14ac:dyDescent="0.3">
      <c r="A277" s="34"/>
      <c r="B277" s="2" t="s">
        <v>66</v>
      </c>
      <c r="C277" s="35"/>
      <c r="F277" s="250">
        <f>SUM(F273,F269,F265,F261,F257,F253,F249,F245,F241,F237)</f>
        <v>2</v>
      </c>
      <c r="G277" s="36"/>
    </row>
    <row r="278" spans="1:7" ht="13.5" thickBot="1" x14ac:dyDescent="0.3">
      <c r="A278" s="34"/>
      <c r="C278" s="35"/>
      <c r="F278" s="92"/>
      <c r="G278" s="36"/>
    </row>
    <row r="279" spans="1:7" ht="13.5" thickBot="1" x14ac:dyDescent="0.3">
      <c r="A279" s="34"/>
      <c r="B279" s="2" t="s">
        <v>67</v>
      </c>
      <c r="C279" s="35"/>
      <c r="F279" s="250">
        <f>COUNT(F273,F269,F265,F261,F257,F253,F249,F245,F241,F237)</f>
        <v>2</v>
      </c>
      <c r="G279" s="36"/>
    </row>
    <row r="280" spans="1:7" ht="13.5" thickBot="1" x14ac:dyDescent="0.3">
      <c r="A280" s="34"/>
      <c r="C280" s="35"/>
      <c r="F280" s="92"/>
      <c r="G280" s="36"/>
    </row>
    <row r="281" spans="1:7" ht="13.5" thickBot="1" x14ac:dyDescent="0.3">
      <c r="A281" s="34"/>
      <c r="B281" s="2" t="s">
        <v>68</v>
      </c>
      <c r="C281" s="35"/>
      <c r="F281" s="251">
        <f>IF(F279=0," ",F277/F279)</f>
        <v>1</v>
      </c>
      <c r="G281" s="36"/>
    </row>
    <row r="282" spans="1:7" ht="13.5" thickBot="1" x14ac:dyDescent="0.3">
      <c r="A282" s="34"/>
      <c r="C282" s="35"/>
      <c r="F282" s="92"/>
      <c r="G282" s="36"/>
    </row>
    <row r="283" spans="1:7" ht="13.5" thickBot="1" x14ac:dyDescent="0.3">
      <c r="A283" s="34"/>
      <c r="B283" s="2" t="s">
        <v>69</v>
      </c>
      <c r="C283" s="35"/>
      <c r="F283" s="249">
        <f>IF(F279=0," ",F281*F275)</f>
        <v>7972500</v>
      </c>
      <c r="G283" s="36"/>
    </row>
    <row r="284" spans="1:7" ht="13.5" thickBot="1" x14ac:dyDescent="0.3">
      <c r="A284" s="34"/>
      <c r="C284" s="35"/>
      <c r="F284" s="92"/>
      <c r="G284" s="36"/>
    </row>
    <row r="285" spans="1:7" ht="13.5" thickBot="1" x14ac:dyDescent="0.3">
      <c r="A285" s="34"/>
      <c r="B285" s="2" t="s">
        <v>11</v>
      </c>
      <c r="C285" s="35"/>
      <c r="F285" s="252">
        <f>'REAL Data'!F20</f>
        <v>7972500</v>
      </c>
      <c r="G285" s="36"/>
    </row>
    <row r="286" spans="1:7" ht="13.5" thickBot="1" x14ac:dyDescent="0.3">
      <c r="A286" s="34"/>
      <c r="C286" s="35"/>
      <c r="F286" s="92"/>
      <c r="G286" s="36"/>
    </row>
    <row r="287" spans="1:7" ht="13.5" thickBot="1" x14ac:dyDescent="0.3">
      <c r="A287" s="34"/>
      <c r="B287" s="239" t="s">
        <v>70</v>
      </c>
      <c r="C287" s="35"/>
      <c r="F287" s="217">
        <f>IF(F279=0," ",F283-F285)</f>
        <v>0</v>
      </c>
      <c r="G287" s="36"/>
    </row>
    <row r="288" spans="1:7" s="33" customFormat="1" ht="12.75" customHeight="1" x14ac:dyDescent="0.25">
      <c r="A288" s="240"/>
      <c r="B288" s="241"/>
      <c r="C288" s="242"/>
      <c r="D288" s="154"/>
      <c r="E288" s="243"/>
      <c r="F288" s="253"/>
      <c r="G288" s="244"/>
    </row>
    <row r="289" spans="1:7" s="33" customFormat="1" ht="15.75" thickBot="1" x14ac:dyDescent="0.3">
      <c r="A289" s="27" t="s">
        <v>98</v>
      </c>
      <c r="B289" s="28"/>
      <c r="C289" s="28"/>
      <c r="D289" s="29"/>
      <c r="E289" s="30"/>
      <c r="F289" s="111"/>
      <c r="G289" s="32"/>
    </row>
    <row r="290" spans="1:7" s="33" customFormat="1" ht="13.5" customHeight="1" thickBot="1" x14ac:dyDescent="0.3">
      <c r="A290" s="40"/>
      <c r="B290" s="17" t="str">
        <f>'Urgent Medical Advice'!B22</f>
        <v>Process Milestone:</v>
      </c>
      <c r="C290" s="17"/>
      <c r="D290" s="238">
        <f>'Urgent Medical Advice'!D22</f>
        <v>0</v>
      </c>
      <c r="F290" s="247" t="str">
        <f>'Urgent Medical Advice'!F29</f>
        <v>N/A</v>
      </c>
      <c r="G290" s="39"/>
    </row>
    <row r="291" spans="1:7" ht="6.75" customHeight="1" thickBot="1" x14ac:dyDescent="0.3">
      <c r="A291" s="34"/>
      <c r="F291" s="92"/>
      <c r="G291" s="36"/>
    </row>
    <row r="292" spans="1:7" ht="13.5" thickBot="1" x14ac:dyDescent="0.3">
      <c r="A292" s="34"/>
      <c r="C292" s="35" t="s">
        <v>15</v>
      </c>
      <c r="F292" s="248" t="str">
        <f>'Urgent Medical Advice'!F44</f>
        <v xml:space="preserve"> </v>
      </c>
      <c r="G292" s="36"/>
    </row>
    <row r="293" spans="1:7" s="33" customFormat="1" ht="6.75" customHeight="1" thickBot="1" x14ac:dyDescent="0.3">
      <c r="A293" s="40"/>
      <c r="B293" s="17"/>
      <c r="C293" s="41"/>
      <c r="D293" s="38"/>
      <c r="F293" s="99"/>
      <c r="G293" s="39"/>
    </row>
    <row r="294" spans="1:7" s="33" customFormat="1" ht="13.5" customHeight="1" thickBot="1" x14ac:dyDescent="0.3">
      <c r="A294" s="40"/>
      <c r="B294" s="17" t="str">
        <f>'Urgent Medical Advice'!B47</f>
        <v>Process Milestone:</v>
      </c>
      <c r="C294" s="17"/>
      <c r="D294" s="238">
        <f>'Urgent Medical Advice'!D47</f>
        <v>0</v>
      </c>
      <c r="F294" s="247" t="str">
        <f>'Urgent Medical Advice'!F54</f>
        <v>N/A</v>
      </c>
      <c r="G294" s="39"/>
    </row>
    <row r="295" spans="1:7" ht="6.75" customHeight="1" thickBot="1" x14ac:dyDescent="0.3">
      <c r="A295" s="34"/>
      <c r="F295" s="92"/>
      <c r="G295" s="36"/>
    </row>
    <row r="296" spans="1:7" ht="13.5" thickBot="1" x14ac:dyDescent="0.3">
      <c r="A296" s="34"/>
      <c r="C296" s="35" t="s">
        <v>15</v>
      </c>
      <c r="F296" s="248" t="str">
        <f>'Urgent Medical Advice'!F69</f>
        <v xml:space="preserve"> </v>
      </c>
      <c r="G296" s="36"/>
    </row>
    <row r="297" spans="1:7" s="33" customFormat="1" ht="6.75" customHeight="1" thickBot="1" x14ac:dyDescent="0.3">
      <c r="A297" s="40"/>
      <c r="B297" s="17"/>
      <c r="C297" s="41"/>
      <c r="D297" s="38"/>
      <c r="F297" s="99"/>
      <c r="G297" s="39"/>
    </row>
    <row r="298" spans="1:7" s="33" customFormat="1" ht="13.5" customHeight="1" thickBot="1" x14ac:dyDescent="0.3">
      <c r="A298" s="40"/>
      <c r="B298" s="17" t="str">
        <f>'Urgent Medical Advice'!B72</f>
        <v>Process Milestone:</v>
      </c>
      <c r="C298" s="17"/>
      <c r="D298" s="238">
        <f>'Urgent Medical Advice'!D72</f>
        <v>0</v>
      </c>
      <c r="F298" s="247" t="str">
        <f>'Urgent Medical Advice'!F79</f>
        <v>N/A</v>
      </c>
      <c r="G298" s="39"/>
    </row>
    <row r="299" spans="1:7" ht="6.75" customHeight="1" thickBot="1" x14ac:dyDescent="0.3">
      <c r="A299" s="34"/>
      <c r="F299" s="92"/>
      <c r="G299" s="36"/>
    </row>
    <row r="300" spans="1:7" ht="13.5" thickBot="1" x14ac:dyDescent="0.3">
      <c r="A300" s="34"/>
      <c r="C300" s="35" t="s">
        <v>15</v>
      </c>
      <c r="F300" s="248" t="str">
        <f>'Urgent Medical Advice'!F94</f>
        <v xml:space="preserve"> </v>
      </c>
      <c r="G300" s="36"/>
    </row>
    <row r="301" spans="1:7" s="33" customFormat="1" ht="6.75" customHeight="1" thickBot="1" x14ac:dyDescent="0.3">
      <c r="A301" s="40"/>
      <c r="B301" s="17"/>
      <c r="C301" s="41"/>
      <c r="D301" s="38"/>
      <c r="F301" s="99"/>
      <c r="G301" s="39"/>
    </row>
    <row r="302" spans="1:7" s="33" customFormat="1" ht="13.5" customHeight="1" thickBot="1" x14ac:dyDescent="0.3">
      <c r="A302" s="40"/>
      <c r="B302" s="17" t="str">
        <f>'Urgent Medical Advice'!B97</f>
        <v>Process Milestone:</v>
      </c>
      <c r="C302" s="17"/>
      <c r="D302" s="238">
        <f>'Urgent Medical Advice'!D97</f>
        <v>0</v>
      </c>
      <c r="F302" s="247" t="str">
        <f>'Urgent Medical Advice'!F104</f>
        <v>N/A</v>
      </c>
      <c r="G302" s="39"/>
    </row>
    <row r="303" spans="1:7" ht="6.75" customHeight="1" thickBot="1" x14ac:dyDescent="0.3">
      <c r="A303" s="34"/>
      <c r="F303" s="92"/>
      <c r="G303" s="36"/>
    </row>
    <row r="304" spans="1:7" ht="13.5" thickBot="1" x14ac:dyDescent="0.3">
      <c r="A304" s="34"/>
      <c r="C304" s="35" t="s">
        <v>15</v>
      </c>
      <c r="F304" s="248" t="str">
        <f>'Urgent Medical Advice'!F119</f>
        <v xml:space="preserve"> </v>
      </c>
      <c r="G304" s="36"/>
    </row>
    <row r="305" spans="1:7" s="33" customFormat="1" ht="6.75" customHeight="1" thickBot="1" x14ac:dyDescent="0.3">
      <c r="A305" s="40"/>
      <c r="B305" s="17"/>
      <c r="C305" s="41"/>
      <c r="D305" s="38"/>
      <c r="F305" s="99"/>
      <c r="G305" s="39"/>
    </row>
    <row r="306" spans="1:7" s="33" customFormat="1" ht="13.5" customHeight="1" thickBot="1" x14ac:dyDescent="0.3">
      <c r="A306" s="40"/>
      <c r="B306" s="17" t="str">
        <f>'Urgent Medical Advice'!B122</f>
        <v>Process Milestone:</v>
      </c>
      <c r="C306" s="17"/>
      <c r="D306" s="238">
        <f>'Urgent Medical Advice'!D122</f>
        <v>0</v>
      </c>
      <c r="F306" s="247" t="str">
        <f>'Urgent Medical Advice'!F129</f>
        <v>N/A</v>
      </c>
      <c r="G306" s="39"/>
    </row>
    <row r="307" spans="1:7" ht="6.75" customHeight="1" thickBot="1" x14ac:dyDescent="0.3">
      <c r="A307" s="34"/>
      <c r="F307" s="92"/>
      <c r="G307" s="36"/>
    </row>
    <row r="308" spans="1:7" ht="13.5" thickBot="1" x14ac:dyDescent="0.3">
      <c r="A308" s="34"/>
      <c r="C308" s="35" t="s">
        <v>15</v>
      </c>
      <c r="F308" s="248" t="str">
        <f>'Urgent Medical Advice'!F144</f>
        <v xml:space="preserve"> </v>
      </c>
      <c r="G308" s="36"/>
    </row>
    <row r="309" spans="1:7" s="33" customFormat="1" ht="6.75" customHeight="1" thickBot="1" x14ac:dyDescent="0.3">
      <c r="A309" s="40"/>
      <c r="B309" s="17"/>
      <c r="C309" s="41"/>
      <c r="D309" s="38"/>
      <c r="F309" s="99"/>
      <c r="G309" s="39"/>
    </row>
    <row r="310" spans="1:7" s="33" customFormat="1" ht="13.5" customHeight="1" thickBot="1" x14ac:dyDescent="0.3">
      <c r="A310" s="40"/>
      <c r="B310" s="17" t="str">
        <f>'Urgent Medical Advice'!B147</f>
        <v>Improvement Milestone:</v>
      </c>
      <c r="C310" s="17"/>
      <c r="D310" s="238">
        <f>'Urgent Medical Advice'!D147</f>
        <v>0</v>
      </c>
      <c r="F310" s="247" t="str">
        <f>'Urgent Medical Advice'!F154</f>
        <v>N/A</v>
      </c>
      <c r="G310" s="39"/>
    </row>
    <row r="311" spans="1:7" ht="6.75" customHeight="1" thickBot="1" x14ac:dyDescent="0.3">
      <c r="A311" s="34"/>
      <c r="F311" s="92"/>
      <c r="G311" s="36"/>
    </row>
    <row r="312" spans="1:7" ht="13.5" thickBot="1" x14ac:dyDescent="0.3">
      <c r="A312" s="34"/>
      <c r="C312" s="35" t="s">
        <v>15</v>
      </c>
      <c r="F312" s="248" t="str">
        <f>'Urgent Medical Advice'!F169</f>
        <v xml:space="preserve"> </v>
      </c>
      <c r="G312" s="36"/>
    </row>
    <row r="313" spans="1:7" s="33" customFormat="1" ht="6.75" customHeight="1" thickBot="1" x14ac:dyDescent="0.3">
      <c r="A313" s="40"/>
      <c r="B313" s="17"/>
      <c r="C313" s="41"/>
      <c r="D313" s="38"/>
      <c r="F313" s="99"/>
      <c r="G313" s="39"/>
    </row>
    <row r="314" spans="1:7" s="33" customFormat="1" ht="13.5" customHeight="1" thickBot="1" x14ac:dyDescent="0.3">
      <c r="A314" s="40"/>
      <c r="B314" s="17" t="str">
        <f>'Urgent Medical Advice'!B172</f>
        <v>Improvement Milestone:</v>
      </c>
      <c r="C314" s="17"/>
      <c r="D314" s="238">
        <f>'Urgent Medical Advice'!D172</f>
        <v>0</v>
      </c>
      <c r="F314" s="247" t="str">
        <f>'Urgent Medical Advice'!F179</f>
        <v>N/A</v>
      </c>
      <c r="G314" s="39"/>
    </row>
    <row r="315" spans="1:7" ht="6.75" customHeight="1" thickBot="1" x14ac:dyDescent="0.3">
      <c r="A315" s="34"/>
      <c r="F315" s="92"/>
      <c r="G315" s="36"/>
    </row>
    <row r="316" spans="1:7" ht="13.5" thickBot="1" x14ac:dyDescent="0.3">
      <c r="A316" s="34"/>
      <c r="C316" s="35" t="s">
        <v>15</v>
      </c>
      <c r="F316" s="248" t="str">
        <f>'Urgent Medical Advice'!F194</f>
        <v xml:space="preserve"> </v>
      </c>
      <c r="G316" s="36"/>
    </row>
    <row r="317" spans="1:7" s="33" customFormat="1" ht="6.75" customHeight="1" thickBot="1" x14ac:dyDescent="0.3">
      <c r="A317" s="40"/>
      <c r="B317" s="17"/>
      <c r="C317" s="41"/>
      <c r="D317" s="38"/>
      <c r="F317" s="99"/>
      <c r="G317" s="39"/>
    </row>
    <row r="318" spans="1:7" s="33" customFormat="1" ht="13.5" customHeight="1" thickBot="1" x14ac:dyDescent="0.3">
      <c r="A318" s="40"/>
      <c r="B318" s="17" t="str">
        <f>'Urgent Medical Advice'!B197</f>
        <v>Improvement Milestone:</v>
      </c>
      <c r="C318" s="17"/>
      <c r="D318" s="238">
        <f>'Urgent Medical Advice'!D197</f>
        <v>0</v>
      </c>
      <c r="F318" s="247" t="str">
        <f>'Urgent Medical Advice'!F204</f>
        <v>N/A</v>
      </c>
      <c r="G318" s="39"/>
    </row>
    <row r="319" spans="1:7" ht="6.75" customHeight="1" thickBot="1" x14ac:dyDescent="0.3">
      <c r="A319" s="34"/>
      <c r="F319" s="92"/>
      <c r="G319" s="36"/>
    </row>
    <row r="320" spans="1:7" ht="13.5" thickBot="1" x14ac:dyDescent="0.3">
      <c r="A320" s="34"/>
      <c r="C320" s="35" t="s">
        <v>15</v>
      </c>
      <c r="F320" s="248" t="str">
        <f>'Urgent Medical Advice'!F219</f>
        <v xml:space="preserve"> </v>
      </c>
      <c r="G320" s="36"/>
    </row>
    <row r="321" spans="1:7" s="33" customFormat="1" ht="6.75" customHeight="1" thickBot="1" x14ac:dyDescent="0.3">
      <c r="A321" s="40"/>
      <c r="B321" s="17"/>
      <c r="C321" s="41"/>
      <c r="D321" s="38"/>
      <c r="F321" s="99"/>
      <c r="G321" s="39"/>
    </row>
    <row r="322" spans="1:7" s="33" customFormat="1" ht="13.5" customHeight="1" thickBot="1" x14ac:dyDescent="0.3">
      <c r="A322" s="40"/>
      <c r="B322" s="17" t="str">
        <f>'Urgent Medical Advice'!B222</f>
        <v>Improvement Milestone:</v>
      </c>
      <c r="C322" s="17"/>
      <c r="D322" s="238">
        <f>'Urgent Medical Advice'!D222</f>
        <v>0</v>
      </c>
      <c r="F322" s="247" t="str">
        <f>'Urgent Medical Advice'!F229</f>
        <v>N/A</v>
      </c>
      <c r="G322" s="39"/>
    </row>
    <row r="323" spans="1:7" ht="6.75" customHeight="1" thickBot="1" x14ac:dyDescent="0.3">
      <c r="A323" s="34"/>
      <c r="F323" s="92"/>
      <c r="G323" s="36"/>
    </row>
    <row r="324" spans="1:7" ht="13.5" thickBot="1" x14ac:dyDescent="0.3">
      <c r="A324" s="34"/>
      <c r="C324" s="35" t="s">
        <v>15</v>
      </c>
      <c r="F324" s="248" t="str">
        <f>'Urgent Medical Advice'!F244</f>
        <v xml:space="preserve"> </v>
      </c>
      <c r="G324" s="36"/>
    </row>
    <row r="325" spans="1:7" s="33" customFormat="1" ht="6.75" customHeight="1" thickBot="1" x14ac:dyDescent="0.3">
      <c r="A325" s="40"/>
      <c r="B325" s="17"/>
      <c r="C325" s="41"/>
      <c r="D325" s="38"/>
      <c r="F325" s="99"/>
      <c r="G325" s="39"/>
    </row>
    <row r="326" spans="1:7" s="33" customFormat="1" ht="13.5" customHeight="1" thickBot="1" x14ac:dyDescent="0.3">
      <c r="A326" s="40"/>
      <c r="B326" s="17" t="str">
        <f>'Urgent Medical Advice'!B247</f>
        <v>Improvement Milestone:</v>
      </c>
      <c r="C326" s="17"/>
      <c r="D326" s="238">
        <f>'Urgent Medical Advice'!D247</f>
        <v>0</v>
      </c>
      <c r="F326" s="247" t="str">
        <f>'Urgent Medical Advice'!F254</f>
        <v>N/A</v>
      </c>
      <c r="G326" s="39"/>
    </row>
    <row r="327" spans="1:7" ht="6.75" customHeight="1" thickBot="1" x14ac:dyDescent="0.3">
      <c r="A327" s="34"/>
      <c r="F327" s="92"/>
      <c r="G327" s="36"/>
    </row>
    <row r="328" spans="1:7" ht="13.5" thickBot="1" x14ac:dyDescent="0.3">
      <c r="A328" s="34"/>
      <c r="C328" s="35" t="s">
        <v>15</v>
      </c>
      <c r="F328" s="248" t="str">
        <f>'Urgent Medical Advice'!F269</f>
        <v xml:space="preserve"> </v>
      </c>
      <c r="G328" s="36"/>
    </row>
    <row r="329" spans="1:7" ht="13.5" thickBot="1" x14ac:dyDescent="0.3">
      <c r="A329" s="34"/>
      <c r="C329" s="35"/>
      <c r="F329" s="92"/>
      <c r="G329" s="36"/>
    </row>
    <row r="330" spans="1:7" ht="13.5" thickBot="1" x14ac:dyDescent="0.3">
      <c r="A330" s="34"/>
      <c r="B330" s="2" t="s">
        <v>10</v>
      </c>
      <c r="C330" s="35"/>
      <c r="F330" s="249">
        <f>'Urgent Medical Advice'!F18</f>
        <v>0</v>
      </c>
      <c r="G330" s="36"/>
    </row>
    <row r="331" spans="1:7" ht="13.5" thickBot="1" x14ac:dyDescent="0.3">
      <c r="A331" s="34"/>
      <c r="C331" s="35"/>
      <c r="F331" s="92"/>
      <c r="G331" s="36"/>
    </row>
    <row r="332" spans="1:7" ht="13.5" thickBot="1" x14ac:dyDescent="0.3">
      <c r="A332" s="34"/>
      <c r="B332" s="2" t="s">
        <v>66</v>
      </c>
      <c r="C332" s="35"/>
      <c r="F332" s="250">
        <f>SUM(F328,F324,F320,F316,F312,F308,F304,F300,F296,F292)</f>
        <v>0</v>
      </c>
      <c r="G332" s="36"/>
    </row>
    <row r="333" spans="1:7" ht="13.5" thickBot="1" x14ac:dyDescent="0.3">
      <c r="A333" s="34"/>
      <c r="C333" s="35"/>
      <c r="F333" s="92"/>
      <c r="G333" s="36"/>
    </row>
    <row r="334" spans="1:7" ht="13.5" thickBot="1" x14ac:dyDescent="0.3">
      <c r="A334" s="34"/>
      <c r="B334" s="2" t="s">
        <v>67</v>
      </c>
      <c r="C334" s="35"/>
      <c r="F334" s="250">
        <f>COUNT(F328,F324,F320,F316,F312,F308,F304,F300,F296,F292)</f>
        <v>0</v>
      </c>
      <c r="G334" s="36"/>
    </row>
    <row r="335" spans="1:7" ht="13.5" thickBot="1" x14ac:dyDescent="0.3">
      <c r="A335" s="34"/>
      <c r="C335" s="35"/>
      <c r="F335" s="92"/>
      <c r="G335" s="36"/>
    </row>
    <row r="336" spans="1:7" ht="13.5" thickBot="1" x14ac:dyDescent="0.3">
      <c r="A336" s="34"/>
      <c r="B336" s="2" t="s">
        <v>68</v>
      </c>
      <c r="C336" s="35"/>
      <c r="F336" s="251" t="str">
        <f>IF(F334=0," ",F332/F334)</f>
        <v xml:space="preserve"> </v>
      </c>
      <c r="G336" s="36"/>
    </row>
    <row r="337" spans="1:7" ht="13.5" thickBot="1" x14ac:dyDescent="0.3">
      <c r="A337" s="34"/>
      <c r="C337" s="35"/>
      <c r="F337" s="92"/>
      <c r="G337" s="36"/>
    </row>
    <row r="338" spans="1:7" ht="13.5" thickBot="1" x14ac:dyDescent="0.3">
      <c r="A338" s="34"/>
      <c r="B338" s="2" t="s">
        <v>69</v>
      </c>
      <c r="C338" s="35"/>
      <c r="F338" s="249" t="str">
        <f>IF(F334=0," ",F336*F330)</f>
        <v xml:space="preserve"> </v>
      </c>
      <c r="G338" s="36"/>
    </row>
    <row r="339" spans="1:7" ht="13.5" thickBot="1" x14ac:dyDescent="0.3">
      <c r="A339" s="34"/>
      <c r="C339" s="35"/>
      <c r="F339" s="92"/>
      <c r="G339" s="36"/>
    </row>
    <row r="340" spans="1:7" ht="13.5" thickBot="1" x14ac:dyDescent="0.3">
      <c r="A340" s="34"/>
      <c r="B340" s="2" t="s">
        <v>11</v>
      </c>
      <c r="C340" s="35"/>
      <c r="F340" s="252">
        <f>'Urgent Medical Advice'!F20</f>
        <v>0</v>
      </c>
      <c r="G340" s="36"/>
    </row>
    <row r="341" spans="1:7" ht="13.5" thickBot="1" x14ac:dyDescent="0.3">
      <c r="A341" s="34"/>
      <c r="C341" s="35"/>
      <c r="F341" s="92"/>
      <c r="G341" s="36"/>
    </row>
    <row r="342" spans="1:7" ht="13.5" thickBot="1" x14ac:dyDescent="0.3">
      <c r="A342" s="34"/>
      <c r="B342" s="239" t="s">
        <v>70</v>
      </c>
      <c r="C342" s="35"/>
      <c r="F342" s="217" t="str">
        <f>IF(F334=0," ",F338-F340)</f>
        <v xml:space="preserve"> </v>
      </c>
      <c r="G342" s="36"/>
    </row>
    <row r="343" spans="1:7" s="33" customFormat="1" ht="12.75" customHeight="1" x14ac:dyDescent="0.25">
      <c r="A343" s="240"/>
      <c r="B343" s="241"/>
      <c r="C343" s="242"/>
      <c r="D343" s="154"/>
      <c r="E343" s="243"/>
      <c r="F343" s="253"/>
      <c r="G343" s="244"/>
    </row>
    <row r="344" spans="1:7" s="33" customFormat="1" ht="15.75" thickBot="1" x14ac:dyDescent="0.3">
      <c r="A344" s="27" t="s">
        <v>99</v>
      </c>
      <c r="B344" s="28"/>
      <c r="C344" s="28"/>
      <c r="D344" s="29"/>
      <c r="E344" s="30"/>
      <c r="F344" s="111"/>
      <c r="G344" s="32"/>
    </row>
    <row r="345" spans="1:7" s="33" customFormat="1" ht="13.5" customHeight="1" thickBot="1" x14ac:dyDescent="0.3">
      <c r="A345" s="40"/>
      <c r="B345" s="17" t="str">
        <f>'Introduce Telemedicine'!B22</f>
        <v>Process Milestone:</v>
      </c>
      <c r="C345" s="17"/>
      <c r="D345" s="238">
        <f>'Introduce Telemedicine'!D22</f>
        <v>0</v>
      </c>
      <c r="F345" s="247" t="str">
        <f>'Introduce Telemedicine'!F29</f>
        <v>N/A</v>
      </c>
      <c r="G345" s="39"/>
    </row>
    <row r="346" spans="1:7" ht="6.75" customHeight="1" thickBot="1" x14ac:dyDescent="0.3">
      <c r="A346" s="34"/>
      <c r="F346" s="92"/>
      <c r="G346" s="36"/>
    </row>
    <row r="347" spans="1:7" ht="13.5" thickBot="1" x14ac:dyDescent="0.3">
      <c r="A347" s="34"/>
      <c r="C347" s="35" t="s">
        <v>15</v>
      </c>
      <c r="F347" s="248" t="str">
        <f>'Introduce Telemedicine'!F44</f>
        <v xml:space="preserve"> </v>
      </c>
      <c r="G347" s="36"/>
    </row>
    <row r="348" spans="1:7" s="33" customFormat="1" ht="6.75" customHeight="1" thickBot="1" x14ac:dyDescent="0.3">
      <c r="A348" s="40"/>
      <c r="B348" s="17"/>
      <c r="C348" s="41"/>
      <c r="D348" s="38"/>
      <c r="F348" s="99"/>
      <c r="G348" s="39"/>
    </row>
    <row r="349" spans="1:7" s="33" customFormat="1" ht="13.5" customHeight="1" thickBot="1" x14ac:dyDescent="0.3">
      <c r="A349" s="40"/>
      <c r="B349" s="17" t="str">
        <f>'Introduce Telemedicine'!B47</f>
        <v>Process Milestone:</v>
      </c>
      <c r="C349" s="17"/>
      <c r="D349" s="238">
        <f>'Introduce Telemedicine'!D47</f>
        <v>0</v>
      </c>
      <c r="F349" s="247" t="str">
        <f>'Introduce Telemedicine'!F54</f>
        <v>N/A</v>
      </c>
      <c r="G349" s="39"/>
    </row>
    <row r="350" spans="1:7" ht="6.75" customHeight="1" thickBot="1" x14ac:dyDescent="0.3">
      <c r="A350" s="34"/>
      <c r="F350" s="92"/>
      <c r="G350" s="36"/>
    </row>
    <row r="351" spans="1:7" ht="13.5" thickBot="1" x14ac:dyDescent="0.3">
      <c r="A351" s="34"/>
      <c r="C351" s="35" t="s">
        <v>15</v>
      </c>
      <c r="F351" s="248" t="str">
        <f>'Introduce Telemedicine'!F69</f>
        <v xml:space="preserve"> </v>
      </c>
      <c r="G351" s="36"/>
    </row>
    <row r="352" spans="1:7" s="33" customFormat="1" ht="6.75" customHeight="1" thickBot="1" x14ac:dyDescent="0.3">
      <c r="A352" s="40"/>
      <c r="B352" s="17"/>
      <c r="C352" s="41"/>
      <c r="D352" s="38"/>
      <c r="F352" s="99"/>
      <c r="G352" s="39"/>
    </row>
    <row r="353" spans="1:7" s="33" customFormat="1" ht="13.5" customHeight="1" thickBot="1" x14ac:dyDescent="0.3">
      <c r="A353" s="40"/>
      <c r="B353" s="17" t="str">
        <f>'Introduce Telemedicine'!B72</f>
        <v>Process Milestone:</v>
      </c>
      <c r="C353" s="17"/>
      <c r="D353" s="238">
        <f>'Introduce Telemedicine'!D72</f>
        <v>0</v>
      </c>
      <c r="F353" s="247" t="str">
        <f>'Introduce Telemedicine'!F79</f>
        <v>N/A</v>
      </c>
      <c r="G353" s="39"/>
    </row>
    <row r="354" spans="1:7" ht="6.75" customHeight="1" thickBot="1" x14ac:dyDescent="0.3">
      <c r="A354" s="34"/>
      <c r="F354" s="92"/>
      <c r="G354" s="36"/>
    </row>
    <row r="355" spans="1:7" ht="13.5" thickBot="1" x14ac:dyDescent="0.3">
      <c r="A355" s="34"/>
      <c r="C355" s="35" t="s">
        <v>15</v>
      </c>
      <c r="F355" s="248" t="str">
        <f>'Introduce Telemedicine'!F94</f>
        <v xml:space="preserve"> </v>
      </c>
      <c r="G355" s="36"/>
    </row>
    <row r="356" spans="1:7" s="33" customFormat="1" ht="6.75" customHeight="1" thickBot="1" x14ac:dyDescent="0.3">
      <c r="A356" s="40"/>
      <c r="B356" s="17"/>
      <c r="C356" s="41"/>
      <c r="D356" s="38"/>
      <c r="F356" s="99"/>
      <c r="G356" s="39"/>
    </row>
    <row r="357" spans="1:7" s="33" customFormat="1" ht="13.5" customHeight="1" thickBot="1" x14ac:dyDescent="0.3">
      <c r="A357" s="40"/>
      <c r="B357" s="17" t="str">
        <f>'Introduce Telemedicine'!B97</f>
        <v>Process Milestone:</v>
      </c>
      <c r="C357" s="17"/>
      <c r="D357" s="238">
        <f>'Introduce Telemedicine'!D97</f>
        <v>0</v>
      </c>
      <c r="F357" s="247" t="str">
        <f>'Introduce Telemedicine'!F104</f>
        <v>N/A</v>
      </c>
      <c r="G357" s="39"/>
    </row>
    <row r="358" spans="1:7" ht="6.75" customHeight="1" thickBot="1" x14ac:dyDescent="0.3">
      <c r="A358" s="34"/>
      <c r="F358" s="92"/>
      <c r="G358" s="36"/>
    </row>
    <row r="359" spans="1:7" ht="13.5" thickBot="1" x14ac:dyDescent="0.3">
      <c r="A359" s="34"/>
      <c r="C359" s="35" t="s">
        <v>15</v>
      </c>
      <c r="F359" s="248" t="str">
        <f>'Introduce Telemedicine'!F119</f>
        <v xml:space="preserve"> </v>
      </c>
      <c r="G359" s="36"/>
    </row>
    <row r="360" spans="1:7" s="33" customFormat="1" ht="6.75" customHeight="1" thickBot="1" x14ac:dyDescent="0.3">
      <c r="A360" s="40"/>
      <c r="B360" s="17"/>
      <c r="C360" s="41"/>
      <c r="D360" s="38"/>
      <c r="F360" s="99"/>
      <c r="G360" s="39"/>
    </row>
    <row r="361" spans="1:7" s="33" customFormat="1" ht="13.5" customHeight="1" thickBot="1" x14ac:dyDescent="0.3">
      <c r="A361" s="40"/>
      <c r="B361" s="17" t="str">
        <f>'Introduce Telemedicine'!B122</f>
        <v>Process Milestone:</v>
      </c>
      <c r="C361" s="17"/>
      <c r="D361" s="238">
        <f>'Introduce Telemedicine'!D122</f>
        <v>0</v>
      </c>
      <c r="F361" s="247" t="str">
        <f>'Introduce Telemedicine'!F129</f>
        <v>N/A</v>
      </c>
      <c r="G361" s="39"/>
    </row>
    <row r="362" spans="1:7" ht="6.75" customHeight="1" thickBot="1" x14ac:dyDescent="0.3">
      <c r="A362" s="34"/>
      <c r="F362" s="92"/>
      <c r="G362" s="36"/>
    </row>
    <row r="363" spans="1:7" ht="13.5" thickBot="1" x14ac:dyDescent="0.3">
      <c r="A363" s="34"/>
      <c r="C363" s="35" t="s">
        <v>15</v>
      </c>
      <c r="F363" s="248" t="str">
        <f>'Introduce Telemedicine'!F144</f>
        <v xml:space="preserve"> </v>
      </c>
      <c r="G363" s="36"/>
    </row>
    <row r="364" spans="1:7" s="33" customFormat="1" ht="6.75" customHeight="1" thickBot="1" x14ac:dyDescent="0.3">
      <c r="A364" s="40"/>
      <c r="B364" s="17"/>
      <c r="C364" s="41"/>
      <c r="D364" s="38"/>
      <c r="F364" s="99"/>
      <c r="G364" s="39"/>
    </row>
    <row r="365" spans="1:7" s="33" customFormat="1" ht="13.5" customHeight="1" thickBot="1" x14ac:dyDescent="0.3">
      <c r="A365" s="40"/>
      <c r="B365" s="17" t="str">
        <f>'Introduce Telemedicine'!B147</f>
        <v>Improvement Milestone:</v>
      </c>
      <c r="C365" s="17"/>
      <c r="D365" s="238">
        <f>'Introduce Telemedicine'!D147</f>
        <v>0</v>
      </c>
      <c r="F365" s="247" t="str">
        <f>'Introduce Telemedicine'!F154</f>
        <v>N/A</v>
      </c>
      <c r="G365" s="39"/>
    </row>
    <row r="366" spans="1:7" ht="6.75" customHeight="1" thickBot="1" x14ac:dyDescent="0.3">
      <c r="A366" s="34"/>
      <c r="F366" s="92"/>
      <c r="G366" s="36"/>
    </row>
    <row r="367" spans="1:7" ht="13.5" thickBot="1" x14ac:dyDescent="0.3">
      <c r="A367" s="34"/>
      <c r="C367" s="35" t="s">
        <v>15</v>
      </c>
      <c r="F367" s="248" t="str">
        <f>'Introduce Telemedicine'!F169</f>
        <v xml:space="preserve"> </v>
      </c>
      <c r="G367" s="36"/>
    </row>
    <row r="368" spans="1:7" s="33" customFormat="1" ht="6.75" customHeight="1" thickBot="1" x14ac:dyDescent="0.3">
      <c r="A368" s="40"/>
      <c r="B368" s="17"/>
      <c r="C368" s="41"/>
      <c r="D368" s="38"/>
      <c r="F368" s="99"/>
      <c r="G368" s="39"/>
    </row>
    <row r="369" spans="1:7" s="33" customFormat="1" ht="13.5" customHeight="1" thickBot="1" x14ac:dyDescent="0.3">
      <c r="A369" s="40"/>
      <c r="B369" s="17" t="str">
        <f>'Introduce Telemedicine'!B172</f>
        <v>Improvement Milestone:</v>
      </c>
      <c r="C369" s="17"/>
      <c r="D369" s="238">
        <f>'Introduce Telemedicine'!D172</f>
        <v>0</v>
      </c>
      <c r="F369" s="247" t="str">
        <f>'Introduce Telemedicine'!F179</f>
        <v>N/A</v>
      </c>
      <c r="G369" s="39"/>
    </row>
    <row r="370" spans="1:7" ht="6.75" customHeight="1" thickBot="1" x14ac:dyDescent="0.3">
      <c r="A370" s="34"/>
      <c r="F370" s="92"/>
      <c r="G370" s="36"/>
    </row>
    <row r="371" spans="1:7" ht="13.5" thickBot="1" x14ac:dyDescent="0.3">
      <c r="A371" s="34"/>
      <c r="C371" s="35" t="s">
        <v>15</v>
      </c>
      <c r="F371" s="248" t="str">
        <f>'Introduce Telemedicine'!F194</f>
        <v xml:space="preserve"> </v>
      </c>
      <c r="G371" s="36"/>
    </row>
    <row r="372" spans="1:7" s="33" customFormat="1" ht="6.75" customHeight="1" thickBot="1" x14ac:dyDescent="0.3">
      <c r="A372" s="40"/>
      <c r="B372" s="17"/>
      <c r="C372" s="41"/>
      <c r="D372" s="38"/>
      <c r="F372" s="99"/>
      <c r="G372" s="39"/>
    </row>
    <row r="373" spans="1:7" s="33" customFormat="1" ht="13.5" customHeight="1" thickBot="1" x14ac:dyDescent="0.3">
      <c r="A373" s="40"/>
      <c r="B373" s="17" t="str">
        <f>'Introduce Telemedicine'!B197</f>
        <v>Improvement Milestone:</v>
      </c>
      <c r="C373" s="17"/>
      <c r="D373" s="238">
        <f>'Introduce Telemedicine'!D197</f>
        <v>0</v>
      </c>
      <c r="F373" s="247" t="str">
        <f>'Introduce Telemedicine'!F204</f>
        <v>N/A</v>
      </c>
      <c r="G373" s="39"/>
    </row>
    <row r="374" spans="1:7" ht="6.75" customHeight="1" thickBot="1" x14ac:dyDescent="0.3">
      <c r="A374" s="34"/>
      <c r="F374" s="92"/>
      <c r="G374" s="36"/>
    </row>
    <row r="375" spans="1:7" ht="13.5" thickBot="1" x14ac:dyDescent="0.3">
      <c r="A375" s="34"/>
      <c r="C375" s="35" t="s">
        <v>15</v>
      </c>
      <c r="F375" s="248" t="str">
        <f>'Introduce Telemedicine'!F219</f>
        <v xml:space="preserve"> </v>
      </c>
      <c r="G375" s="36"/>
    </row>
    <row r="376" spans="1:7" s="33" customFormat="1" ht="6.75" customHeight="1" thickBot="1" x14ac:dyDescent="0.3">
      <c r="A376" s="40"/>
      <c r="B376" s="17"/>
      <c r="C376" s="41"/>
      <c r="D376" s="38"/>
      <c r="F376" s="99"/>
      <c r="G376" s="39"/>
    </row>
    <row r="377" spans="1:7" s="33" customFormat="1" ht="13.5" customHeight="1" thickBot="1" x14ac:dyDescent="0.3">
      <c r="A377" s="40"/>
      <c r="B377" s="17" t="str">
        <f>'Introduce Telemedicine'!B222</f>
        <v>Improvement Milestone:</v>
      </c>
      <c r="C377" s="17"/>
      <c r="D377" s="238">
        <f>'Introduce Telemedicine'!D222</f>
        <v>0</v>
      </c>
      <c r="F377" s="247" t="str">
        <f>'Introduce Telemedicine'!F229</f>
        <v>N/A</v>
      </c>
      <c r="G377" s="39"/>
    </row>
    <row r="378" spans="1:7" ht="6.75" customHeight="1" thickBot="1" x14ac:dyDescent="0.3">
      <c r="A378" s="34"/>
      <c r="F378" s="92"/>
      <c r="G378" s="36"/>
    </row>
    <row r="379" spans="1:7" ht="13.5" thickBot="1" x14ac:dyDescent="0.3">
      <c r="A379" s="34"/>
      <c r="C379" s="35" t="s">
        <v>15</v>
      </c>
      <c r="F379" s="248" t="str">
        <f>'Introduce Telemedicine'!F244</f>
        <v xml:space="preserve"> </v>
      </c>
      <c r="G379" s="36"/>
    </row>
    <row r="380" spans="1:7" s="33" customFormat="1" ht="6.75" customHeight="1" thickBot="1" x14ac:dyDescent="0.3">
      <c r="A380" s="40"/>
      <c r="B380" s="17"/>
      <c r="C380" s="41"/>
      <c r="D380" s="38"/>
      <c r="F380" s="99"/>
      <c r="G380" s="39"/>
    </row>
    <row r="381" spans="1:7" s="33" customFormat="1" ht="13.5" customHeight="1" thickBot="1" x14ac:dyDescent="0.3">
      <c r="A381" s="40"/>
      <c r="B381" s="17" t="str">
        <f>'Introduce Telemedicine'!B247</f>
        <v>Improvement Milestone:</v>
      </c>
      <c r="C381" s="17"/>
      <c r="D381" s="238">
        <f>'Introduce Telemedicine'!D247</f>
        <v>0</v>
      </c>
      <c r="F381" s="247" t="str">
        <f>'Introduce Telemedicine'!F254</f>
        <v>N/A</v>
      </c>
      <c r="G381" s="39"/>
    </row>
    <row r="382" spans="1:7" ht="6.75" customHeight="1" thickBot="1" x14ac:dyDescent="0.3">
      <c r="A382" s="34"/>
      <c r="F382" s="92"/>
      <c r="G382" s="36"/>
    </row>
    <row r="383" spans="1:7" ht="13.5" thickBot="1" x14ac:dyDescent="0.3">
      <c r="A383" s="34"/>
      <c r="C383" s="35" t="s">
        <v>15</v>
      </c>
      <c r="F383" s="248" t="str">
        <f>'Introduce Telemedicine'!F269</f>
        <v xml:space="preserve"> </v>
      </c>
      <c r="G383" s="36"/>
    </row>
    <row r="384" spans="1:7" ht="13.5" thickBot="1" x14ac:dyDescent="0.3">
      <c r="A384" s="34"/>
      <c r="C384" s="35"/>
      <c r="F384" s="92"/>
      <c r="G384" s="36"/>
    </row>
    <row r="385" spans="1:7" ht="13.5" thickBot="1" x14ac:dyDescent="0.3">
      <c r="A385" s="34"/>
      <c r="B385" s="2" t="s">
        <v>10</v>
      </c>
      <c r="C385" s="35"/>
      <c r="F385" s="249">
        <f>'Introduce Telemedicine'!F18</f>
        <v>0</v>
      </c>
      <c r="G385" s="36"/>
    </row>
    <row r="386" spans="1:7" ht="13.5" thickBot="1" x14ac:dyDescent="0.3">
      <c r="A386" s="34"/>
      <c r="C386" s="35"/>
      <c r="F386" s="92"/>
      <c r="G386" s="36"/>
    </row>
    <row r="387" spans="1:7" ht="13.5" thickBot="1" x14ac:dyDescent="0.3">
      <c r="A387" s="34"/>
      <c r="B387" s="2" t="s">
        <v>66</v>
      </c>
      <c r="C387" s="35"/>
      <c r="F387" s="250">
        <f>SUM(F383,F379,F375,F371,F367,F363,F359,F355,F351,F347)</f>
        <v>0</v>
      </c>
      <c r="G387" s="36"/>
    </row>
    <row r="388" spans="1:7" ht="13.5" thickBot="1" x14ac:dyDescent="0.3">
      <c r="A388" s="34"/>
      <c r="C388" s="35"/>
      <c r="F388" s="92"/>
      <c r="G388" s="36"/>
    </row>
    <row r="389" spans="1:7" ht="13.5" thickBot="1" x14ac:dyDescent="0.3">
      <c r="A389" s="34"/>
      <c r="B389" s="2" t="s">
        <v>67</v>
      </c>
      <c r="C389" s="35"/>
      <c r="F389" s="250">
        <f>COUNT(F383,F379,F375,F371,F367,F363,F359,F355,F351,F347)</f>
        <v>0</v>
      </c>
      <c r="G389" s="36"/>
    </row>
    <row r="390" spans="1:7" ht="13.5" thickBot="1" x14ac:dyDescent="0.3">
      <c r="A390" s="34"/>
      <c r="C390" s="35"/>
      <c r="F390" s="92"/>
      <c r="G390" s="36"/>
    </row>
    <row r="391" spans="1:7" ht="13.5" thickBot="1" x14ac:dyDescent="0.3">
      <c r="A391" s="34"/>
      <c r="B391" s="2" t="s">
        <v>68</v>
      </c>
      <c r="C391" s="35"/>
      <c r="F391" s="251" t="str">
        <f>IF(F389=0," ",F387/F389)</f>
        <v xml:space="preserve"> </v>
      </c>
      <c r="G391" s="36"/>
    </row>
    <row r="392" spans="1:7" ht="13.5" thickBot="1" x14ac:dyDescent="0.3">
      <c r="A392" s="34"/>
      <c r="C392" s="35"/>
      <c r="F392" s="92"/>
      <c r="G392" s="36"/>
    </row>
    <row r="393" spans="1:7" ht="13.5" thickBot="1" x14ac:dyDescent="0.3">
      <c r="A393" s="34"/>
      <c r="B393" s="2" t="s">
        <v>69</v>
      </c>
      <c r="C393" s="35"/>
      <c r="F393" s="249" t="str">
        <f>IF(F389=0," ",F391*F385)</f>
        <v xml:space="preserve"> </v>
      </c>
      <c r="G393" s="36"/>
    </row>
    <row r="394" spans="1:7" ht="13.5" thickBot="1" x14ac:dyDescent="0.3">
      <c r="A394" s="34"/>
      <c r="C394" s="35"/>
      <c r="F394" s="92"/>
      <c r="G394" s="36"/>
    </row>
    <row r="395" spans="1:7" ht="13.5" thickBot="1" x14ac:dyDescent="0.3">
      <c r="A395" s="34"/>
      <c r="B395" s="2" t="s">
        <v>11</v>
      </c>
      <c r="C395" s="35"/>
      <c r="F395" s="252">
        <f>'Introduce Telemedicine'!F20</f>
        <v>0</v>
      </c>
      <c r="G395" s="36"/>
    </row>
    <row r="396" spans="1:7" ht="13.5" thickBot="1" x14ac:dyDescent="0.3">
      <c r="A396" s="34"/>
      <c r="C396" s="35"/>
      <c r="F396" s="92"/>
      <c r="G396" s="36"/>
    </row>
    <row r="397" spans="1:7" ht="13.5" thickBot="1" x14ac:dyDescent="0.3">
      <c r="A397" s="34"/>
      <c r="B397" s="239" t="s">
        <v>70</v>
      </c>
      <c r="C397" s="35"/>
      <c r="F397" s="217" t="str">
        <f>IF(F389=0," ",F393-F395)</f>
        <v xml:space="preserve"> </v>
      </c>
      <c r="G397" s="36"/>
    </row>
    <row r="398" spans="1:7" s="33" customFormat="1" ht="12.75" customHeight="1" x14ac:dyDescent="0.25">
      <c r="A398" s="240"/>
      <c r="B398" s="241"/>
      <c r="C398" s="242"/>
      <c r="D398" s="154"/>
      <c r="E398" s="243"/>
      <c r="F398" s="253"/>
      <c r="G398" s="244"/>
    </row>
    <row r="399" spans="1:7" s="33" customFormat="1" ht="15.75" thickBot="1" x14ac:dyDescent="0.3">
      <c r="A399" s="27" t="s">
        <v>100</v>
      </c>
      <c r="B399" s="28"/>
      <c r="C399" s="28"/>
      <c r="D399" s="29"/>
      <c r="E399" s="30"/>
      <c r="F399" s="111"/>
      <c r="G399" s="32"/>
    </row>
    <row r="400" spans="1:7" s="33" customFormat="1" ht="13.5" customHeight="1" thickBot="1" x14ac:dyDescent="0.3">
      <c r="A400" s="40"/>
      <c r="B400" s="17" t="str">
        <f>'Coding &amp; Documentation'!B22</f>
        <v>Process Milestone:</v>
      </c>
      <c r="C400" s="17"/>
      <c r="D400" s="238">
        <f>'Coding &amp; Documentation'!D22</f>
        <v>0</v>
      </c>
      <c r="F400" s="247" t="str">
        <f>'Coding &amp; Documentation'!F29</f>
        <v>N/A</v>
      </c>
      <c r="G400" s="39"/>
    </row>
    <row r="401" spans="1:7" ht="6.75" customHeight="1" thickBot="1" x14ac:dyDescent="0.3">
      <c r="A401" s="34"/>
      <c r="F401" s="92"/>
      <c r="G401" s="36"/>
    </row>
    <row r="402" spans="1:7" ht="13.5" thickBot="1" x14ac:dyDescent="0.3">
      <c r="A402" s="34"/>
      <c r="C402" s="35" t="s">
        <v>15</v>
      </c>
      <c r="F402" s="248" t="str">
        <f>'Coding &amp; Documentation'!F44</f>
        <v xml:space="preserve"> </v>
      </c>
      <c r="G402" s="36"/>
    </row>
    <row r="403" spans="1:7" s="33" customFormat="1" ht="6.75" customHeight="1" thickBot="1" x14ac:dyDescent="0.3">
      <c r="A403" s="40"/>
      <c r="B403" s="17"/>
      <c r="C403" s="41"/>
      <c r="D403" s="38"/>
      <c r="F403" s="99"/>
      <c r="G403" s="39"/>
    </row>
    <row r="404" spans="1:7" s="33" customFormat="1" ht="13.5" customHeight="1" thickBot="1" x14ac:dyDescent="0.3">
      <c r="A404" s="40"/>
      <c r="B404" s="17" t="str">
        <f>'Coding &amp; Documentation'!B47</f>
        <v>Process Milestone:</v>
      </c>
      <c r="C404" s="17"/>
      <c r="D404" s="238">
        <f>'Coding &amp; Documentation'!D47</f>
        <v>0</v>
      </c>
      <c r="F404" s="247" t="str">
        <f>'Coding &amp; Documentation'!F54</f>
        <v>N/A</v>
      </c>
      <c r="G404" s="39"/>
    </row>
    <row r="405" spans="1:7" ht="6.75" customHeight="1" thickBot="1" x14ac:dyDescent="0.3">
      <c r="A405" s="34"/>
      <c r="F405" s="92"/>
      <c r="G405" s="36"/>
    </row>
    <row r="406" spans="1:7" ht="13.5" thickBot="1" x14ac:dyDescent="0.3">
      <c r="A406" s="34"/>
      <c r="C406" s="35" t="s">
        <v>15</v>
      </c>
      <c r="F406" s="248" t="str">
        <f>'Coding &amp; Documentation'!F69</f>
        <v xml:space="preserve"> </v>
      </c>
      <c r="G406" s="36"/>
    </row>
    <row r="407" spans="1:7" s="33" customFormat="1" ht="6.75" customHeight="1" thickBot="1" x14ac:dyDescent="0.3">
      <c r="A407" s="40"/>
      <c r="B407" s="17"/>
      <c r="C407" s="41"/>
      <c r="D407" s="38"/>
      <c r="F407" s="99"/>
      <c r="G407" s="39"/>
    </row>
    <row r="408" spans="1:7" s="33" customFormat="1" ht="13.5" customHeight="1" thickBot="1" x14ac:dyDescent="0.3">
      <c r="A408" s="40"/>
      <c r="B408" s="17" t="str">
        <f>'Coding &amp; Documentation'!B72</f>
        <v>Process Milestone:</v>
      </c>
      <c r="C408" s="17"/>
      <c r="D408" s="238">
        <f>'Coding &amp; Documentation'!D72</f>
        <v>0</v>
      </c>
      <c r="F408" s="247" t="str">
        <f>'Coding &amp; Documentation'!F79</f>
        <v>N/A</v>
      </c>
      <c r="G408" s="39"/>
    </row>
    <row r="409" spans="1:7" ht="6.75" customHeight="1" thickBot="1" x14ac:dyDescent="0.3">
      <c r="A409" s="34"/>
      <c r="F409" s="92"/>
      <c r="G409" s="36"/>
    </row>
    <row r="410" spans="1:7" ht="13.5" thickBot="1" x14ac:dyDescent="0.3">
      <c r="A410" s="34"/>
      <c r="C410" s="35" t="s">
        <v>15</v>
      </c>
      <c r="F410" s="248" t="str">
        <f>'Coding &amp; Documentation'!F94</f>
        <v xml:space="preserve"> </v>
      </c>
      <c r="G410" s="36"/>
    </row>
    <row r="411" spans="1:7" s="33" customFormat="1" ht="6.75" customHeight="1" thickBot="1" x14ac:dyDescent="0.3">
      <c r="A411" s="40"/>
      <c r="B411" s="17"/>
      <c r="C411" s="41"/>
      <c r="D411" s="38"/>
      <c r="F411" s="99"/>
      <c r="G411" s="39"/>
    </row>
    <row r="412" spans="1:7" s="33" customFormat="1" ht="13.5" customHeight="1" thickBot="1" x14ac:dyDescent="0.3">
      <c r="A412" s="40"/>
      <c r="B412" s="17" t="str">
        <f>'Coding &amp; Documentation'!B97</f>
        <v>Process Milestone:</v>
      </c>
      <c r="C412" s="17"/>
      <c r="D412" s="238">
        <f>'Coding &amp; Documentation'!D97</f>
        <v>0</v>
      </c>
      <c r="F412" s="247" t="str">
        <f>'Coding &amp; Documentation'!F104</f>
        <v>N/A</v>
      </c>
      <c r="G412" s="39"/>
    </row>
    <row r="413" spans="1:7" ht="6.75" customHeight="1" thickBot="1" x14ac:dyDescent="0.3">
      <c r="A413" s="34"/>
      <c r="F413" s="92"/>
      <c r="G413" s="36"/>
    </row>
    <row r="414" spans="1:7" ht="13.5" thickBot="1" x14ac:dyDescent="0.3">
      <c r="A414" s="34"/>
      <c r="C414" s="35" t="s">
        <v>15</v>
      </c>
      <c r="F414" s="248" t="str">
        <f>'Coding &amp; Documentation'!F119</f>
        <v xml:space="preserve"> </v>
      </c>
      <c r="G414" s="36"/>
    </row>
    <row r="415" spans="1:7" s="33" customFormat="1" ht="6.75" customHeight="1" thickBot="1" x14ac:dyDescent="0.3">
      <c r="A415" s="40"/>
      <c r="B415" s="17"/>
      <c r="C415" s="41"/>
      <c r="D415" s="38"/>
      <c r="F415" s="99"/>
      <c r="G415" s="39"/>
    </row>
    <row r="416" spans="1:7" s="33" customFormat="1" ht="13.5" customHeight="1" thickBot="1" x14ac:dyDescent="0.3">
      <c r="A416" s="40"/>
      <c r="B416" s="17" t="str">
        <f>'Coding &amp; Documentation'!B122</f>
        <v>Process Milestone:</v>
      </c>
      <c r="C416" s="17"/>
      <c r="D416" s="238">
        <f>'Coding &amp; Documentation'!D122</f>
        <v>0</v>
      </c>
      <c r="F416" s="247" t="str">
        <f>'Coding &amp; Documentation'!F129</f>
        <v>N/A</v>
      </c>
      <c r="G416" s="39"/>
    </row>
    <row r="417" spans="1:7" ht="6.75" customHeight="1" thickBot="1" x14ac:dyDescent="0.3">
      <c r="A417" s="34"/>
      <c r="F417" s="92"/>
      <c r="G417" s="36"/>
    </row>
    <row r="418" spans="1:7" ht="13.5" thickBot="1" x14ac:dyDescent="0.3">
      <c r="A418" s="34"/>
      <c r="C418" s="35" t="s">
        <v>15</v>
      </c>
      <c r="F418" s="248" t="str">
        <f>'Coding &amp; Documentation'!F144</f>
        <v xml:space="preserve"> </v>
      </c>
      <c r="G418" s="36"/>
    </row>
    <row r="419" spans="1:7" s="33" customFormat="1" ht="6.75" customHeight="1" thickBot="1" x14ac:dyDescent="0.3">
      <c r="A419" s="40"/>
      <c r="B419" s="17"/>
      <c r="C419" s="41"/>
      <c r="D419" s="38"/>
      <c r="F419" s="99"/>
      <c r="G419" s="39"/>
    </row>
    <row r="420" spans="1:7" s="33" customFormat="1" ht="13.5" customHeight="1" thickBot="1" x14ac:dyDescent="0.3">
      <c r="A420" s="40"/>
      <c r="B420" s="17" t="str">
        <f>'Coding &amp; Documentation'!B147</f>
        <v>Improvement Milestone:</v>
      </c>
      <c r="C420" s="17"/>
      <c r="D420" s="238">
        <f>'Coding &amp; Documentation'!D147</f>
        <v>0</v>
      </c>
      <c r="F420" s="247" t="str">
        <f>'Coding &amp; Documentation'!F154</f>
        <v>N/A</v>
      </c>
      <c r="G420" s="39"/>
    </row>
    <row r="421" spans="1:7" ht="6.75" customHeight="1" thickBot="1" x14ac:dyDescent="0.3">
      <c r="A421" s="34"/>
      <c r="F421" s="92"/>
      <c r="G421" s="36"/>
    </row>
    <row r="422" spans="1:7" ht="13.5" thickBot="1" x14ac:dyDescent="0.3">
      <c r="A422" s="34"/>
      <c r="C422" s="35" t="s">
        <v>15</v>
      </c>
      <c r="F422" s="248" t="str">
        <f>'Coding &amp; Documentation'!F169</f>
        <v xml:space="preserve"> </v>
      </c>
      <c r="G422" s="36"/>
    </row>
    <row r="423" spans="1:7" s="33" customFormat="1" ht="6.75" customHeight="1" thickBot="1" x14ac:dyDescent="0.3">
      <c r="A423" s="40"/>
      <c r="B423" s="17"/>
      <c r="C423" s="41"/>
      <c r="D423" s="38"/>
      <c r="F423" s="99"/>
      <c r="G423" s="39"/>
    </row>
    <row r="424" spans="1:7" s="33" customFormat="1" ht="13.5" customHeight="1" thickBot="1" x14ac:dyDescent="0.3">
      <c r="A424" s="40"/>
      <c r="B424" s="17" t="str">
        <f>'Coding &amp; Documentation'!B172</f>
        <v>Improvement Milestone:</v>
      </c>
      <c r="C424" s="17"/>
      <c r="D424" s="238">
        <f>'Coding &amp; Documentation'!D172</f>
        <v>0</v>
      </c>
      <c r="F424" s="247" t="str">
        <f>'Coding &amp; Documentation'!F179</f>
        <v>N/A</v>
      </c>
      <c r="G424" s="39"/>
    </row>
    <row r="425" spans="1:7" ht="6.75" customHeight="1" thickBot="1" x14ac:dyDescent="0.3">
      <c r="A425" s="34"/>
      <c r="F425" s="92"/>
      <c r="G425" s="36"/>
    </row>
    <row r="426" spans="1:7" ht="13.5" thickBot="1" x14ac:dyDescent="0.3">
      <c r="A426" s="34"/>
      <c r="C426" s="35" t="s">
        <v>15</v>
      </c>
      <c r="F426" s="248" t="str">
        <f>'Coding &amp; Documentation'!F194</f>
        <v xml:space="preserve"> </v>
      </c>
      <c r="G426" s="36"/>
    </row>
    <row r="427" spans="1:7" s="33" customFormat="1" ht="6.75" customHeight="1" thickBot="1" x14ac:dyDescent="0.3">
      <c r="A427" s="40"/>
      <c r="B427" s="17"/>
      <c r="C427" s="41"/>
      <c r="D427" s="38"/>
      <c r="F427" s="99"/>
      <c r="G427" s="39"/>
    </row>
    <row r="428" spans="1:7" s="33" customFormat="1" ht="13.5" customHeight="1" thickBot="1" x14ac:dyDescent="0.3">
      <c r="A428" s="40"/>
      <c r="B428" s="17" t="str">
        <f>'Coding &amp; Documentation'!B197</f>
        <v>Improvement Milestone:</v>
      </c>
      <c r="C428" s="17"/>
      <c r="D428" s="238">
        <f>'Coding &amp; Documentation'!D197</f>
        <v>0</v>
      </c>
      <c r="F428" s="247" t="str">
        <f>'Coding &amp; Documentation'!F204</f>
        <v>N/A</v>
      </c>
      <c r="G428" s="39"/>
    </row>
    <row r="429" spans="1:7" ht="6.75" customHeight="1" thickBot="1" x14ac:dyDescent="0.3">
      <c r="A429" s="34"/>
      <c r="F429" s="92"/>
      <c r="G429" s="36"/>
    </row>
    <row r="430" spans="1:7" ht="13.5" thickBot="1" x14ac:dyDescent="0.3">
      <c r="A430" s="34"/>
      <c r="C430" s="35" t="s">
        <v>15</v>
      </c>
      <c r="F430" s="248" t="str">
        <f>'Coding &amp; Documentation'!F219</f>
        <v xml:space="preserve"> </v>
      </c>
      <c r="G430" s="36"/>
    </row>
    <row r="431" spans="1:7" s="33" customFormat="1" ht="6.75" customHeight="1" thickBot="1" x14ac:dyDescent="0.3">
      <c r="A431" s="40"/>
      <c r="B431" s="17"/>
      <c r="C431" s="41"/>
      <c r="D431" s="38"/>
      <c r="F431" s="99"/>
      <c r="G431" s="39"/>
    </row>
    <row r="432" spans="1:7" s="33" customFormat="1" ht="13.5" customHeight="1" thickBot="1" x14ac:dyDescent="0.3">
      <c r="A432" s="40"/>
      <c r="B432" s="17" t="str">
        <f>'Coding &amp; Documentation'!B222</f>
        <v>Improvement Milestone:</v>
      </c>
      <c r="C432" s="17"/>
      <c r="D432" s="238">
        <f>'Coding &amp; Documentation'!D222</f>
        <v>0</v>
      </c>
      <c r="F432" s="247" t="str">
        <f>'Coding &amp; Documentation'!F229</f>
        <v>N/A</v>
      </c>
      <c r="G432" s="39"/>
    </row>
    <row r="433" spans="1:7" ht="6.75" customHeight="1" thickBot="1" x14ac:dyDescent="0.3">
      <c r="A433" s="34"/>
      <c r="F433" s="92"/>
      <c r="G433" s="36"/>
    </row>
    <row r="434" spans="1:7" ht="13.5" thickBot="1" x14ac:dyDescent="0.3">
      <c r="A434" s="34"/>
      <c r="C434" s="35" t="s">
        <v>15</v>
      </c>
      <c r="F434" s="248" t="str">
        <f>'Coding &amp; Documentation'!F244</f>
        <v xml:space="preserve"> </v>
      </c>
      <c r="G434" s="36"/>
    </row>
    <row r="435" spans="1:7" s="33" customFormat="1" ht="6.75" customHeight="1" thickBot="1" x14ac:dyDescent="0.3">
      <c r="A435" s="40"/>
      <c r="B435" s="17"/>
      <c r="C435" s="41"/>
      <c r="D435" s="38"/>
      <c r="F435" s="99"/>
      <c r="G435" s="39"/>
    </row>
    <row r="436" spans="1:7" s="33" customFormat="1" ht="13.5" customHeight="1" thickBot="1" x14ac:dyDescent="0.3">
      <c r="A436" s="40"/>
      <c r="B436" s="17" t="str">
        <f>'Coding &amp; Documentation'!B247</f>
        <v>Improvement Milestone:</v>
      </c>
      <c r="C436" s="17"/>
      <c r="D436" s="238">
        <f>'Coding &amp; Documentation'!D247</f>
        <v>0</v>
      </c>
      <c r="F436" s="247" t="str">
        <f>'Coding &amp; Documentation'!F254</f>
        <v>N/A</v>
      </c>
      <c r="G436" s="39"/>
    </row>
    <row r="437" spans="1:7" ht="6.75" customHeight="1" thickBot="1" x14ac:dyDescent="0.3">
      <c r="A437" s="34"/>
      <c r="F437" s="92"/>
      <c r="G437" s="36"/>
    </row>
    <row r="438" spans="1:7" ht="13.5" thickBot="1" x14ac:dyDescent="0.3">
      <c r="A438" s="34"/>
      <c r="C438" s="35" t="s">
        <v>15</v>
      </c>
      <c r="F438" s="248" t="str">
        <f>'Coding &amp; Documentation'!F269</f>
        <v xml:space="preserve"> </v>
      </c>
      <c r="G438" s="36"/>
    </row>
    <row r="439" spans="1:7" ht="13.5" thickBot="1" x14ac:dyDescent="0.3">
      <c r="A439" s="34"/>
      <c r="C439" s="35"/>
      <c r="F439" s="92"/>
      <c r="G439" s="36"/>
    </row>
    <row r="440" spans="1:7" ht="13.5" thickBot="1" x14ac:dyDescent="0.3">
      <c r="A440" s="34"/>
      <c r="B440" s="2" t="s">
        <v>10</v>
      </c>
      <c r="C440" s="35"/>
      <c r="F440" s="249">
        <f>'Coding &amp; Documentation'!F18</f>
        <v>0</v>
      </c>
      <c r="G440" s="36"/>
    </row>
    <row r="441" spans="1:7" ht="13.5" thickBot="1" x14ac:dyDescent="0.3">
      <c r="A441" s="34"/>
      <c r="C441" s="35"/>
      <c r="F441" s="92"/>
      <c r="G441" s="36"/>
    </row>
    <row r="442" spans="1:7" ht="13.5" thickBot="1" x14ac:dyDescent="0.3">
      <c r="A442" s="34"/>
      <c r="B442" s="2" t="s">
        <v>66</v>
      </c>
      <c r="C442" s="35"/>
      <c r="F442" s="250">
        <f>SUM(F438,F434,F430,F426,F422,F418,F414,F410,F406,F402)</f>
        <v>0</v>
      </c>
      <c r="G442" s="36"/>
    </row>
    <row r="443" spans="1:7" ht="13.5" thickBot="1" x14ac:dyDescent="0.3">
      <c r="A443" s="34"/>
      <c r="C443" s="35"/>
      <c r="F443" s="92"/>
      <c r="G443" s="36"/>
    </row>
    <row r="444" spans="1:7" ht="13.5" thickBot="1" x14ac:dyDescent="0.3">
      <c r="A444" s="34"/>
      <c r="B444" s="2" t="s">
        <v>67</v>
      </c>
      <c r="C444" s="35"/>
      <c r="F444" s="250">
        <f>COUNT(F438,F434,F430,F426,F422,F418,F414,F410,F406,F402)</f>
        <v>0</v>
      </c>
      <c r="G444" s="36"/>
    </row>
    <row r="445" spans="1:7" ht="13.5" thickBot="1" x14ac:dyDescent="0.3">
      <c r="A445" s="34"/>
      <c r="C445" s="35"/>
      <c r="F445" s="92"/>
      <c r="G445" s="36"/>
    </row>
    <row r="446" spans="1:7" ht="13.5" thickBot="1" x14ac:dyDescent="0.3">
      <c r="A446" s="34"/>
      <c r="B446" s="2" t="s">
        <v>68</v>
      </c>
      <c r="C446" s="35"/>
      <c r="F446" s="251" t="str">
        <f>IF(F444=0," ",F442/F444)</f>
        <v xml:space="preserve"> </v>
      </c>
      <c r="G446" s="36"/>
    </row>
    <row r="447" spans="1:7" ht="13.5" thickBot="1" x14ac:dyDescent="0.3">
      <c r="A447" s="34"/>
      <c r="C447" s="35"/>
      <c r="F447" s="92"/>
      <c r="G447" s="36"/>
    </row>
    <row r="448" spans="1:7" ht="13.5" thickBot="1" x14ac:dyDescent="0.3">
      <c r="A448" s="34"/>
      <c r="B448" s="2" t="s">
        <v>69</v>
      </c>
      <c r="C448" s="35"/>
      <c r="F448" s="249" t="str">
        <f>IF(F444=0," ",F446*F440)</f>
        <v xml:space="preserve"> </v>
      </c>
      <c r="G448" s="36"/>
    </row>
    <row r="449" spans="1:7" ht="13.5" thickBot="1" x14ac:dyDescent="0.3">
      <c r="A449" s="34"/>
      <c r="C449" s="35"/>
      <c r="F449" s="92"/>
      <c r="G449" s="36"/>
    </row>
    <row r="450" spans="1:7" ht="13.5" thickBot="1" x14ac:dyDescent="0.3">
      <c r="A450" s="34"/>
      <c r="B450" s="2" t="s">
        <v>11</v>
      </c>
      <c r="C450" s="35"/>
      <c r="F450" s="252">
        <f>'Coding &amp; Documentation'!F20</f>
        <v>0</v>
      </c>
      <c r="G450" s="36"/>
    </row>
    <row r="451" spans="1:7" ht="13.5" thickBot="1" x14ac:dyDescent="0.3">
      <c r="A451" s="34"/>
      <c r="C451" s="35"/>
      <c r="F451" s="92"/>
      <c r="G451" s="36"/>
    </row>
    <row r="452" spans="1:7" ht="13.5" thickBot="1" x14ac:dyDescent="0.3">
      <c r="A452" s="34"/>
      <c r="B452" s="239" t="s">
        <v>70</v>
      </c>
      <c r="C452" s="35"/>
      <c r="F452" s="217" t="str">
        <f>IF(F444=0," ",F448-F450)</f>
        <v xml:space="preserve"> </v>
      </c>
      <c r="G452" s="36"/>
    </row>
    <row r="453" spans="1:7" s="33" customFormat="1" ht="12.75" customHeight="1" x14ac:dyDescent="0.25">
      <c r="A453" s="240"/>
      <c r="B453" s="241"/>
      <c r="C453" s="242"/>
      <c r="D453" s="154"/>
      <c r="E453" s="243"/>
      <c r="F453" s="253"/>
      <c r="G453" s="244"/>
    </row>
    <row r="454" spans="1:7" s="33" customFormat="1" ht="15.75" thickBot="1" x14ac:dyDescent="0.3">
      <c r="A454" s="27" t="s">
        <v>101</v>
      </c>
      <c r="B454" s="28"/>
      <c r="C454" s="28"/>
      <c r="D454" s="29"/>
      <c r="E454" s="30"/>
      <c r="F454" s="111"/>
      <c r="G454" s="32"/>
    </row>
    <row r="455" spans="1:7" s="33" customFormat="1" ht="13.5" customHeight="1" thickBot="1" x14ac:dyDescent="0.3">
      <c r="A455" s="40"/>
      <c r="B455" s="17" t="str">
        <f>'Risk Stratification'!B22</f>
        <v>Process Milestone:</v>
      </c>
      <c r="C455" s="17"/>
      <c r="D455" s="238">
        <f>'Risk Stratification'!D22</f>
        <v>0</v>
      </c>
      <c r="F455" s="247" t="str">
        <f>'Risk Stratification'!F29</f>
        <v>N/A</v>
      </c>
      <c r="G455" s="39"/>
    </row>
    <row r="456" spans="1:7" ht="6.75" customHeight="1" thickBot="1" x14ac:dyDescent="0.3">
      <c r="A456" s="34"/>
      <c r="F456" s="92"/>
      <c r="G456" s="36"/>
    </row>
    <row r="457" spans="1:7" ht="13.5" thickBot="1" x14ac:dyDescent="0.3">
      <c r="A457" s="34"/>
      <c r="C457" s="35" t="s">
        <v>15</v>
      </c>
      <c r="F457" s="248" t="str">
        <f>'Risk Stratification'!F44</f>
        <v xml:space="preserve"> </v>
      </c>
      <c r="G457" s="36"/>
    </row>
    <row r="458" spans="1:7" s="33" customFormat="1" ht="6.75" customHeight="1" thickBot="1" x14ac:dyDescent="0.3">
      <c r="A458" s="40"/>
      <c r="B458" s="17"/>
      <c r="C458" s="41"/>
      <c r="D458" s="38"/>
      <c r="F458" s="99"/>
      <c r="G458" s="39"/>
    </row>
    <row r="459" spans="1:7" s="33" customFormat="1" ht="13.5" customHeight="1" thickBot="1" x14ac:dyDescent="0.3">
      <c r="A459" s="40"/>
      <c r="B459" s="17" t="str">
        <f>'Risk Stratification'!B47</f>
        <v>Process Milestone:</v>
      </c>
      <c r="C459" s="17"/>
      <c r="D459" s="238">
        <f>'Risk Stratification'!D47</f>
        <v>0</v>
      </c>
      <c r="F459" s="247" t="str">
        <f>'Risk Stratification'!F54</f>
        <v>N/A</v>
      </c>
      <c r="G459" s="39"/>
    </row>
    <row r="460" spans="1:7" ht="6.75" customHeight="1" thickBot="1" x14ac:dyDescent="0.3">
      <c r="A460" s="34"/>
      <c r="F460" s="92"/>
      <c r="G460" s="36"/>
    </row>
    <row r="461" spans="1:7" ht="13.5" thickBot="1" x14ac:dyDescent="0.3">
      <c r="A461" s="34"/>
      <c r="C461" s="35" t="s">
        <v>15</v>
      </c>
      <c r="F461" s="248" t="str">
        <f>'Risk Stratification'!F69</f>
        <v xml:space="preserve"> </v>
      </c>
      <c r="G461" s="36"/>
    </row>
    <row r="462" spans="1:7" s="33" customFormat="1" ht="6.75" customHeight="1" thickBot="1" x14ac:dyDescent="0.3">
      <c r="A462" s="40"/>
      <c r="B462" s="17"/>
      <c r="C462" s="41"/>
      <c r="D462" s="38"/>
      <c r="F462" s="99"/>
      <c r="G462" s="39"/>
    </row>
    <row r="463" spans="1:7" s="33" customFormat="1" ht="13.5" customHeight="1" thickBot="1" x14ac:dyDescent="0.3">
      <c r="A463" s="40"/>
      <c r="B463" s="17" t="str">
        <f>'Risk Stratification'!B72</f>
        <v>Process Milestone:</v>
      </c>
      <c r="C463" s="17"/>
      <c r="D463" s="238">
        <f>'Risk Stratification'!D72</f>
        <v>0</v>
      </c>
      <c r="F463" s="247" t="str">
        <f>'Risk Stratification'!F79</f>
        <v>N/A</v>
      </c>
      <c r="G463" s="39"/>
    </row>
    <row r="464" spans="1:7" ht="6.75" customHeight="1" thickBot="1" x14ac:dyDescent="0.3">
      <c r="A464" s="34"/>
      <c r="F464" s="92"/>
      <c r="G464" s="36"/>
    </row>
    <row r="465" spans="1:7" ht="13.5" thickBot="1" x14ac:dyDescent="0.3">
      <c r="A465" s="34"/>
      <c r="C465" s="35" t="s">
        <v>15</v>
      </c>
      <c r="F465" s="248" t="str">
        <f>'Risk Stratification'!F94</f>
        <v xml:space="preserve"> </v>
      </c>
      <c r="G465" s="36"/>
    </row>
    <row r="466" spans="1:7" s="33" customFormat="1" ht="6.75" customHeight="1" thickBot="1" x14ac:dyDescent="0.3">
      <c r="A466" s="40"/>
      <c r="B466" s="17"/>
      <c r="C466" s="41"/>
      <c r="D466" s="38"/>
      <c r="F466" s="99"/>
      <c r="G466" s="39"/>
    </row>
    <row r="467" spans="1:7" s="33" customFormat="1" ht="13.5" customHeight="1" thickBot="1" x14ac:dyDescent="0.3">
      <c r="A467" s="40"/>
      <c r="B467" s="17" t="str">
        <f>'Risk Stratification'!B97</f>
        <v>Process Milestone:</v>
      </c>
      <c r="C467" s="17"/>
      <c r="D467" s="238">
        <f>'Risk Stratification'!D97</f>
        <v>0</v>
      </c>
      <c r="F467" s="247" t="str">
        <f>'Risk Stratification'!F104</f>
        <v>N/A</v>
      </c>
      <c r="G467" s="39"/>
    </row>
    <row r="468" spans="1:7" ht="6.75" customHeight="1" thickBot="1" x14ac:dyDescent="0.3">
      <c r="A468" s="34"/>
      <c r="F468" s="92"/>
      <c r="G468" s="36"/>
    </row>
    <row r="469" spans="1:7" ht="13.5" thickBot="1" x14ac:dyDescent="0.3">
      <c r="A469" s="34"/>
      <c r="C469" s="35" t="s">
        <v>15</v>
      </c>
      <c r="F469" s="248" t="str">
        <f>'Risk Stratification'!F119</f>
        <v xml:space="preserve"> </v>
      </c>
      <c r="G469" s="36"/>
    </row>
    <row r="470" spans="1:7" s="33" customFormat="1" ht="6.75" customHeight="1" thickBot="1" x14ac:dyDescent="0.3">
      <c r="A470" s="40"/>
      <c r="B470" s="17"/>
      <c r="C470" s="41"/>
      <c r="D470" s="38"/>
      <c r="F470" s="99"/>
      <c r="G470" s="39"/>
    </row>
    <row r="471" spans="1:7" s="33" customFormat="1" ht="13.5" customHeight="1" thickBot="1" x14ac:dyDescent="0.3">
      <c r="A471" s="40"/>
      <c r="B471" s="17" t="str">
        <f>'Risk Stratification'!B122</f>
        <v>Process Milestone:</v>
      </c>
      <c r="C471" s="17"/>
      <c r="D471" s="238">
        <f>'Risk Stratification'!D122</f>
        <v>0</v>
      </c>
      <c r="F471" s="247" t="str">
        <f>'Risk Stratification'!F129</f>
        <v>N/A</v>
      </c>
      <c r="G471" s="39"/>
    </row>
    <row r="472" spans="1:7" ht="6.75" customHeight="1" thickBot="1" x14ac:dyDescent="0.3">
      <c r="A472" s="34"/>
      <c r="F472" s="92"/>
      <c r="G472" s="36"/>
    </row>
    <row r="473" spans="1:7" ht="13.5" thickBot="1" x14ac:dyDescent="0.3">
      <c r="A473" s="34"/>
      <c r="C473" s="35" t="s">
        <v>15</v>
      </c>
      <c r="F473" s="248" t="str">
        <f>'Risk Stratification'!F144</f>
        <v xml:space="preserve"> </v>
      </c>
      <c r="G473" s="36"/>
    </row>
    <row r="474" spans="1:7" s="33" customFormat="1" ht="6.75" customHeight="1" thickBot="1" x14ac:dyDescent="0.3">
      <c r="A474" s="40"/>
      <c r="B474" s="17"/>
      <c r="C474" s="41"/>
      <c r="D474" s="38"/>
      <c r="F474" s="99"/>
      <c r="G474" s="39"/>
    </row>
    <row r="475" spans="1:7" s="33" customFormat="1" ht="13.5" customHeight="1" thickBot="1" x14ac:dyDescent="0.3">
      <c r="A475" s="40"/>
      <c r="B475" s="17" t="str">
        <f>'Risk Stratification'!B147</f>
        <v>Improvement Milestone:</v>
      </c>
      <c r="C475" s="17"/>
      <c r="D475" s="238">
        <f>'Risk Stratification'!D147</f>
        <v>0</v>
      </c>
      <c r="F475" s="247" t="str">
        <f>'Risk Stratification'!F154</f>
        <v>N/A</v>
      </c>
      <c r="G475" s="39"/>
    </row>
    <row r="476" spans="1:7" ht="6.75" customHeight="1" thickBot="1" x14ac:dyDescent="0.3">
      <c r="A476" s="34"/>
      <c r="F476" s="92"/>
      <c r="G476" s="36"/>
    </row>
    <row r="477" spans="1:7" ht="13.5" thickBot="1" x14ac:dyDescent="0.3">
      <c r="A477" s="34"/>
      <c r="C477" s="35" t="s">
        <v>15</v>
      </c>
      <c r="F477" s="248" t="str">
        <f>'Risk Stratification'!F169</f>
        <v xml:space="preserve"> </v>
      </c>
      <c r="G477" s="36"/>
    </row>
    <row r="478" spans="1:7" s="33" customFormat="1" ht="6.75" customHeight="1" thickBot="1" x14ac:dyDescent="0.3">
      <c r="A478" s="40"/>
      <c r="B478" s="17"/>
      <c r="C478" s="41"/>
      <c r="D478" s="38"/>
      <c r="F478" s="99"/>
      <c r="G478" s="39"/>
    </row>
    <row r="479" spans="1:7" s="33" customFormat="1" ht="13.5" customHeight="1" thickBot="1" x14ac:dyDescent="0.3">
      <c r="A479" s="40"/>
      <c r="B479" s="17" t="str">
        <f>'Risk Stratification'!B172</f>
        <v>Improvement Milestone:</v>
      </c>
      <c r="C479" s="17"/>
      <c r="D479" s="238">
        <f>'Risk Stratification'!D172</f>
        <v>0</v>
      </c>
      <c r="F479" s="247" t="str">
        <f>'Risk Stratification'!F179</f>
        <v>N/A</v>
      </c>
      <c r="G479" s="39"/>
    </row>
    <row r="480" spans="1:7" ht="6.75" customHeight="1" thickBot="1" x14ac:dyDescent="0.3">
      <c r="A480" s="34"/>
      <c r="F480" s="92"/>
      <c r="G480" s="36"/>
    </row>
    <row r="481" spans="1:7" ht="13.5" thickBot="1" x14ac:dyDescent="0.3">
      <c r="A481" s="34"/>
      <c r="C481" s="35" t="s">
        <v>15</v>
      </c>
      <c r="F481" s="248" t="str">
        <f>'Risk Stratification'!F194</f>
        <v xml:space="preserve"> </v>
      </c>
      <c r="G481" s="36"/>
    </row>
    <row r="482" spans="1:7" s="33" customFormat="1" ht="6.75" customHeight="1" thickBot="1" x14ac:dyDescent="0.3">
      <c r="A482" s="40"/>
      <c r="B482" s="17"/>
      <c r="C482" s="41"/>
      <c r="D482" s="38"/>
      <c r="F482" s="99"/>
      <c r="G482" s="39"/>
    </row>
    <row r="483" spans="1:7" s="33" customFormat="1" ht="13.5" customHeight="1" thickBot="1" x14ac:dyDescent="0.3">
      <c r="A483" s="40"/>
      <c r="B483" s="17" t="str">
        <f>'Risk Stratification'!B197</f>
        <v>Improvement Milestone:</v>
      </c>
      <c r="C483" s="17"/>
      <c r="D483" s="238">
        <f>'Risk Stratification'!D197</f>
        <v>0</v>
      </c>
      <c r="F483" s="247" t="str">
        <f>'Risk Stratification'!F204</f>
        <v>N/A</v>
      </c>
      <c r="G483" s="39"/>
    </row>
    <row r="484" spans="1:7" ht="6.75" customHeight="1" thickBot="1" x14ac:dyDescent="0.3">
      <c r="A484" s="34"/>
      <c r="F484" s="92"/>
      <c r="G484" s="36"/>
    </row>
    <row r="485" spans="1:7" ht="13.5" thickBot="1" x14ac:dyDescent="0.3">
      <c r="A485" s="34"/>
      <c r="C485" s="35" t="s">
        <v>15</v>
      </c>
      <c r="F485" s="248" t="str">
        <f>'Risk Stratification'!F219</f>
        <v xml:space="preserve"> </v>
      </c>
      <c r="G485" s="36"/>
    </row>
    <row r="486" spans="1:7" s="33" customFormat="1" ht="6.75" customHeight="1" thickBot="1" x14ac:dyDescent="0.3">
      <c r="A486" s="40"/>
      <c r="B486" s="17"/>
      <c r="C486" s="41"/>
      <c r="D486" s="38"/>
      <c r="F486" s="99"/>
      <c r="G486" s="39"/>
    </row>
    <row r="487" spans="1:7" s="33" customFormat="1" ht="13.5" customHeight="1" thickBot="1" x14ac:dyDescent="0.3">
      <c r="A487" s="40"/>
      <c r="B487" s="17" t="str">
        <f>'Risk Stratification'!B222</f>
        <v>Improvement Milestone:</v>
      </c>
      <c r="C487" s="17"/>
      <c r="D487" s="238">
        <f>'Risk Stratification'!D222</f>
        <v>0</v>
      </c>
      <c r="F487" s="247" t="str">
        <f>'Risk Stratification'!F229</f>
        <v>N/A</v>
      </c>
      <c r="G487" s="39"/>
    </row>
    <row r="488" spans="1:7" ht="6.75" customHeight="1" thickBot="1" x14ac:dyDescent="0.3">
      <c r="A488" s="34"/>
      <c r="F488" s="92"/>
      <c r="G488" s="36"/>
    </row>
    <row r="489" spans="1:7" ht="13.5" thickBot="1" x14ac:dyDescent="0.3">
      <c r="A489" s="34"/>
      <c r="C489" s="35" t="s">
        <v>15</v>
      </c>
      <c r="F489" s="248" t="str">
        <f>'Risk Stratification'!F244</f>
        <v xml:space="preserve"> </v>
      </c>
      <c r="G489" s="36"/>
    </row>
    <row r="490" spans="1:7" s="33" customFormat="1" ht="6.75" customHeight="1" thickBot="1" x14ac:dyDescent="0.3">
      <c r="A490" s="40"/>
      <c r="B490" s="17"/>
      <c r="C490" s="41"/>
      <c r="D490" s="38"/>
      <c r="F490" s="99"/>
      <c r="G490" s="39"/>
    </row>
    <row r="491" spans="1:7" s="33" customFormat="1" ht="13.5" customHeight="1" thickBot="1" x14ac:dyDescent="0.3">
      <c r="A491" s="40"/>
      <c r="B491" s="17" t="str">
        <f>'Risk Stratification'!B247</f>
        <v>Improvement Milestone:</v>
      </c>
      <c r="C491" s="17"/>
      <c r="D491" s="238">
        <f>'Risk Stratification'!D247</f>
        <v>0</v>
      </c>
      <c r="F491" s="247" t="str">
        <f>'Risk Stratification'!F254</f>
        <v>N/A</v>
      </c>
      <c r="G491" s="39"/>
    </row>
    <row r="492" spans="1:7" ht="6.75" customHeight="1" thickBot="1" x14ac:dyDescent="0.3">
      <c r="A492" s="34"/>
      <c r="F492" s="92"/>
      <c r="G492" s="36"/>
    </row>
    <row r="493" spans="1:7" ht="13.5" thickBot="1" x14ac:dyDescent="0.3">
      <c r="A493" s="34"/>
      <c r="C493" s="35" t="s">
        <v>15</v>
      </c>
      <c r="F493" s="248" t="str">
        <f>'Risk Stratification'!F269</f>
        <v xml:space="preserve"> </v>
      </c>
      <c r="G493" s="36"/>
    </row>
    <row r="494" spans="1:7" ht="13.5" thickBot="1" x14ac:dyDescent="0.3">
      <c r="A494" s="34"/>
      <c r="C494" s="35"/>
      <c r="F494" s="92"/>
      <c r="G494" s="36"/>
    </row>
    <row r="495" spans="1:7" ht="13.5" thickBot="1" x14ac:dyDescent="0.3">
      <c r="A495" s="34"/>
      <c r="B495" s="2" t="s">
        <v>10</v>
      </c>
      <c r="C495" s="35"/>
      <c r="F495" s="249">
        <f>'Risk Stratification'!F18</f>
        <v>0</v>
      </c>
      <c r="G495" s="36"/>
    </row>
    <row r="496" spans="1:7" ht="13.5" thickBot="1" x14ac:dyDescent="0.3">
      <c r="A496" s="34"/>
      <c r="C496" s="35"/>
      <c r="F496" s="92"/>
      <c r="G496" s="36"/>
    </row>
    <row r="497" spans="1:7" ht="13.5" thickBot="1" x14ac:dyDescent="0.3">
      <c r="A497" s="34"/>
      <c r="B497" s="2" t="s">
        <v>66</v>
      </c>
      <c r="C497" s="35"/>
      <c r="F497" s="250">
        <f>SUM(F493,F489,F485,F481,F477,F473,F469,F465,F461,F457)</f>
        <v>0</v>
      </c>
      <c r="G497" s="36"/>
    </row>
    <row r="498" spans="1:7" ht="13.5" thickBot="1" x14ac:dyDescent="0.3">
      <c r="A498" s="34"/>
      <c r="C498" s="35"/>
      <c r="F498" s="92"/>
      <c r="G498" s="36"/>
    </row>
    <row r="499" spans="1:7" ht="13.5" thickBot="1" x14ac:dyDescent="0.3">
      <c r="A499" s="34"/>
      <c r="B499" s="2" t="s">
        <v>67</v>
      </c>
      <c r="C499" s="35"/>
      <c r="F499" s="250">
        <f>COUNT(F493,F489,F485,F481,F477,F473,F469,F465,F461,F457)</f>
        <v>0</v>
      </c>
      <c r="G499" s="36"/>
    </row>
    <row r="500" spans="1:7" ht="13.5" thickBot="1" x14ac:dyDescent="0.3">
      <c r="A500" s="34"/>
      <c r="C500" s="35"/>
      <c r="F500" s="92"/>
      <c r="G500" s="36"/>
    </row>
    <row r="501" spans="1:7" ht="13.5" thickBot="1" x14ac:dyDescent="0.3">
      <c r="A501" s="34"/>
      <c r="B501" s="2" t="s">
        <v>68</v>
      </c>
      <c r="C501" s="35"/>
      <c r="F501" s="251" t="str">
        <f>IF(F499=0," ",F497/F499)</f>
        <v xml:space="preserve"> </v>
      </c>
      <c r="G501" s="36"/>
    </row>
    <row r="502" spans="1:7" ht="13.5" thickBot="1" x14ac:dyDescent="0.3">
      <c r="A502" s="34"/>
      <c r="C502" s="35"/>
      <c r="F502" s="92"/>
      <c r="G502" s="36"/>
    </row>
    <row r="503" spans="1:7" ht="13.5" thickBot="1" x14ac:dyDescent="0.3">
      <c r="A503" s="34"/>
      <c r="B503" s="2" t="s">
        <v>69</v>
      </c>
      <c r="C503" s="35"/>
      <c r="F503" s="249" t="str">
        <f>IF(F499=0," ",F501*F495)</f>
        <v xml:space="preserve"> </v>
      </c>
      <c r="G503" s="36"/>
    </row>
    <row r="504" spans="1:7" ht="13.5" thickBot="1" x14ac:dyDescent="0.3">
      <c r="A504" s="34"/>
      <c r="C504" s="35"/>
      <c r="F504" s="92"/>
      <c r="G504" s="36"/>
    </row>
    <row r="505" spans="1:7" ht="13.5" thickBot="1" x14ac:dyDescent="0.3">
      <c r="A505" s="34"/>
      <c r="B505" s="2" t="s">
        <v>11</v>
      </c>
      <c r="C505" s="35"/>
      <c r="F505" s="252">
        <f>'Risk Stratification'!F20</f>
        <v>0</v>
      </c>
      <c r="G505" s="36"/>
    </row>
    <row r="506" spans="1:7" ht="13.5" thickBot="1" x14ac:dyDescent="0.3">
      <c r="A506" s="34"/>
      <c r="C506" s="35"/>
      <c r="F506" s="92"/>
      <c r="G506" s="36"/>
    </row>
    <row r="507" spans="1:7" ht="13.5" thickBot="1" x14ac:dyDescent="0.3">
      <c r="A507" s="34"/>
      <c r="B507" s="239" t="s">
        <v>70</v>
      </c>
      <c r="C507" s="35"/>
      <c r="F507" s="217" t="str">
        <f>IF(F499=0," ",F503-F505)</f>
        <v xml:space="preserve"> </v>
      </c>
      <c r="G507" s="36"/>
    </row>
    <row r="508" spans="1:7" s="33" customFormat="1" ht="12.75" customHeight="1" x14ac:dyDescent="0.25">
      <c r="A508" s="240"/>
      <c r="B508" s="241"/>
      <c r="C508" s="242"/>
      <c r="D508" s="154"/>
      <c r="E508" s="243"/>
      <c r="F508" s="253"/>
      <c r="G508" s="244"/>
    </row>
    <row r="509" spans="1:7" s="33" customFormat="1" ht="15.75" thickBot="1" x14ac:dyDescent="0.3">
      <c r="A509" s="27" t="s">
        <v>102</v>
      </c>
      <c r="B509" s="28"/>
      <c r="C509" s="28"/>
      <c r="D509" s="29"/>
      <c r="E509" s="30"/>
      <c r="F509" s="111"/>
      <c r="G509" s="32"/>
    </row>
    <row r="510" spans="1:7" s="33" customFormat="1" ht="13.5" customHeight="1" thickBot="1" x14ac:dyDescent="0.3">
      <c r="A510" s="40"/>
      <c r="B510" s="17" t="str">
        <f>'Expand Specialty Care Capacity'!B22</f>
        <v>Process Milestone:</v>
      </c>
      <c r="C510" s="17"/>
      <c r="D510" s="238">
        <f>'Expand Specialty Care Capacity'!D22</f>
        <v>0</v>
      </c>
      <c r="F510" s="247" t="str">
        <f>'Expand Specialty Care Capacity'!F29</f>
        <v>N/A</v>
      </c>
      <c r="G510" s="39"/>
    </row>
    <row r="511" spans="1:7" ht="6.75" customHeight="1" thickBot="1" x14ac:dyDescent="0.3">
      <c r="A511" s="34"/>
      <c r="F511" s="92"/>
      <c r="G511" s="36"/>
    </row>
    <row r="512" spans="1:7" ht="13.5" thickBot="1" x14ac:dyDescent="0.3">
      <c r="A512" s="34"/>
      <c r="C512" s="35" t="s">
        <v>15</v>
      </c>
      <c r="F512" s="248" t="str">
        <f>'Expand Specialty Care Capacity'!F44</f>
        <v xml:space="preserve"> </v>
      </c>
      <c r="G512" s="36"/>
    </row>
    <row r="513" spans="1:7" s="33" customFormat="1" ht="6.75" customHeight="1" thickBot="1" x14ac:dyDescent="0.3">
      <c r="A513" s="40"/>
      <c r="B513" s="17"/>
      <c r="C513" s="41"/>
      <c r="D513" s="38"/>
      <c r="F513" s="99"/>
      <c r="G513" s="39"/>
    </row>
    <row r="514" spans="1:7" s="33" customFormat="1" ht="13.5" customHeight="1" thickBot="1" x14ac:dyDescent="0.3">
      <c r="A514" s="40"/>
      <c r="B514" s="17" t="str">
        <f>'Expand Specialty Care Capacity'!B47</f>
        <v>Process Milestone:</v>
      </c>
      <c r="C514" s="17"/>
      <c r="D514" s="238">
        <f>'Expand Specialty Care Capacity'!D47</f>
        <v>0</v>
      </c>
      <c r="F514" s="247" t="str">
        <f>'Expand Specialty Care Capacity'!F54</f>
        <v>N/A</v>
      </c>
      <c r="G514" s="39"/>
    </row>
    <row r="515" spans="1:7" ht="6.75" customHeight="1" thickBot="1" x14ac:dyDescent="0.3">
      <c r="A515" s="34"/>
      <c r="F515" s="92"/>
      <c r="G515" s="36"/>
    </row>
    <row r="516" spans="1:7" ht="13.5" thickBot="1" x14ac:dyDescent="0.3">
      <c r="A516" s="34"/>
      <c r="C516" s="35" t="s">
        <v>15</v>
      </c>
      <c r="F516" s="248" t="str">
        <f>'Expand Specialty Care Capacity'!F69</f>
        <v xml:space="preserve"> </v>
      </c>
      <c r="G516" s="36"/>
    </row>
    <row r="517" spans="1:7" s="33" customFormat="1" ht="6.75" customHeight="1" thickBot="1" x14ac:dyDescent="0.3">
      <c r="A517" s="40"/>
      <c r="B517" s="17"/>
      <c r="C517" s="41"/>
      <c r="D517" s="38"/>
      <c r="F517" s="99"/>
      <c r="G517" s="39"/>
    </row>
    <row r="518" spans="1:7" s="33" customFormat="1" ht="13.5" customHeight="1" thickBot="1" x14ac:dyDescent="0.3">
      <c r="A518" s="40"/>
      <c r="B518" s="17" t="str">
        <f>'Expand Specialty Care Capacity'!B72</f>
        <v>Process Milestone:</v>
      </c>
      <c r="C518" s="17"/>
      <c r="D518" s="238">
        <f>'Expand Specialty Care Capacity'!D72</f>
        <v>0</v>
      </c>
      <c r="F518" s="247" t="str">
        <f>'Expand Specialty Care Capacity'!F79</f>
        <v>N/A</v>
      </c>
      <c r="G518" s="39"/>
    </row>
    <row r="519" spans="1:7" ht="6.75" customHeight="1" thickBot="1" x14ac:dyDescent="0.3">
      <c r="A519" s="34"/>
      <c r="F519" s="92"/>
      <c r="G519" s="36"/>
    </row>
    <row r="520" spans="1:7" ht="13.5" thickBot="1" x14ac:dyDescent="0.3">
      <c r="A520" s="34"/>
      <c r="C520" s="35" t="s">
        <v>15</v>
      </c>
      <c r="F520" s="248" t="str">
        <f>'Expand Specialty Care Capacity'!F94</f>
        <v xml:space="preserve"> </v>
      </c>
      <c r="G520" s="36"/>
    </row>
    <row r="521" spans="1:7" s="33" customFormat="1" ht="6.75" customHeight="1" thickBot="1" x14ac:dyDescent="0.3">
      <c r="A521" s="40"/>
      <c r="B521" s="17"/>
      <c r="C521" s="41"/>
      <c r="D521" s="38"/>
      <c r="F521" s="99"/>
      <c r="G521" s="39"/>
    </row>
    <row r="522" spans="1:7" s="33" customFormat="1" ht="13.5" customHeight="1" thickBot="1" x14ac:dyDescent="0.3">
      <c r="A522" s="40"/>
      <c r="B522" s="17" t="str">
        <f>'Expand Specialty Care Capacity'!B97</f>
        <v>Process Milestone:</v>
      </c>
      <c r="C522" s="17"/>
      <c r="D522" s="238">
        <f>'Expand Specialty Care Capacity'!D97</f>
        <v>0</v>
      </c>
      <c r="F522" s="247" t="str">
        <f>'Expand Specialty Care Capacity'!F104</f>
        <v>N/A</v>
      </c>
      <c r="G522" s="39"/>
    </row>
    <row r="523" spans="1:7" ht="6.75" customHeight="1" thickBot="1" x14ac:dyDescent="0.3">
      <c r="A523" s="34"/>
      <c r="F523" s="92"/>
      <c r="G523" s="36"/>
    </row>
    <row r="524" spans="1:7" ht="13.5" thickBot="1" x14ac:dyDescent="0.3">
      <c r="A524" s="34"/>
      <c r="C524" s="35" t="s">
        <v>15</v>
      </c>
      <c r="F524" s="248" t="str">
        <f>'Expand Specialty Care Capacity'!F119</f>
        <v xml:space="preserve"> </v>
      </c>
      <c r="G524" s="36"/>
    </row>
    <row r="525" spans="1:7" s="33" customFormat="1" ht="6.75" customHeight="1" thickBot="1" x14ac:dyDescent="0.3">
      <c r="A525" s="40"/>
      <c r="B525" s="17"/>
      <c r="C525" s="41"/>
      <c r="D525" s="38"/>
      <c r="F525" s="99"/>
      <c r="G525" s="39"/>
    </row>
    <row r="526" spans="1:7" s="33" customFormat="1" ht="13.5" customHeight="1" thickBot="1" x14ac:dyDescent="0.3">
      <c r="A526" s="40"/>
      <c r="B526" s="17" t="str">
        <f>'Expand Specialty Care Capacity'!B122</f>
        <v>Process Milestone:</v>
      </c>
      <c r="C526" s="17"/>
      <c r="D526" s="238">
        <f>'Expand Specialty Care Capacity'!D122</f>
        <v>0</v>
      </c>
      <c r="F526" s="247" t="str">
        <f>'Expand Specialty Care Capacity'!F129</f>
        <v>N/A</v>
      </c>
      <c r="G526" s="39"/>
    </row>
    <row r="527" spans="1:7" ht="6.75" customHeight="1" thickBot="1" x14ac:dyDescent="0.3">
      <c r="A527" s="34"/>
      <c r="F527" s="92"/>
      <c r="G527" s="36"/>
    </row>
    <row r="528" spans="1:7" ht="13.5" thickBot="1" x14ac:dyDescent="0.3">
      <c r="A528" s="34"/>
      <c r="C528" s="35" t="s">
        <v>15</v>
      </c>
      <c r="F528" s="248" t="str">
        <f>'Expand Specialty Care Capacity'!F144</f>
        <v xml:space="preserve"> </v>
      </c>
      <c r="G528" s="36"/>
    </row>
    <row r="529" spans="1:7" s="33" customFormat="1" ht="6.75" customHeight="1" thickBot="1" x14ac:dyDescent="0.3">
      <c r="A529" s="40"/>
      <c r="B529" s="17"/>
      <c r="C529" s="41"/>
      <c r="D529" s="38"/>
      <c r="F529" s="99"/>
      <c r="G529" s="39"/>
    </row>
    <row r="530" spans="1:7" s="33" customFormat="1" ht="13.5" customHeight="1" thickBot="1" x14ac:dyDescent="0.3">
      <c r="A530" s="40"/>
      <c r="B530" s="17" t="str">
        <f>'Expand Specialty Care Capacity'!B147</f>
        <v>Improvement Milestone:</v>
      </c>
      <c r="C530" s="17"/>
      <c r="D530" s="238">
        <f>'Expand Specialty Care Capacity'!D147</f>
        <v>0</v>
      </c>
      <c r="F530" s="247" t="str">
        <f>'Expand Specialty Care Capacity'!F154</f>
        <v>N/A</v>
      </c>
      <c r="G530" s="39"/>
    </row>
    <row r="531" spans="1:7" ht="6.75" customHeight="1" thickBot="1" x14ac:dyDescent="0.3">
      <c r="A531" s="34"/>
      <c r="F531" s="92"/>
      <c r="G531" s="36"/>
    </row>
    <row r="532" spans="1:7" ht="13.5" thickBot="1" x14ac:dyDescent="0.3">
      <c r="A532" s="34"/>
      <c r="C532" s="35" t="s">
        <v>15</v>
      </c>
      <c r="F532" s="248" t="str">
        <f>'Expand Specialty Care Capacity'!F169</f>
        <v xml:space="preserve"> </v>
      </c>
      <c r="G532" s="36"/>
    </row>
    <row r="533" spans="1:7" s="33" customFormat="1" ht="6.75" customHeight="1" thickBot="1" x14ac:dyDescent="0.3">
      <c r="A533" s="40"/>
      <c r="B533" s="17"/>
      <c r="C533" s="41"/>
      <c r="D533" s="38"/>
      <c r="F533" s="99"/>
      <c r="G533" s="39"/>
    </row>
    <row r="534" spans="1:7" s="33" customFormat="1" ht="13.5" customHeight="1" thickBot="1" x14ac:dyDescent="0.3">
      <c r="A534" s="40"/>
      <c r="B534" s="17" t="str">
        <f>'Expand Specialty Care Capacity'!B172</f>
        <v>Improvement Milestone:</v>
      </c>
      <c r="C534" s="17"/>
      <c r="D534" s="238">
        <f>'Expand Specialty Care Capacity'!D172</f>
        <v>0</v>
      </c>
      <c r="F534" s="247" t="str">
        <f>'Expand Specialty Care Capacity'!F179</f>
        <v>N/A</v>
      </c>
      <c r="G534" s="39"/>
    </row>
    <row r="535" spans="1:7" ht="6.75" customHeight="1" thickBot="1" x14ac:dyDescent="0.3">
      <c r="A535" s="34"/>
      <c r="F535" s="92"/>
      <c r="G535" s="36"/>
    </row>
    <row r="536" spans="1:7" ht="13.5" thickBot="1" x14ac:dyDescent="0.3">
      <c r="A536" s="34"/>
      <c r="C536" s="35" t="s">
        <v>15</v>
      </c>
      <c r="F536" s="248" t="str">
        <f>'Expand Specialty Care Capacity'!F194</f>
        <v xml:space="preserve"> </v>
      </c>
      <c r="G536" s="36"/>
    </row>
    <row r="537" spans="1:7" s="33" customFormat="1" ht="6.75" customHeight="1" thickBot="1" x14ac:dyDescent="0.3">
      <c r="A537" s="40"/>
      <c r="B537" s="17"/>
      <c r="C537" s="41"/>
      <c r="D537" s="38"/>
      <c r="F537" s="99"/>
      <c r="G537" s="39"/>
    </row>
    <row r="538" spans="1:7" s="33" customFormat="1" ht="13.5" customHeight="1" thickBot="1" x14ac:dyDescent="0.3">
      <c r="A538" s="40"/>
      <c r="B538" s="17" t="str">
        <f>'Expand Specialty Care Capacity'!B197</f>
        <v>Improvement Milestone:</v>
      </c>
      <c r="C538" s="17"/>
      <c r="D538" s="238">
        <f>'Expand Specialty Care Capacity'!D197</f>
        <v>0</v>
      </c>
      <c r="F538" s="247" t="str">
        <f>'Expand Specialty Care Capacity'!F204</f>
        <v>N/A</v>
      </c>
      <c r="G538" s="39"/>
    </row>
    <row r="539" spans="1:7" ht="6.75" customHeight="1" thickBot="1" x14ac:dyDescent="0.3">
      <c r="A539" s="34"/>
      <c r="F539" s="92"/>
      <c r="G539" s="36"/>
    </row>
    <row r="540" spans="1:7" ht="13.5" thickBot="1" x14ac:dyDescent="0.3">
      <c r="A540" s="34"/>
      <c r="C540" s="35" t="s">
        <v>15</v>
      </c>
      <c r="F540" s="248" t="str">
        <f>'Expand Specialty Care Capacity'!F219</f>
        <v xml:space="preserve"> </v>
      </c>
      <c r="G540" s="36"/>
    </row>
    <row r="541" spans="1:7" s="33" customFormat="1" ht="6.75" customHeight="1" thickBot="1" x14ac:dyDescent="0.3">
      <c r="A541" s="40"/>
      <c r="B541" s="17"/>
      <c r="C541" s="41"/>
      <c r="D541" s="38"/>
      <c r="F541" s="99"/>
      <c r="G541" s="39"/>
    </row>
    <row r="542" spans="1:7" s="33" customFormat="1" ht="13.5" customHeight="1" thickBot="1" x14ac:dyDescent="0.3">
      <c r="A542" s="40"/>
      <c r="B542" s="17" t="str">
        <f>'Expand Specialty Care Capacity'!B222</f>
        <v>Improvement Milestone:</v>
      </c>
      <c r="C542" s="17"/>
      <c r="D542" s="238">
        <f>'Expand Specialty Care Capacity'!D222</f>
        <v>0</v>
      </c>
      <c r="F542" s="247" t="str">
        <f>'Expand Specialty Care Capacity'!F229</f>
        <v>N/A</v>
      </c>
      <c r="G542" s="39"/>
    </row>
    <row r="543" spans="1:7" ht="6.75" customHeight="1" thickBot="1" x14ac:dyDescent="0.3">
      <c r="A543" s="34"/>
      <c r="F543" s="92"/>
      <c r="G543" s="36"/>
    </row>
    <row r="544" spans="1:7" ht="13.5" thickBot="1" x14ac:dyDescent="0.3">
      <c r="A544" s="34"/>
      <c r="C544" s="35" t="s">
        <v>15</v>
      </c>
      <c r="F544" s="248" t="str">
        <f>'Expand Specialty Care Capacity'!F244</f>
        <v xml:space="preserve"> </v>
      </c>
      <c r="G544" s="36"/>
    </row>
    <row r="545" spans="1:7" s="33" customFormat="1" ht="6.75" customHeight="1" thickBot="1" x14ac:dyDescent="0.3">
      <c r="A545" s="40"/>
      <c r="B545" s="17"/>
      <c r="C545" s="41"/>
      <c r="D545" s="38"/>
      <c r="F545" s="99"/>
      <c r="G545" s="39"/>
    </row>
    <row r="546" spans="1:7" s="33" customFormat="1" ht="13.5" customHeight="1" thickBot="1" x14ac:dyDescent="0.3">
      <c r="A546" s="40"/>
      <c r="B546" s="17" t="str">
        <f>'Expand Specialty Care Capacity'!B247</f>
        <v>Improvement Milestone:</v>
      </c>
      <c r="C546" s="17"/>
      <c r="D546" s="238">
        <f>'Expand Specialty Care Capacity'!D247</f>
        <v>0</v>
      </c>
      <c r="F546" s="247" t="str">
        <f>'Expand Specialty Care Capacity'!F254</f>
        <v>N/A</v>
      </c>
      <c r="G546" s="39"/>
    </row>
    <row r="547" spans="1:7" ht="6.75" customHeight="1" thickBot="1" x14ac:dyDescent="0.3">
      <c r="A547" s="34"/>
      <c r="F547" s="92"/>
      <c r="G547" s="36"/>
    </row>
    <row r="548" spans="1:7" ht="13.5" thickBot="1" x14ac:dyDescent="0.3">
      <c r="A548" s="34"/>
      <c r="C548" s="35" t="s">
        <v>15</v>
      </c>
      <c r="F548" s="248" t="str">
        <f>'Expand Specialty Care Capacity'!F269</f>
        <v xml:space="preserve"> </v>
      </c>
      <c r="G548" s="36"/>
    </row>
    <row r="549" spans="1:7" ht="13.5" thickBot="1" x14ac:dyDescent="0.3">
      <c r="A549" s="34"/>
      <c r="C549" s="35"/>
      <c r="F549" s="92"/>
      <c r="G549" s="36"/>
    </row>
    <row r="550" spans="1:7" ht="13.5" thickBot="1" x14ac:dyDescent="0.3">
      <c r="A550" s="34"/>
      <c r="B550" s="2" t="s">
        <v>10</v>
      </c>
      <c r="C550" s="35"/>
      <c r="F550" s="249">
        <f>'Expand Specialty Care Capacity'!F18</f>
        <v>0</v>
      </c>
      <c r="G550" s="36"/>
    </row>
    <row r="551" spans="1:7" ht="13.5" thickBot="1" x14ac:dyDescent="0.3">
      <c r="A551" s="34"/>
      <c r="C551" s="35"/>
      <c r="F551" s="92"/>
      <c r="G551" s="36"/>
    </row>
    <row r="552" spans="1:7" ht="13.5" thickBot="1" x14ac:dyDescent="0.3">
      <c r="A552" s="34"/>
      <c r="B552" s="2" t="s">
        <v>66</v>
      </c>
      <c r="C552" s="35"/>
      <c r="F552" s="250">
        <f>SUM(F548,F544,F540,F536,F532,F528,F524,F520,F516,F512)</f>
        <v>0</v>
      </c>
      <c r="G552" s="36"/>
    </row>
    <row r="553" spans="1:7" ht="13.5" thickBot="1" x14ac:dyDescent="0.3">
      <c r="A553" s="34"/>
      <c r="C553" s="35"/>
      <c r="F553" s="92"/>
      <c r="G553" s="36"/>
    </row>
    <row r="554" spans="1:7" ht="13.5" thickBot="1" x14ac:dyDescent="0.3">
      <c r="A554" s="34"/>
      <c r="B554" s="2" t="s">
        <v>67</v>
      </c>
      <c r="C554" s="35"/>
      <c r="F554" s="250">
        <f>COUNT(F548,F544,F540,F536,F532,F528,F524,F520,F516,F512)</f>
        <v>0</v>
      </c>
      <c r="G554" s="36"/>
    </row>
    <row r="555" spans="1:7" ht="13.5" thickBot="1" x14ac:dyDescent="0.3">
      <c r="A555" s="34"/>
      <c r="C555" s="35"/>
      <c r="F555" s="92"/>
      <c r="G555" s="36"/>
    </row>
    <row r="556" spans="1:7" ht="13.5" thickBot="1" x14ac:dyDescent="0.3">
      <c r="A556" s="34"/>
      <c r="B556" s="2" t="s">
        <v>68</v>
      </c>
      <c r="C556" s="35"/>
      <c r="F556" s="251" t="str">
        <f>IF(F554=0," ",F552/F554)</f>
        <v xml:space="preserve"> </v>
      </c>
      <c r="G556" s="36"/>
    </row>
    <row r="557" spans="1:7" ht="13.5" thickBot="1" x14ac:dyDescent="0.3">
      <c r="A557" s="34"/>
      <c r="C557" s="35"/>
      <c r="F557" s="92"/>
      <c r="G557" s="36"/>
    </row>
    <row r="558" spans="1:7" ht="13.5" thickBot="1" x14ac:dyDescent="0.3">
      <c r="A558" s="34"/>
      <c r="B558" s="2" t="s">
        <v>69</v>
      </c>
      <c r="C558" s="35"/>
      <c r="F558" s="249" t="str">
        <f>IF(F554=0," ",F556*F550)</f>
        <v xml:space="preserve"> </v>
      </c>
      <c r="G558" s="36"/>
    </row>
    <row r="559" spans="1:7" ht="13.5" thickBot="1" x14ac:dyDescent="0.3">
      <c r="A559" s="34"/>
      <c r="C559" s="35"/>
      <c r="F559" s="92"/>
      <c r="G559" s="36"/>
    </row>
    <row r="560" spans="1:7" ht="13.5" thickBot="1" x14ac:dyDescent="0.3">
      <c r="A560" s="34"/>
      <c r="B560" s="2" t="s">
        <v>11</v>
      </c>
      <c r="C560" s="35"/>
      <c r="F560" s="252">
        <f>'Expand Specialty Care Capacity'!F20</f>
        <v>0</v>
      </c>
      <c r="G560" s="36"/>
    </row>
    <row r="561" spans="1:7" ht="13.5" thickBot="1" x14ac:dyDescent="0.3">
      <c r="A561" s="34"/>
      <c r="C561" s="35"/>
      <c r="F561" s="92"/>
      <c r="G561" s="36"/>
    </row>
    <row r="562" spans="1:7" ht="13.5" thickBot="1" x14ac:dyDescent="0.3">
      <c r="A562" s="34"/>
      <c r="B562" s="239" t="s">
        <v>70</v>
      </c>
      <c r="C562" s="35"/>
      <c r="F562" s="217" t="str">
        <f>IF(F554=0," ",F558-F560)</f>
        <v xml:space="preserve"> </v>
      </c>
      <c r="G562" s="36"/>
    </row>
    <row r="563" spans="1:7" s="33" customFormat="1" ht="12.75" customHeight="1" x14ac:dyDescent="0.25">
      <c r="A563" s="240"/>
      <c r="B563" s="241"/>
      <c r="C563" s="242"/>
      <c r="D563" s="154"/>
      <c r="E563" s="243"/>
      <c r="F563" s="253"/>
      <c r="G563" s="244"/>
    </row>
    <row r="564" spans="1:7" s="33" customFormat="1" ht="15.75" thickBot="1" x14ac:dyDescent="0.3">
      <c r="A564" s="27" t="s">
        <v>103</v>
      </c>
      <c r="B564" s="28"/>
      <c r="C564" s="28"/>
      <c r="D564" s="29"/>
      <c r="E564" s="30"/>
      <c r="F564" s="111"/>
      <c r="G564" s="32"/>
    </row>
    <row r="565" spans="1:7" s="33" customFormat="1" ht="13.5" customHeight="1" thickBot="1" x14ac:dyDescent="0.3">
      <c r="A565" s="40"/>
      <c r="B565" s="17" t="str">
        <f>'Perf Improvement &amp; Reporting'!B22</f>
        <v>Process Milestone:</v>
      </c>
      <c r="C565" s="17"/>
      <c r="D565" s="238">
        <f>'Perf Improvement &amp; Reporting'!D22</f>
        <v>0</v>
      </c>
      <c r="F565" s="247" t="str">
        <f>'Perf Improvement &amp; Reporting'!F29</f>
        <v>N/A</v>
      </c>
      <c r="G565" s="39"/>
    </row>
    <row r="566" spans="1:7" ht="6.75" customHeight="1" thickBot="1" x14ac:dyDescent="0.3">
      <c r="A566" s="34"/>
      <c r="F566" s="92"/>
      <c r="G566" s="36"/>
    </row>
    <row r="567" spans="1:7" ht="13.5" thickBot="1" x14ac:dyDescent="0.3">
      <c r="A567" s="34"/>
      <c r="C567" s="35" t="s">
        <v>15</v>
      </c>
      <c r="F567" s="248" t="str">
        <f>'Perf Improvement &amp; Reporting'!F44</f>
        <v xml:space="preserve"> </v>
      </c>
      <c r="G567" s="36"/>
    </row>
    <row r="568" spans="1:7" s="33" customFormat="1" ht="6.75" customHeight="1" thickBot="1" x14ac:dyDescent="0.3">
      <c r="A568" s="40"/>
      <c r="B568" s="17"/>
      <c r="C568" s="41"/>
      <c r="D568" s="38"/>
      <c r="F568" s="99"/>
      <c r="G568" s="39"/>
    </row>
    <row r="569" spans="1:7" s="33" customFormat="1" ht="13.5" customHeight="1" thickBot="1" x14ac:dyDescent="0.3">
      <c r="A569" s="40"/>
      <c r="B569" s="17" t="str">
        <f>'Perf Improvement &amp; Reporting'!B47</f>
        <v>Process Milestone:</v>
      </c>
      <c r="C569" s="17"/>
      <c r="D569" s="238">
        <f>'Perf Improvement &amp; Reporting'!D47</f>
        <v>0</v>
      </c>
      <c r="F569" s="247" t="str">
        <f>'Perf Improvement &amp; Reporting'!F54</f>
        <v>N/A</v>
      </c>
      <c r="G569" s="39"/>
    </row>
    <row r="570" spans="1:7" ht="6.75" customHeight="1" thickBot="1" x14ac:dyDescent="0.3">
      <c r="A570" s="34"/>
      <c r="F570" s="92"/>
      <c r="G570" s="36"/>
    </row>
    <row r="571" spans="1:7" ht="13.5" thickBot="1" x14ac:dyDescent="0.3">
      <c r="A571" s="34"/>
      <c r="C571" s="35" t="s">
        <v>15</v>
      </c>
      <c r="F571" s="248" t="str">
        <f>'Perf Improvement &amp; Reporting'!F69</f>
        <v xml:space="preserve"> </v>
      </c>
      <c r="G571" s="36"/>
    </row>
    <row r="572" spans="1:7" s="33" customFormat="1" ht="6.75" customHeight="1" thickBot="1" x14ac:dyDescent="0.3">
      <c r="A572" s="40"/>
      <c r="B572" s="17"/>
      <c r="C572" s="41"/>
      <c r="D572" s="38"/>
      <c r="F572" s="99"/>
      <c r="G572" s="39"/>
    </row>
    <row r="573" spans="1:7" s="33" customFormat="1" ht="13.5" customHeight="1" thickBot="1" x14ac:dyDescent="0.3">
      <c r="A573" s="40"/>
      <c r="B573" s="17" t="str">
        <f>'Perf Improvement &amp; Reporting'!B72</f>
        <v>Process Milestone:</v>
      </c>
      <c r="C573" s="17"/>
      <c r="D573" s="238">
        <f>'Perf Improvement &amp; Reporting'!D72</f>
        <v>0</v>
      </c>
      <c r="F573" s="247" t="str">
        <f>'Perf Improvement &amp; Reporting'!F79</f>
        <v>N/A</v>
      </c>
      <c r="G573" s="39"/>
    </row>
    <row r="574" spans="1:7" ht="6.75" customHeight="1" thickBot="1" x14ac:dyDescent="0.3">
      <c r="A574" s="34"/>
      <c r="F574" s="92"/>
      <c r="G574" s="36"/>
    </row>
    <row r="575" spans="1:7" ht="13.5" thickBot="1" x14ac:dyDescent="0.3">
      <c r="A575" s="34"/>
      <c r="C575" s="35" t="s">
        <v>15</v>
      </c>
      <c r="F575" s="248" t="str">
        <f>'Perf Improvement &amp; Reporting'!F94</f>
        <v xml:space="preserve"> </v>
      </c>
      <c r="G575" s="36"/>
    </row>
    <row r="576" spans="1:7" s="33" customFormat="1" ht="6.75" customHeight="1" thickBot="1" x14ac:dyDescent="0.3">
      <c r="A576" s="40"/>
      <c r="B576" s="17"/>
      <c r="C576" s="41"/>
      <c r="D576" s="38"/>
      <c r="F576" s="99"/>
      <c r="G576" s="39"/>
    </row>
    <row r="577" spans="1:7" s="33" customFormat="1" ht="13.5" customHeight="1" thickBot="1" x14ac:dyDescent="0.3">
      <c r="A577" s="40"/>
      <c r="B577" s="17" t="str">
        <f>'Perf Improvement &amp; Reporting'!B97</f>
        <v>Process Milestone:</v>
      </c>
      <c r="C577" s="17"/>
      <c r="D577" s="238">
        <f>'Perf Improvement &amp; Reporting'!D97</f>
        <v>0</v>
      </c>
      <c r="F577" s="247" t="str">
        <f>'Perf Improvement &amp; Reporting'!F104</f>
        <v>N/A</v>
      </c>
      <c r="G577" s="39"/>
    </row>
    <row r="578" spans="1:7" ht="6.75" customHeight="1" thickBot="1" x14ac:dyDescent="0.3">
      <c r="A578" s="34"/>
      <c r="F578" s="92"/>
      <c r="G578" s="36"/>
    </row>
    <row r="579" spans="1:7" ht="13.5" thickBot="1" x14ac:dyDescent="0.3">
      <c r="A579" s="34"/>
      <c r="C579" s="35" t="s">
        <v>15</v>
      </c>
      <c r="F579" s="248" t="str">
        <f>'Perf Improvement &amp; Reporting'!F119</f>
        <v xml:space="preserve"> </v>
      </c>
      <c r="G579" s="36"/>
    </row>
    <row r="580" spans="1:7" s="33" customFormat="1" ht="6.75" customHeight="1" thickBot="1" x14ac:dyDescent="0.3">
      <c r="A580" s="40"/>
      <c r="B580" s="17"/>
      <c r="C580" s="41"/>
      <c r="D580" s="38"/>
      <c r="F580" s="99"/>
      <c r="G580" s="39"/>
    </row>
    <row r="581" spans="1:7" s="33" customFormat="1" ht="13.5" customHeight="1" thickBot="1" x14ac:dyDescent="0.3">
      <c r="A581" s="40"/>
      <c r="B581" s="17" t="str">
        <f>'Perf Improvement &amp; Reporting'!B122</f>
        <v>Process Milestone:</v>
      </c>
      <c r="C581" s="17"/>
      <c r="D581" s="238">
        <f>'Perf Improvement &amp; Reporting'!D122</f>
        <v>0</v>
      </c>
      <c r="F581" s="247" t="str">
        <f>'Perf Improvement &amp; Reporting'!F129</f>
        <v>N/A</v>
      </c>
      <c r="G581" s="39"/>
    </row>
    <row r="582" spans="1:7" ht="6.75" customHeight="1" thickBot="1" x14ac:dyDescent="0.3">
      <c r="A582" s="34"/>
      <c r="F582" s="92"/>
      <c r="G582" s="36"/>
    </row>
    <row r="583" spans="1:7" ht="13.5" thickBot="1" x14ac:dyDescent="0.3">
      <c r="A583" s="34"/>
      <c r="C583" s="35" t="s">
        <v>15</v>
      </c>
      <c r="F583" s="248" t="str">
        <f>'Perf Improvement &amp; Reporting'!F144</f>
        <v xml:space="preserve"> </v>
      </c>
      <c r="G583" s="36"/>
    </row>
    <row r="584" spans="1:7" s="33" customFormat="1" ht="6.75" customHeight="1" thickBot="1" x14ac:dyDescent="0.3">
      <c r="A584" s="40"/>
      <c r="B584" s="17"/>
      <c r="C584" s="41"/>
      <c r="D584" s="38"/>
      <c r="F584" s="99"/>
      <c r="G584" s="39"/>
    </row>
    <row r="585" spans="1:7" s="33" customFormat="1" ht="13.5" customHeight="1" thickBot="1" x14ac:dyDescent="0.3">
      <c r="A585" s="40"/>
      <c r="B585" s="17" t="str">
        <f>'Perf Improvement &amp; Reporting'!B147</f>
        <v>Improvement Milestone:</v>
      </c>
      <c r="C585" s="17"/>
      <c r="D585" s="238">
        <f>'Perf Improvement &amp; Reporting'!D147</f>
        <v>0</v>
      </c>
      <c r="F585" s="247" t="str">
        <f>'Perf Improvement &amp; Reporting'!F154</f>
        <v>N/A</v>
      </c>
      <c r="G585" s="39"/>
    </row>
    <row r="586" spans="1:7" ht="6.75" customHeight="1" thickBot="1" x14ac:dyDescent="0.3">
      <c r="A586" s="34"/>
      <c r="F586" s="92"/>
      <c r="G586" s="36"/>
    </row>
    <row r="587" spans="1:7" ht="13.5" thickBot="1" x14ac:dyDescent="0.3">
      <c r="A587" s="34"/>
      <c r="C587" s="35" t="s">
        <v>15</v>
      </c>
      <c r="F587" s="248" t="str">
        <f>'Perf Improvement &amp; Reporting'!F169</f>
        <v xml:space="preserve"> </v>
      </c>
      <c r="G587" s="36"/>
    </row>
    <row r="588" spans="1:7" s="33" customFormat="1" ht="6.75" customHeight="1" thickBot="1" x14ac:dyDescent="0.3">
      <c r="A588" s="40"/>
      <c r="B588" s="17"/>
      <c r="C588" s="41"/>
      <c r="D588" s="38"/>
      <c r="F588" s="99"/>
      <c r="G588" s="39"/>
    </row>
    <row r="589" spans="1:7" s="33" customFormat="1" ht="13.5" customHeight="1" thickBot="1" x14ac:dyDescent="0.3">
      <c r="A589" s="40"/>
      <c r="B589" s="17" t="str">
        <f>'Perf Improvement &amp; Reporting'!B172</f>
        <v>Improvement Milestone:</v>
      </c>
      <c r="C589" s="17"/>
      <c r="D589" s="238">
        <f>'Perf Improvement &amp; Reporting'!D172</f>
        <v>0</v>
      </c>
      <c r="F589" s="247" t="str">
        <f>'Perf Improvement &amp; Reporting'!F179</f>
        <v>N/A</v>
      </c>
      <c r="G589" s="39"/>
    </row>
    <row r="590" spans="1:7" ht="6.75" customHeight="1" thickBot="1" x14ac:dyDescent="0.3">
      <c r="A590" s="34"/>
      <c r="F590" s="92"/>
      <c r="G590" s="36"/>
    </row>
    <row r="591" spans="1:7" ht="13.5" thickBot="1" x14ac:dyDescent="0.3">
      <c r="A591" s="34"/>
      <c r="C591" s="35" t="s">
        <v>15</v>
      </c>
      <c r="F591" s="248" t="str">
        <f>'Perf Improvement &amp; Reporting'!F194</f>
        <v xml:space="preserve"> </v>
      </c>
      <c r="G591" s="36"/>
    </row>
    <row r="592" spans="1:7" s="33" customFormat="1" ht="6.75" customHeight="1" thickBot="1" x14ac:dyDescent="0.3">
      <c r="A592" s="40"/>
      <c r="B592" s="17"/>
      <c r="C592" s="41"/>
      <c r="D592" s="38"/>
      <c r="F592" s="99"/>
      <c r="G592" s="39"/>
    </row>
    <row r="593" spans="1:9" s="33" customFormat="1" ht="13.5" customHeight="1" thickBot="1" x14ac:dyDescent="0.3">
      <c r="A593" s="40"/>
      <c r="B593" s="17" t="str">
        <f>'Perf Improvement &amp; Reporting'!B197</f>
        <v>Improvement Milestone:</v>
      </c>
      <c r="C593" s="17"/>
      <c r="D593" s="238">
        <f>'Perf Improvement &amp; Reporting'!D197</f>
        <v>0</v>
      </c>
      <c r="F593" s="247" t="str">
        <f>'Perf Improvement &amp; Reporting'!F204</f>
        <v>N/A</v>
      </c>
      <c r="G593" s="39"/>
      <c r="I593" s="246"/>
    </row>
    <row r="594" spans="1:9" ht="6.75" customHeight="1" thickBot="1" x14ac:dyDescent="0.3">
      <c r="A594" s="34"/>
      <c r="F594" s="92"/>
      <c r="G594" s="36"/>
    </row>
    <row r="595" spans="1:9" ht="13.5" thickBot="1" x14ac:dyDescent="0.3">
      <c r="A595" s="34"/>
      <c r="C595" s="35" t="s">
        <v>15</v>
      </c>
      <c r="F595" s="248" t="str">
        <f>'Perf Improvement &amp; Reporting'!F219</f>
        <v xml:space="preserve"> </v>
      </c>
      <c r="G595" s="36"/>
    </row>
    <row r="596" spans="1:9" s="33" customFormat="1" ht="6.75" customHeight="1" thickBot="1" x14ac:dyDescent="0.3">
      <c r="A596" s="40"/>
      <c r="B596" s="17"/>
      <c r="C596" s="41"/>
      <c r="D596" s="38"/>
      <c r="F596" s="99"/>
      <c r="G596" s="39"/>
    </row>
    <row r="597" spans="1:9" s="33" customFormat="1" ht="13.5" customHeight="1" thickBot="1" x14ac:dyDescent="0.3">
      <c r="A597" s="40"/>
      <c r="B597" s="17" t="str">
        <f>'Perf Improvement &amp; Reporting'!B222</f>
        <v>Improvement Milestone:</v>
      </c>
      <c r="C597" s="17"/>
      <c r="D597" s="238">
        <f>'Perf Improvement &amp; Reporting'!D222</f>
        <v>0</v>
      </c>
      <c r="F597" s="247" t="str">
        <f>'Perf Improvement &amp; Reporting'!F229</f>
        <v>N/A</v>
      </c>
      <c r="G597" s="39"/>
    </row>
    <row r="598" spans="1:9" ht="6.75" customHeight="1" thickBot="1" x14ac:dyDescent="0.3">
      <c r="A598" s="34"/>
      <c r="F598" s="92"/>
      <c r="G598" s="36"/>
    </row>
    <row r="599" spans="1:9" ht="13.5" thickBot="1" x14ac:dyDescent="0.3">
      <c r="A599" s="34"/>
      <c r="C599" s="35" t="s">
        <v>15</v>
      </c>
      <c r="F599" s="248" t="str">
        <f>'Perf Improvement &amp; Reporting'!F244</f>
        <v xml:space="preserve"> </v>
      </c>
      <c r="G599" s="36"/>
    </row>
    <row r="600" spans="1:9" s="33" customFormat="1" ht="6.75" customHeight="1" thickBot="1" x14ac:dyDescent="0.3">
      <c r="A600" s="40"/>
      <c r="B600" s="17"/>
      <c r="C600" s="41"/>
      <c r="D600" s="38"/>
      <c r="F600" s="99"/>
      <c r="G600" s="39"/>
    </row>
    <row r="601" spans="1:9" s="33" customFormat="1" ht="13.5" customHeight="1" thickBot="1" x14ac:dyDescent="0.3">
      <c r="A601" s="40"/>
      <c r="B601" s="17" t="str">
        <f>'Perf Improvement &amp; Reporting'!B247</f>
        <v>Improvement Milestone:</v>
      </c>
      <c r="C601" s="17"/>
      <c r="D601" s="238">
        <f>'Perf Improvement &amp; Reporting'!D247</f>
        <v>0</v>
      </c>
      <c r="F601" s="247" t="str">
        <f>'Perf Improvement &amp; Reporting'!F254</f>
        <v>N/A</v>
      </c>
      <c r="G601" s="39"/>
    </row>
    <row r="602" spans="1:9" ht="6.75" customHeight="1" thickBot="1" x14ac:dyDescent="0.3">
      <c r="A602" s="34"/>
      <c r="F602" s="92"/>
      <c r="G602" s="36"/>
    </row>
    <row r="603" spans="1:9" ht="13.5" thickBot="1" x14ac:dyDescent="0.3">
      <c r="A603" s="34"/>
      <c r="C603" s="35" t="s">
        <v>15</v>
      </c>
      <c r="F603" s="248" t="str">
        <f>'Perf Improvement &amp; Reporting'!F269</f>
        <v xml:space="preserve"> </v>
      </c>
      <c r="G603" s="36"/>
    </row>
    <row r="604" spans="1:9" ht="13.5" thickBot="1" x14ac:dyDescent="0.3">
      <c r="A604" s="34"/>
      <c r="C604" s="35"/>
      <c r="F604" s="92"/>
      <c r="G604" s="36"/>
    </row>
    <row r="605" spans="1:9" ht="13.5" thickBot="1" x14ac:dyDescent="0.3">
      <c r="A605" s="34"/>
      <c r="B605" s="2" t="s">
        <v>10</v>
      </c>
      <c r="C605" s="35"/>
      <c r="F605" s="249">
        <f>'Perf Improvement &amp; Reporting'!F18</f>
        <v>0</v>
      </c>
      <c r="G605" s="36"/>
    </row>
    <row r="606" spans="1:9" ht="13.5" thickBot="1" x14ac:dyDescent="0.3">
      <c r="A606" s="34"/>
      <c r="C606" s="35"/>
      <c r="F606" s="92"/>
      <c r="G606" s="36"/>
    </row>
    <row r="607" spans="1:9" ht="13.5" thickBot="1" x14ac:dyDescent="0.3">
      <c r="A607" s="34"/>
      <c r="B607" s="2" t="s">
        <v>66</v>
      </c>
      <c r="C607" s="35"/>
      <c r="F607" s="250">
        <f>SUM(F603,F599,F595,F591,F587,F583,F579,F575,F571,F567)</f>
        <v>0</v>
      </c>
      <c r="G607" s="36"/>
    </row>
    <row r="608" spans="1:9" ht="13.5" thickBot="1" x14ac:dyDescent="0.3">
      <c r="A608" s="34"/>
      <c r="C608" s="35"/>
      <c r="F608" s="92"/>
      <c r="G608" s="36"/>
    </row>
    <row r="609" spans="1:7" ht="13.5" thickBot="1" x14ac:dyDescent="0.3">
      <c r="A609" s="34"/>
      <c r="B609" s="2" t="s">
        <v>67</v>
      </c>
      <c r="C609" s="35"/>
      <c r="F609" s="250">
        <f>COUNT(F603,F599,F595,F591,F587,F583,F579,F575,F571,F567)</f>
        <v>0</v>
      </c>
      <c r="G609" s="36"/>
    </row>
    <row r="610" spans="1:7" ht="13.5" thickBot="1" x14ac:dyDescent="0.3">
      <c r="A610" s="34"/>
      <c r="C610" s="35"/>
      <c r="F610" s="92"/>
      <c r="G610" s="36"/>
    </row>
    <row r="611" spans="1:7" ht="13.5" thickBot="1" x14ac:dyDescent="0.3">
      <c r="A611" s="34"/>
      <c r="B611" s="2" t="s">
        <v>68</v>
      </c>
      <c r="C611" s="35"/>
      <c r="F611" s="251" t="str">
        <f>IF(F609=0," ",F607/F609)</f>
        <v xml:space="preserve"> </v>
      </c>
      <c r="G611" s="36"/>
    </row>
    <row r="612" spans="1:7" ht="13.5" thickBot="1" x14ac:dyDescent="0.3">
      <c r="A612" s="34"/>
      <c r="C612" s="35"/>
      <c r="F612" s="92"/>
      <c r="G612" s="36"/>
    </row>
    <row r="613" spans="1:7" ht="13.5" thickBot="1" x14ac:dyDescent="0.3">
      <c r="A613" s="34"/>
      <c r="B613" s="2" t="s">
        <v>69</v>
      </c>
      <c r="C613" s="35"/>
      <c r="F613" s="249" t="str">
        <f>IF(F609=0," ",F611*F605)</f>
        <v xml:space="preserve"> </v>
      </c>
      <c r="G613" s="36"/>
    </row>
    <row r="614" spans="1:7" ht="13.5" thickBot="1" x14ac:dyDescent="0.3">
      <c r="A614" s="34"/>
      <c r="C614" s="35"/>
      <c r="F614" s="92"/>
      <c r="G614" s="36"/>
    </row>
    <row r="615" spans="1:7" ht="13.5" thickBot="1" x14ac:dyDescent="0.3">
      <c r="A615" s="34"/>
      <c r="B615" s="2" t="s">
        <v>11</v>
      </c>
      <c r="C615" s="35"/>
      <c r="F615" s="252">
        <f>'Perf Improvement &amp; Reporting'!F20</f>
        <v>0</v>
      </c>
      <c r="G615" s="36"/>
    </row>
    <row r="616" spans="1:7" ht="13.5" thickBot="1" x14ac:dyDescent="0.3">
      <c r="A616" s="34"/>
      <c r="C616" s="35"/>
      <c r="F616" s="92"/>
      <c r="G616" s="36"/>
    </row>
    <row r="617" spans="1:7" ht="13.5" thickBot="1" x14ac:dyDescent="0.3">
      <c r="A617" s="34"/>
      <c r="B617" s="239" t="s">
        <v>70</v>
      </c>
      <c r="C617" s="35"/>
      <c r="F617" s="217" t="str">
        <f>IF(F609=0," ",F613-F615)</f>
        <v xml:space="preserve"> </v>
      </c>
      <c r="G617" s="36"/>
    </row>
    <row r="618" spans="1:7" x14ac:dyDescent="0.25">
      <c r="A618" s="48"/>
      <c r="B618" s="49"/>
      <c r="C618" s="49"/>
      <c r="D618" s="50"/>
      <c r="E618" s="49"/>
      <c r="F618" s="51"/>
      <c r="G618" s="52"/>
    </row>
  </sheetData>
  <sheetProtection sheet="1" objects="1" scenarios="1" formatColumns="0" formatRows="0"/>
  <pageMargins left="0.7" right="0.7" top="0.75" bottom="0.75" header="0.3" footer="0.3"/>
  <pageSetup scale="75" orientation="portrait" r:id="rId1"/>
  <headerFooter>
    <oddHeader>&amp;C&amp;"-,Bold"&amp;14DSRIP Semi-Annual Reporting Form</oddHeader>
    <oddFooter>&amp;C&amp;A&amp;R&amp;P of &amp;N&amp;L&amp;D</oddFooter>
  </headerFooter>
  <rowBreaks count="10" manualBreakCount="10">
    <brk id="68" max="7" man="1"/>
    <brk id="123" max="7" man="1"/>
    <brk id="178" max="7" man="1"/>
    <brk id="233" max="7" man="1"/>
    <brk id="288" max="7" man="1"/>
    <brk id="343" max="7" man="1"/>
    <brk id="398" max="7" man="1"/>
    <brk id="453" max="7" man="1"/>
    <brk id="508" max="7" man="1"/>
    <brk id="56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G777"/>
  <sheetViews>
    <sheetView showGridLines="0" showWhiteSpace="0" view="pageBreakPreview" topLeftCell="A698" zoomScale="85" zoomScaleNormal="90" zoomScaleSheetLayoutView="85" zoomScalePageLayoutView="85" workbookViewId="0">
      <selection activeCell="I55" sqref="I55"/>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The University of California, Davis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41211</v>
      </c>
    </row>
    <row r="5" spans="1:7" ht="15" x14ac:dyDescent="0.25">
      <c r="A5" s="9" t="s">
        <v>141</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105</v>
      </c>
      <c r="B13" s="21"/>
      <c r="C13" s="21"/>
      <c r="D13" s="22"/>
      <c r="E13" s="23"/>
      <c r="F13" s="24"/>
      <c r="G13" s="25"/>
    </row>
    <row r="14" spans="1:7" s="33" customFormat="1" ht="15.75" thickBot="1" x14ac:dyDescent="0.3">
      <c r="A14" s="27" t="s">
        <v>106</v>
      </c>
      <c r="B14" s="28"/>
      <c r="C14" s="28"/>
      <c r="D14" s="29"/>
      <c r="E14" s="30"/>
      <c r="F14" s="31"/>
      <c r="G14" s="32"/>
    </row>
    <row r="15" spans="1:7" s="33" customFormat="1" ht="29.25" customHeight="1" thickBot="1" x14ac:dyDescent="0.3">
      <c r="A15" s="40"/>
      <c r="B15" s="17" t="str">
        <f>'Expand Medical Homes'!B22</f>
        <v>Process Milestone:</v>
      </c>
      <c r="C15" s="17"/>
      <c r="D15" s="238" t="str">
        <f>'Expand Medical Homes'!D22</f>
        <v>Milestone 5.4:  Develop a timeline and plan for submission to PCMH application for Primary Care Network sites.</v>
      </c>
      <c r="F15" s="247" t="str">
        <f>'Expand Medical Homes'!F29</f>
        <v>Yes</v>
      </c>
      <c r="G15" s="39"/>
    </row>
    <row r="16" spans="1:7" ht="6.75" customHeight="1" thickBot="1" x14ac:dyDescent="0.3">
      <c r="A16" s="34"/>
      <c r="F16" s="92"/>
      <c r="G16" s="36"/>
    </row>
    <row r="17" spans="1:7" ht="13.5" thickBot="1" x14ac:dyDescent="0.3">
      <c r="A17" s="34"/>
      <c r="C17" s="35" t="s">
        <v>15</v>
      </c>
      <c r="F17" s="248">
        <f>'Expand Medical Homes'!F44</f>
        <v>1</v>
      </c>
      <c r="G17" s="36"/>
    </row>
    <row r="18" spans="1:7" s="33" customFormat="1" ht="6.75" customHeight="1" thickBot="1" x14ac:dyDescent="0.3">
      <c r="A18" s="40"/>
      <c r="B18" s="17"/>
      <c r="C18" s="41"/>
      <c r="D18" s="38"/>
      <c r="F18" s="99"/>
      <c r="G18" s="39"/>
    </row>
    <row r="19" spans="1:7" s="33" customFormat="1" ht="32.25" customHeight="1" thickBot="1" x14ac:dyDescent="0.3">
      <c r="A19" s="40"/>
      <c r="B19" s="17" t="str">
        <f>'Expand Medical Homes'!B47</f>
        <v>Process Milestone:</v>
      </c>
      <c r="C19" s="17"/>
      <c r="D19" s="238" t="str">
        <f>'Expand Medical Homes'!D47</f>
        <v>Milestone 5.5:  Development of patient experience survey using PCMH criteria to be designed and tested.</v>
      </c>
      <c r="F19" s="247" t="str">
        <f>'Expand Medical Homes'!F54</f>
        <v>Yes</v>
      </c>
      <c r="G19" s="39"/>
    </row>
    <row r="20" spans="1:7" ht="6.75" customHeight="1" thickBot="1" x14ac:dyDescent="0.3">
      <c r="A20" s="34"/>
      <c r="F20" s="92"/>
      <c r="G20" s="36"/>
    </row>
    <row r="21" spans="1:7" ht="13.5" thickBot="1" x14ac:dyDescent="0.3">
      <c r="A21" s="34"/>
      <c r="C21" s="35" t="s">
        <v>15</v>
      </c>
      <c r="F21" s="248">
        <f>'Expand Medical Homes'!F69</f>
        <v>1</v>
      </c>
      <c r="G21" s="36"/>
    </row>
    <row r="22" spans="1:7" s="33" customFormat="1" ht="6.75" customHeight="1" thickBot="1" x14ac:dyDescent="0.3">
      <c r="A22" s="40"/>
      <c r="B22" s="17"/>
      <c r="C22" s="41"/>
      <c r="D22" s="38"/>
      <c r="F22" s="99"/>
      <c r="G22" s="39"/>
    </row>
    <row r="23" spans="1:7" s="33" customFormat="1" ht="45" customHeight="1" thickBot="1" x14ac:dyDescent="0.3">
      <c r="A23" s="40"/>
      <c r="B23" s="17" t="str">
        <f>'Expand Medical Homes'!B72</f>
        <v>Process Milestone:</v>
      </c>
      <c r="C23" s="17"/>
      <c r="D23" s="238" t="str">
        <f>'Expand Medical Homes'!D72</f>
        <v>Milestone 5.6:  Design a seasonal influenza notification system using the EHR MyChartTM functionality to send messages to all MyChartTM enrolled patients on the importance of immunizations.</v>
      </c>
      <c r="F23" s="247" t="str">
        <f>'Expand Medical Homes'!F79</f>
        <v>Yes</v>
      </c>
      <c r="G23" s="39"/>
    </row>
    <row r="24" spans="1:7" ht="6.75" customHeight="1" thickBot="1" x14ac:dyDescent="0.3">
      <c r="A24" s="34"/>
      <c r="F24" s="92"/>
      <c r="G24" s="36"/>
    </row>
    <row r="25" spans="1:7" ht="13.5" thickBot="1" x14ac:dyDescent="0.3">
      <c r="A25" s="34"/>
      <c r="C25" s="35" t="s">
        <v>15</v>
      </c>
      <c r="F25" s="248">
        <f>'Expand Medical Homes'!F94</f>
        <v>1</v>
      </c>
      <c r="G25" s="36"/>
    </row>
    <row r="26" spans="1:7" s="33" customFormat="1" ht="6.75" customHeight="1" thickBot="1" x14ac:dyDescent="0.3">
      <c r="A26" s="40"/>
      <c r="B26" s="17"/>
      <c r="C26" s="41"/>
      <c r="D26" s="38"/>
      <c r="F26" s="99"/>
      <c r="G26" s="39"/>
    </row>
    <row r="27" spans="1:7" s="33" customFormat="1" ht="30.75" customHeight="1" thickBot="1" x14ac:dyDescent="0.3">
      <c r="A27" s="40"/>
      <c r="B27" s="17" t="str">
        <f>'Expand Medical Homes'!B97</f>
        <v>Process Milestone:</v>
      </c>
      <c r="C27" s="17"/>
      <c r="D27" s="238" t="str">
        <f>'Expand Medical Homes'!D97</f>
        <v>Milestone 5.7:  Design of MyChartTM influenza notification report for provider/staff use.</v>
      </c>
      <c r="F27" s="247" t="str">
        <f>'Expand Medical Homes'!F104</f>
        <v>Yes</v>
      </c>
      <c r="G27" s="39"/>
    </row>
    <row r="28" spans="1:7" ht="6.75" customHeight="1" thickBot="1" x14ac:dyDescent="0.3">
      <c r="A28" s="34"/>
      <c r="F28" s="92"/>
      <c r="G28" s="36"/>
    </row>
    <row r="29" spans="1:7" ht="13.5" thickBot="1" x14ac:dyDescent="0.3">
      <c r="A29" s="34"/>
      <c r="C29" s="35" t="s">
        <v>15</v>
      </c>
      <c r="F29" s="248">
        <f>'Expand Medical Homes'!F119</f>
        <v>1</v>
      </c>
      <c r="G29" s="36"/>
    </row>
    <row r="30" spans="1:7" s="33" customFormat="1" ht="6.75" customHeight="1" thickBot="1" x14ac:dyDescent="0.3">
      <c r="A30" s="40"/>
      <c r="B30" s="17"/>
      <c r="C30" s="41"/>
      <c r="D30" s="38"/>
      <c r="F30" s="99"/>
      <c r="G30" s="39"/>
    </row>
    <row r="31" spans="1:7" s="33" customFormat="1" ht="13.5" customHeight="1" thickBot="1" x14ac:dyDescent="0.3">
      <c r="A31" s="40"/>
      <c r="B31" s="17" t="str">
        <f>'Expand Medical Homes'!B122</f>
        <v>Process Milestone:</v>
      </c>
      <c r="C31" s="17"/>
      <c r="D31" s="238">
        <f>'Expand Medical Homes'!D122</f>
        <v>0</v>
      </c>
      <c r="F31" s="247" t="str">
        <f>'Expand Medical Homes'!F129</f>
        <v>N/A</v>
      </c>
      <c r="G31" s="39"/>
    </row>
    <row r="32" spans="1:7" ht="6.75" customHeight="1" thickBot="1" x14ac:dyDescent="0.3">
      <c r="A32" s="34"/>
      <c r="F32" s="92"/>
      <c r="G32" s="36"/>
    </row>
    <row r="33" spans="1:7" ht="13.5" thickBot="1" x14ac:dyDescent="0.3">
      <c r="A33" s="34"/>
      <c r="C33" s="35" t="s">
        <v>15</v>
      </c>
      <c r="F33" s="248" t="str">
        <f>'Expand Medical Homes'!F144</f>
        <v xml:space="preserve"> </v>
      </c>
      <c r="G33" s="36"/>
    </row>
    <row r="34" spans="1:7" s="33" customFormat="1" ht="6.75" customHeight="1" thickBot="1" x14ac:dyDescent="0.3">
      <c r="A34" s="40"/>
      <c r="B34" s="17"/>
      <c r="C34" s="41"/>
      <c r="D34" s="38"/>
      <c r="F34" s="99"/>
      <c r="G34" s="39"/>
    </row>
    <row r="35" spans="1:7" s="33" customFormat="1" ht="13.5" customHeight="1" thickBot="1" x14ac:dyDescent="0.3">
      <c r="A35" s="40"/>
      <c r="B35" s="17" t="str">
        <f>'Expand Medical Homes'!B147</f>
        <v>Improvement Milestone:</v>
      </c>
      <c r="C35" s="17"/>
      <c r="D35" s="238">
        <f>'Expand Medical Homes'!D147</f>
        <v>0</v>
      </c>
      <c r="F35" s="247" t="str">
        <f>'Expand Medical Homes'!F154</f>
        <v>N/A</v>
      </c>
      <c r="G35" s="39"/>
    </row>
    <row r="36" spans="1:7" ht="6.75" customHeight="1" thickBot="1" x14ac:dyDescent="0.3">
      <c r="A36" s="34"/>
      <c r="F36" s="92"/>
      <c r="G36" s="36"/>
    </row>
    <row r="37" spans="1:7" ht="13.5" thickBot="1" x14ac:dyDescent="0.3">
      <c r="A37" s="34"/>
      <c r="C37" s="35" t="s">
        <v>15</v>
      </c>
      <c r="F37" s="248" t="str">
        <f>'Expand Medical Homes'!F169</f>
        <v xml:space="preserve"> </v>
      </c>
      <c r="G37" s="36"/>
    </row>
    <row r="38" spans="1:7" s="33" customFormat="1" ht="6.75" customHeight="1" thickBot="1" x14ac:dyDescent="0.3">
      <c r="A38" s="40"/>
      <c r="B38" s="17"/>
      <c r="C38" s="41"/>
      <c r="D38" s="38"/>
      <c r="F38" s="99"/>
      <c r="G38" s="39"/>
    </row>
    <row r="39" spans="1:7" s="33" customFormat="1" ht="13.5" customHeight="1" thickBot="1" x14ac:dyDescent="0.3">
      <c r="A39" s="40"/>
      <c r="B39" s="17" t="str">
        <f>'Expand Medical Homes'!B172</f>
        <v>Improvement Milestone:</v>
      </c>
      <c r="C39" s="17"/>
      <c r="D39" s="238">
        <f>'Expand Medical Homes'!D172</f>
        <v>0</v>
      </c>
      <c r="F39" s="247" t="str">
        <f>'Expand Medical Homes'!F179</f>
        <v>N/A</v>
      </c>
      <c r="G39" s="39"/>
    </row>
    <row r="40" spans="1:7" ht="6.75" customHeight="1" thickBot="1" x14ac:dyDescent="0.3">
      <c r="A40" s="34"/>
      <c r="F40" s="92"/>
      <c r="G40" s="36"/>
    </row>
    <row r="41" spans="1:7" ht="13.5" thickBot="1" x14ac:dyDescent="0.3">
      <c r="A41" s="34"/>
      <c r="C41" s="35" t="s">
        <v>15</v>
      </c>
      <c r="F41" s="248" t="str">
        <f>'Expand Medical Homes'!F194</f>
        <v xml:space="preserve"> </v>
      </c>
      <c r="G41" s="36"/>
    </row>
    <row r="42" spans="1:7" s="33" customFormat="1" ht="6.75" customHeight="1" thickBot="1" x14ac:dyDescent="0.3">
      <c r="A42" s="40"/>
      <c r="B42" s="17"/>
      <c r="C42" s="41"/>
      <c r="D42" s="38"/>
      <c r="F42" s="99"/>
      <c r="G42" s="39"/>
    </row>
    <row r="43" spans="1:7" s="33" customFormat="1" ht="13.5" customHeight="1" thickBot="1" x14ac:dyDescent="0.3">
      <c r="A43" s="40"/>
      <c r="B43" s="17" t="str">
        <f>'Expand Medical Homes'!B197</f>
        <v>Improvement Milestone:</v>
      </c>
      <c r="C43" s="17"/>
      <c r="D43" s="238">
        <f>'Expand Medical Homes'!D197</f>
        <v>0</v>
      </c>
      <c r="F43" s="247" t="str">
        <f>'Expand Medical Homes'!F204</f>
        <v>N/A</v>
      </c>
      <c r="G43" s="39"/>
    </row>
    <row r="44" spans="1:7" ht="6.75" customHeight="1" thickBot="1" x14ac:dyDescent="0.3">
      <c r="A44" s="34"/>
      <c r="F44" s="92"/>
      <c r="G44" s="36"/>
    </row>
    <row r="45" spans="1:7" ht="13.5" thickBot="1" x14ac:dyDescent="0.3">
      <c r="A45" s="34"/>
      <c r="C45" s="35" t="s">
        <v>15</v>
      </c>
      <c r="F45" s="248" t="str">
        <f>'Expand Medical Homes'!F219</f>
        <v xml:space="preserve"> </v>
      </c>
      <c r="G45" s="36"/>
    </row>
    <row r="46" spans="1:7" s="33" customFormat="1" ht="6.75" customHeight="1" thickBot="1" x14ac:dyDescent="0.3">
      <c r="A46" s="40"/>
      <c r="B46" s="17"/>
      <c r="C46" s="41"/>
      <c r="D46" s="38"/>
      <c r="F46" s="99"/>
      <c r="G46" s="39"/>
    </row>
    <row r="47" spans="1:7" s="33" customFormat="1" ht="13.5" customHeight="1" thickBot="1" x14ac:dyDescent="0.3">
      <c r="A47" s="40"/>
      <c r="B47" s="17" t="str">
        <f>'Expand Medical Homes'!B222</f>
        <v>Improvement Milestone:</v>
      </c>
      <c r="C47" s="17"/>
      <c r="D47" s="238">
        <f>'Expand Medical Homes'!D222</f>
        <v>0</v>
      </c>
      <c r="F47" s="247" t="str">
        <f>'Expand Medical Homes'!F229</f>
        <v>N/A</v>
      </c>
      <c r="G47" s="39"/>
    </row>
    <row r="48" spans="1:7" ht="6.75" customHeight="1" thickBot="1" x14ac:dyDescent="0.3">
      <c r="A48" s="34"/>
      <c r="F48" s="92"/>
      <c r="G48" s="36"/>
    </row>
    <row r="49" spans="1:7" ht="13.5" thickBot="1" x14ac:dyDescent="0.3">
      <c r="A49" s="34"/>
      <c r="C49" s="35" t="s">
        <v>15</v>
      </c>
      <c r="F49" s="248" t="str">
        <f>'Expand Medical Homes'!F244</f>
        <v xml:space="preserve"> </v>
      </c>
      <c r="G49" s="36"/>
    </row>
    <row r="50" spans="1:7" s="33" customFormat="1" ht="6.75" customHeight="1" thickBot="1" x14ac:dyDescent="0.3">
      <c r="A50" s="40"/>
      <c r="B50" s="17"/>
      <c r="C50" s="41"/>
      <c r="D50" s="38"/>
      <c r="F50" s="99"/>
      <c r="G50" s="39"/>
    </row>
    <row r="51" spans="1:7" s="33" customFormat="1" ht="13.5" customHeight="1" thickBot="1" x14ac:dyDescent="0.3">
      <c r="A51" s="40"/>
      <c r="B51" s="17" t="str">
        <f>'Expand Medical Homes'!B247</f>
        <v>Improvement Milestone:</v>
      </c>
      <c r="C51" s="17"/>
      <c r="D51" s="238">
        <f>'Expand Medical Homes'!D247</f>
        <v>0</v>
      </c>
      <c r="F51" s="247" t="str">
        <f>'Expand Medical Homes'!F254</f>
        <v>N/A</v>
      </c>
      <c r="G51" s="39"/>
    </row>
    <row r="52" spans="1:7" ht="6.75" customHeight="1" thickBot="1" x14ac:dyDescent="0.3">
      <c r="A52" s="34"/>
      <c r="F52" s="92"/>
      <c r="G52" s="36"/>
    </row>
    <row r="53" spans="1:7" ht="13.5" thickBot="1" x14ac:dyDescent="0.3">
      <c r="A53" s="34"/>
      <c r="C53" s="35" t="s">
        <v>15</v>
      </c>
      <c r="F53" s="248" t="str">
        <f>'Expand Medical Homes'!F269</f>
        <v xml:space="preserve"> </v>
      </c>
      <c r="G53" s="36"/>
    </row>
    <row r="54" spans="1:7" ht="13.5" thickBot="1" x14ac:dyDescent="0.3">
      <c r="A54" s="34"/>
      <c r="C54" s="35"/>
      <c r="F54" s="92"/>
      <c r="G54" s="36"/>
    </row>
    <row r="55" spans="1:7" ht="13.5" thickBot="1" x14ac:dyDescent="0.3">
      <c r="A55" s="34"/>
      <c r="B55" s="2" t="s">
        <v>10</v>
      </c>
      <c r="C55" s="35"/>
      <c r="F55" s="249">
        <f>'Expand Medical Homes'!F18</f>
        <v>5048750</v>
      </c>
      <c r="G55" s="36"/>
    </row>
    <row r="56" spans="1:7" ht="13.5" thickBot="1" x14ac:dyDescent="0.3">
      <c r="A56" s="34"/>
      <c r="C56" s="35"/>
      <c r="F56" s="92"/>
      <c r="G56" s="36"/>
    </row>
    <row r="57" spans="1:7" ht="13.5" thickBot="1" x14ac:dyDescent="0.3">
      <c r="A57" s="34"/>
      <c r="B57" s="2" t="s">
        <v>66</v>
      </c>
      <c r="C57" s="35"/>
      <c r="F57" s="250">
        <f>SUM(F53,F49,F45,F41,F37,F33,F29,F25,F21,F17)</f>
        <v>4</v>
      </c>
      <c r="G57" s="36"/>
    </row>
    <row r="58" spans="1:7" ht="13.5" thickBot="1" x14ac:dyDescent="0.3">
      <c r="A58" s="34"/>
      <c r="C58" s="35"/>
      <c r="F58" s="92"/>
      <c r="G58" s="36"/>
    </row>
    <row r="59" spans="1:7" ht="13.5" thickBot="1" x14ac:dyDescent="0.3">
      <c r="A59" s="34"/>
      <c r="B59" s="2" t="s">
        <v>67</v>
      </c>
      <c r="C59" s="35"/>
      <c r="F59" s="250">
        <f>COUNT(F53,F49,F45,F41,F37,F33,F29,F25,F21,F17)</f>
        <v>4</v>
      </c>
      <c r="G59" s="36"/>
    </row>
    <row r="60" spans="1:7" ht="13.5" thickBot="1" x14ac:dyDescent="0.3">
      <c r="A60" s="34"/>
      <c r="C60" s="35"/>
      <c r="F60" s="92"/>
      <c r="G60" s="36"/>
    </row>
    <row r="61" spans="1:7" ht="13.5" thickBot="1" x14ac:dyDescent="0.3">
      <c r="A61" s="34"/>
      <c r="B61" s="2" t="s">
        <v>68</v>
      </c>
      <c r="C61" s="35"/>
      <c r="F61" s="251">
        <f>IF(F59=0," ",F57/F59)</f>
        <v>1</v>
      </c>
      <c r="G61" s="36"/>
    </row>
    <row r="62" spans="1:7" ht="13.5" thickBot="1" x14ac:dyDescent="0.3">
      <c r="A62" s="34"/>
      <c r="C62" s="35"/>
      <c r="F62" s="92"/>
      <c r="G62" s="36"/>
    </row>
    <row r="63" spans="1:7" ht="13.5" thickBot="1" x14ac:dyDescent="0.3">
      <c r="A63" s="34"/>
      <c r="B63" s="2" t="s">
        <v>69</v>
      </c>
      <c r="C63" s="35"/>
      <c r="F63" s="249">
        <f>IF(F59=0," ",F61*F55)</f>
        <v>5048750</v>
      </c>
      <c r="G63" s="36"/>
    </row>
    <row r="64" spans="1:7" ht="13.5" thickBot="1" x14ac:dyDescent="0.3">
      <c r="A64" s="34"/>
      <c r="C64" s="35"/>
      <c r="F64" s="92"/>
      <c r="G64" s="36"/>
    </row>
    <row r="65" spans="1:7" ht="13.5" thickBot="1" x14ac:dyDescent="0.3">
      <c r="A65" s="34"/>
      <c r="B65" s="2" t="s">
        <v>11</v>
      </c>
      <c r="C65" s="35"/>
      <c r="F65" s="252">
        <f>'Expand Medical Homes'!F20</f>
        <v>5048750</v>
      </c>
      <c r="G65" s="36"/>
    </row>
    <row r="66" spans="1:7" ht="13.5" thickBot="1" x14ac:dyDescent="0.3">
      <c r="A66" s="34"/>
      <c r="C66" s="35"/>
      <c r="F66" s="92"/>
      <c r="G66" s="36"/>
    </row>
    <row r="67" spans="1:7" ht="13.5" thickBot="1" x14ac:dyDescent="0.3">
      <c r="A67" s="34"/>
      <c r="B67" s="239" t="s">
        <v>70</v>
      </c>
      <c r="C67" s="35"/>
      <c r="F67" s="217">
        <f>IF(F59=0," ",F63-F65)</f>
        <v>0</v>
      </c>
      <c r="G67" s="36"/>
    </row>
    <row r="68" spans="1:7" x14ac:dyDescent="0.25">
      <c r="A68" s="48"/>
      <c r="B68" s="254"/>
      <c r="C68" s="255"/>
      <c r="D68" s="50"/>
      <c r="E68" s="50"/>
      <c r="F68" s="132"/>
      <c r="G68" s="52"/>
    </row>
    <row r="69" spans="1:7" s="33" customFormat="1" ht="15.75" thickBot="1" x14ac:dyDescent="0.3">
      <c r="A69" s="27" t="s">
        <v>107</v>
      </c>
      <c r="B69" s="28"/>
      <c r="C69" s="28"/>
      <c r="D69" s="29"/>
      <c r="E69" s="30"/>
      <c r="F69" s="111"/>
      <c r="G69" s="32"/>
    </row>
    <row r="70" spans="1:7" s="33" customFormat="1" ht="13.5" customHeight="1" thickBot="1" x14ac:dyDescent="0.3">
      <c r="A70" s="40"/>
      <c r="B70" s="17" t="str">
        <f>'Chronic Care Management'!B22</f>
        <v>Process Milestone:</v>
      </c>
      <c r="C70" s="17"/>
      <c r="D70" s="238">
        <f>'Chronic Care Management'!D22</f>
        <v>0</v>
      </c>
      <c r="F70" s="247" t="str">
        <f>'Chronic Care Management'!F29</f>
        <v>N/A</v>
      </c>
      <c r="G70" s="39"/>
    </row>
    <row r="71" spans="1:7" ht="6.75" customHeight="1" thickBot="1" x14ac:dyDescent="0.3">
      <c r="A71" s="34"/>
      <c r="F71" s="92"/>
      <c r="G71" s="36"/>
    </row>
    <row r="72" spans="1:7" ht="13.5" thickBot="1" x14ac:dyDescent="0.3">
      <c r="A72" s="34"/>
      <c r="C72" s="35" t="s">
        <v>15</v>
      </c>
      <c r="F72" s="248" t="str">
        <f>'Chronic Care Management'!F44</f>
        <v xml:space="preserve"> </v>
      </c>
      <c r="G72" s="36"/>
    </row>
    <row r="73" spans="1:7" s="33" customFormat="1" ht="6.75" customHeight="1" thickBot="1" x14ac:dyDescent="0.3">
      <c r="A73" s="40"/>
      <c r="B73" s="17"/>
      <c r="C73" s="41"/>
      <c r="D73" s="38"/>
      <c r="F73" s="99"/>
      <c r="G73" s="39"/>
    </row>
    <row r="74" spans="1:7" s="33" customFormat="1" ht="13.5" customHeight="1" thickBot="1" x14ac:dyDescent="0.3">
      <c r="A74" s="40"/>
      <c r="B74" s="17" t="str">
        <f>'Chronic Care Management'!B47</f>
        <v>Process Milestone:</v>
      </c>
      <c r="C74" s="17"/>
      <c r="D74" s="238">
        <f>'Chronic Care Management'!D47</f>
        <v>0</v>
      </c>
      <c r="F74" s="247" t="str">
        <f>'Chronic Care Management'!F54</f>
        <v>N/A</v>
      </c>
      <c r="G74" s="39"/>
    </row>
    <row r="75" spans="1:7" ht="6.75" customHeight="1" thickBot="1" x14ac:dyDescent="0.3">
      <c r="A75" s="34"/>
      <c r="F75" s="92"/>
      <c r="G75" s="36"/>
    </row>
    <row r="76" spans="1:7" ht="13.5" thickBot="1" x14ac:dyDescent="0.3">
      <c r="A76" s="34"/>
      <c r="C76" s="35" t="s">
        <v>15</v>
      </c>
      <c r="F76" s="248" t="str">
        <f>'Chronic Care Management'!F69</f>
        <v xml:space="preserve"> </v>
      </c>
      <c r="G76" s="36"/>
    </row>
    <row r="77" spans="1:7" s="33" customFormat="1" ht="6.75" customHeight="1" thickBot="1" x14ac:dyDescent="0.3">
      <c r="A77" s="40"/>
      <c r="B77" s="17"/>
      <c r="C77" s="41"/>
      <c r="D77" s="38"/>
      <c r="F77" s="99"/>
      <c r="G77" s="39"/>
    </row>
    <row r="78" spans="1:7" s="33" customFormat="1" ht="13.5" customHeight="1" thickBot="1" x14ac:dyDescent="0.3">
      <c r="A78" s="40"/>
      <c r="B78" s="17" t="str">
        <f>'Chronic Care Management'!B72</f>
        <v>Process Milestone:</v>
      </c>
      <c r="C78" s="17"/>
      <c r="D78" s="238">
        <f>'Chronic Care Management'!D72</f>
        <v>0</v>
      </c>
      <c r="F78" s="247" t="str">
        <f>'Chronic Care Management'!F79</f>
        <v>N/A</v>
      </c>
      <c r="G78" s="39"/>
    </row>
    <row r="79" spans="1:7" ht="6.75" customHeight="1" thickBot="1" x14ac:dyDescent="0.3">
      <c r="A79" s="34"/>
      <c r="F79" s="92"/>
      <c r="G79" s="36"/>
    </row>
    <row r="80" spans="1:7" ht="13.5" thickBot="1" x14ac:dyDescent="0.3">
      <c r="A80" s="34"/>
      <c r="C80" s="35" t="s">
        <v>15</v>
      </c>
      <c r="F80" s="248" t="str">
        <f>'Chronic Care Management'!F94</f>
        <v xml:space="preserve"> </v>
      </c>
      <c r="G80" s="36"/>
    </row>
    <row r="81" spans="1:7" s="33" customFormat="1" ht="6.75" customHeight="1" thickBot="1" x14ac:dyDescent="0.3">
      <c r="A81" s="40"/>
      <c r="B81" s="17"/>
      <c r="C81" s="41"/>
      <c r="D81" s="38"/>
      <c r="F81" s="99"/>
      <c r="G81" s="39"/>
    </row>
    <row r="82" spans="1:7" s="33" customFormat="1" ht="13.5" customHeight="1" thickBot="1" x14ac:dyDescent="0.3">
      <c r="A82" s="40"/>
      <c r="B82" s="17" t="str">
        <f>'Chronic Care Management'!B97</f>
        <v>Process Milestone:</v>
      </c>
      <c r="C82" s="17"/>
      <c r="D82" s="238">
        <f>'Chronic Care Management'!D97</f>
        <v>0</v>
      </c>
      <c r="F82" s="247" t="str">
        <f>'Chronic Care Management'!F104</f>
        <v>N/A</v>
      </c>
      <c r="G82" s="39"/>
    </row>
    <row r="83" spans="1:7" ht="6.75" customHeight="1" thickBot="1" x14ac:dyDescent="0.3">
      <c r="A83" s="34"/>
      <c r="F83" s="92"/>
      <c r="G83" s="36"/>
    </row>
    <row r="84" spans="1:7" ht="13.5" thickBot="1" x14ac:dyDescent="0.3">
      <c r="A84" s="34"/>
      <c r="C84" s="35" t="s">
        <v>15</v>
      </c>
      <c r="F84" s="248" t="str">
        <f>'Chronic Care Management'!F119</f>
        <v xml:space="preserve"> </v>
      </c>
      <c r="G84" s="36"/>
    </row>
    <row r="85" spans="1:7" s="33" customFormat="1" ht="6.75" customHeight="1" thickBot="1" x14ac:dyDescent="0.3">
      <c r="A85" s="40"/>
      <c r="B85" s="17"/>
      <c r="C85" s="41"/>
      <c r="D85" s="38"/>
      <c r="F85" s="99"/>
      <c r="G85" s="39"/>
    </row>
    <row r="86" spans="1:7" s="33" customFormat="1" ht="13.5" customHeight="1" thickBot="1" x14ac:dyDescent="0.3">
      <c r="A86" s="40"/>
      <c r="B86" s="17" t="str">
        <f>'Chronic Care Management'!B122</f>
        <v>Process Milestone:</v>
      </c>
      <c r="C86" s="17"/>
      <c r="D86" s="238">
        <f>'Chronic Care Management'!D122</f>
        <v>0</v>
      </c>
      <c r="F86" s="247" t="str">
        <f>'Chronic Care Management'!F129</f>
        <v>N/A</v>
      </c>
      <c r="G86" s="39"/>
    </row>
    <row r="87" spans="1:7" ht="6.75" customHeight="1" thickBot="1" x14ac:dyDescent="0.3">
      <c r="A87" s="34"/>
      <c r="F87" s="92"/>
      <c r="G87" s="36"/>
    </row>
    <row r="88" spans="1:7" ht="13.5" thickBot="1" x14ac:dyDescent="0.3">
      <c r="A88" s="34"/>
      <c r="C88" s="35" t="s">
        <v>15</v>
      </c>
      <c r="F88" s="248" t="str">
        <f>'Chronic Care Management'!F144</f>
        <v xml:space="preserve"> </v>
      </c>
      <c r="G88" s="36"/>
    </row>
    <row r="89" spans="1:7" s="33" customFormat="1" ht="6.75" customHeight="1" thickBot="1" x14ac:dyDescent="0.3">
      <c r="A89" s="40"/>
      <c r="B89" s="17"/>
      <c r="C89" s="41"/>
      <c r="D89" s="38"/>
      <c r="F89" s="99"/>
      <c r="G89" s="39"/>
    </row>
    <row r="90" spans="1:7" s="33" customFormat="1" ht="13.5" customHeight="1" thickBot="1" x14ac:dyDescent="0.3">
      <c r="A90" s="40"/>
      <c r="B90" s="17" t="str">
        <f>'Chronic Care Management'!B147</f>
        <v>Improvement Milestone:</v>
      </c>
      <c r="C90" s="17"/>
      <c r="D90" s="238">
        <f>'Chronic Care Management'!D147</f>
        <v>0</v>
      </c>
      <c r="F90" s="247" t="str">
        <f>'Chronic Care Management'!F154</f>
        <v>N/A</v>
      </c>
      <c r="G90" s="39"/>
    </row>
    <row r="91" spans="1:7" ht="6.75" customHeight="1" thickBot="1" x14ac:dyDescent="0.3">
      <c r="A91" s="34"/>
      <c r="F91" s="92"/>
      <c r="G91" s="36"/>
    </row>
    <row r="92" spans="1:7" ht="13.5" thickBot="1" x14ac:dyDescent="0.3">
      <c r="A92" s="34"/>
      <c r="C92" s="35" t="s">
        <v>15</v>
      </c>
      <c r="F92" s="248" t="str">
        <f>'Chronic Care Management'!F169</f>
        <v xml:space="preserve"> </v>
      </c>
      <c r="G92" s="36"/>
    </row>
    <row r="93" spans="1:7" s="33" customFormat="1" ht="6.75" customHeight="1" thickBot="1" x14ac:dyDescent="0.3">
      <c r="A93" s="40"/>
      <c r="B93" s="17"/>
      <c r="C93" s="41"/>
      <c r="D93" s="38"/>
      <c r="F93" s="99"/>
      <c r="G93" s="39"/>
    </row>
    <row r="94" spans="1:7" s="33" customFormat="1" ht="13.5" customHeight="1" thickBot="1" x14ac:dyDescent="0.3">
      <c r="A94" s="40"/>
      <c r="B94" s="17" t="str">
        <f>'Chronic Care Management'!B172</f>
        <v>Improvement Milestone:</v>
      </c>
      <c r="C94" s="17"/>
      <c r="D94" s="238">
        <f>'Chronic Care Management'!D172</f>
        <v>0</v>
      </c>
      <c r="F94" s="247" t="str">
        <f>'Chronic Care Management'!F179</f>
        <v>N/A</v>
      </c>
      <c r="G94" s="39"/>
    </row>
    <row r="95" spans="1:7" ht="6.75" customHeight="1" thickBot="1" x14ac:dyDescent="0.3">
      <c r="A95" s="34"/>
      <c r="F95" s="92"/>
      <c r="G95" s="36"/>
    </row>
    <row r="96" spans="1:7" ht="13.5" thickBot="1" x14ac:dyDescent="0.3">
      <c r="A96" s="34"/>
      <c r="C96" s="35" t="s">
        <v>15</v>
      </c>
      <c r="F96" s="248" t="str">
        <f>'Chronic Care Management'!F194</f>
        <v xml:space="preserve"> </v>
      </c>
      <c r="G96" s="36"/>
    </row>
    <row r="97" spans="1:7" s="33" customFormat="1" ht="6.75" customHeight="1" thickBot="1" x14ac:dyDescent="0.3">
      <c r="A97" s="40"/>
      <c r="B97" s="17"/>
      <c r="C97" s="41"/>
      <c r="D97" s="38"/>
      <c r="F97" s="99"/>
      <c r="G97" s="39"/>
    </row>
    <row r="98" spans="1:7" s="33" customFormat="1" ht="13.5" customHeight="1" thickBot="1" x14ac:dyDescent="0.3">
      <c r="A98" s="40"/>
      <c r="B98" s="17" t="str">
        <f>'Chronic Care Management'!B197</f>
        <v>Improvement Milestone:</v>
      </c>
      <c r="C98" s="17"/>
      <c r="D98" s="238">
        <f>'Chronic Care Management'!D197</f>
        <v>0</v>
      </c>
      <c r="F98" s="247" t="str">
        <f>'Chronic Care Management'!F204</f>
        <v>N/A</v>
      </c>
      <c r="G98" s="39"/>
    </row>
    <row r="99" spans="1:7" ht="6.75" customHeight="1" thickBot="1" x14ac:dyDescent="0.3">
      <c r="A99" s="34"/>
      <c r="F99" s="92"/>
      <c r="G99" s="36"/>
    </row>
    <row r="100" spans="1:7" ht="13.5" thickBot="1" x14ac:dyDescent="0.3">
      <c r="A100" s="34"/>
      <c r="C100" s="35" t="s">
        <v>15</v>
      </c>
      <c r="F100" s="248" t="str">
        <f>'Chronic Care Management'!F219</f>
        <v xml:space="preserve"> </v>
      </c>
      <c r="G100" s="36"/>
    </row>
    <row r="101" spans="1:7" s="33" customFormat="1" ht="6.75" customHeight="1" thickBot="1" x14ac:dyDescent="0.3">
      <c r="A101" s="40"/>
      <c r="B101" s="17"/>
      <c r="C101" s="41"/>
      <c r="D101" s="38"/>
      <c r="F101" s="99"/>
      <c r="G101" s="39"/>
    </row>
    <row r="102" spans="1:7" s="33" customFormat="1" ht="13.5" customHeight="1" thickBot="1" x14ac:dyDescent="0.3">
      <c r="A102" s="40"/>
      <c r="B102" s="17" t="str">
        <f>'Chronic Care Management'!B222</f>
        <v>Improvement Milestone:</v>
      </c>
      <c r="C102" s="17"/>
      <c r="D102" s="238">
        <f>'Chronic Care Management'!D222</f>
        <v>0</v>
      </c>
      <c r="F102" s="247" t="str">
        <f>'Chronic Care Management'!F229</f>
        <v>N/A</v>
      </c>
      <c r="G102" s="39"/>
    </row>
    <row r="103" spans="1:7" ht="6.75" customHeight="1" thickBot="1" x14ac:dyDescent="0.3">
      <c r="A103" s="34"/>
      <c r="F103" s="92"/>
      <c r="G103" s="36"/>
    </row>
    <row r="104" spans="1:7" ht="13.5" thickBot="1" x14ac:dyDescent="0.3">
      <c r="A104" s="34"/>
      <c r="C104" s="35" t="s">
        <v>15</v>
      </c>
      <c r="F104" s="248" t="str">
        <f>'Chronic Care Management'!F244</f>
        <v xml:space="preserve"> </v>
      </c>
      <c r="G104" s="36"/>
    </row>
    <row r="105" spans="1:7" s="33" customFormat="1" ht="6.75" customHeight="1" thickBot="1" x14ac:dyDescent="0.3">
      <c r="A105" s="40"/>
      <c r="B105" s="17"/>
      <c r="C105" s="41"/>
      <c r="D105" s="38"/>
      <c r="F105" s="99"/>
      <c r="G105" s="39"/>
    </row>
    <row r="106" spans="1:7" s="33" customFormat="1" ht="13.5" customHeight="1" thickBot="1" x14ac:dyDescent="0.3">
      <c r="A106" s="40"/>
      <c r="B106" s="17" t="str">
        <f>'Chronic Care Management'!B247</f>
        <v>Improvement Milestone:</v>
      </c>
      <c r="C106" s="17"/>
      <c r="D106" s="238">
        <f>'Chronic Care Management'!D247</f>
        <v>0</v>
      </c>
      <c r="F106" s="247" t="str">
        <f>'Chronic Care Management'!F254</f>
        <v>N/A</v>
      </c>
      <c r="G106" s="39"/>
    </row>
    <row r="107" spans="1:7" ht="6.75" customHeight="1" thickBot="1" x14ac:dyDescent="0.3">
      <c r="A107" s="34"/>
      <c r="F107" s="92"/>
      <c r="G107" s="36"/>
    </row>
    <row r="108" spans="1:7" ht="13.5" thickBot="1" x14ac:dyDescent="0.3">
      <c r="A108" s="34"/>
      <c r="C108" s="35" t="s">
        <v>15</v>
      </c>
      <c r="F108" s="248" t="str">
        <f>'Chronic Care Management'!F269</f>
        <v xml:space="preserve"> </v>
      </c>
      <c r="G108" s="36"/>
    </row>
    <row r="109" spans="1:7" ht="13.5" thickBot="1" x14ac:dyDescent="0.3">
      <c r="A109" s="34"/>
      <c r="C109" s="35"/>
      <c r="F109" s="92"/>
      <c r="G109" s="36"/>
    </row>
    <row r="110" spans="1:7" ht="13.5" thickBot="1" x14ac:dyDescent="0.3">
      <c r="A110" s="34"/>
      <c r="B110" s="2" t="s">
        <v>10</v>
      </c>
      <c r="C110" s="35"/>
      <c r="F110" s="249">
        <f>'Chronic Care Management'!F18</f>
        <v>0</v>
      </c>
      <c r="G110" s="36"/>
    </row>
    <row r="111" spans="1:7" ht="13.5" thickBot="1" x14ac:dyDescent="0.3">
      <c r="A111" s="34"/>
      <c r="C111" s="35"/>
      <c r="F111" s="92"/>
      <c r="G111" s="36"/>
    </row>
    <row r="112" spans="1:7" ht="13.5" thickBot="1" x14ac:dyDescent="0.3">
      <c r="A112" s="34"/>
      <c r="B112" s="2" t="s">
        <v>66</v>
      </c>
      <c r="C112" s="35"/>
      <c r="F112" s="250">
        <f>SUM(F108,F104,F100,F96,F92,F88,F84,F80,F76,F72)</f>
        <v>0</v>
      </c>
      <c r="G112" s="36"/>
    </row>
    <row r="113" spans="1:7" ht="13.5" thickBot="1" x14ac:dyDescent="0.3">
      <c r="A113" s="34"/>
      <c r="C113" s="35"/>
      <c r="F113" s="92"/>
      <c r="G113" s="36"/>
    </row>
    <row r="114" spans="1:7" ht="13.5" thickBot="1" x14ac:dyDescent="0.3">
      <c r="A114" s="34"/>
      <c r="B114" s="2" t="s">
        <v>67</v>
      </c>
      <c r="C114" s="35"/>
      <c r="F114" s="250">
        <f>COUNT(F108,F104,F100,F96,F92,F88,F84,F80,F76,F72)</f>
        <v>0</v>
      </c>
      <c r="G114" s="36"/>
    </row>
    <row r="115" spans="1:7" ht="13.5" thickBot="1" x14ac:dyDescent="0.3">
      <c r="A115" s="34"/>
      <c r="C115" s="35"/>
      <c r="F115" s="92"/>
      <c r="G115" s="36"/>
    </row>
    <row r="116" spans="1:7" ht="13.5" thickBot="1" x14ac:dyDescent="0.3">
      <c r="A116" s="34"/>
      <c r="B116" s="2" t="s">
        <v>68</v>
      </c>
      <c r="C116" s="35"/>
      <c r="F116" s="251" t="str">
        <f>IF(F114=0," ",F112/F114)</f>
        <v xml:space="preserve"> </v>
      </c>
      <c r="G116" s="36"/>
    </row>
    <row r="117" spans="1:7" ht="13.5" thickBot="1" x14ac:dyDescent="0.3">
      <c r="A117" s="34"/>
      <c r="C117" s="35"/>
      <c r="F117" s="92"/>
      <c r="G117" s="36"/>
    </row>
    <row r="118" spans="1:7" ht="13.5" thickBot="1" x14ac:dyDescent="0.3">
      <c r="A118" s="34"/>
      <c r="B118" s="2" t="s">
        <v>69</v>
      </c>
      <c r="C118" s="35"/>
      <c r="F118" s="249" t="str">
        <f>IF(F114=0," ",F116*F110)</f>
        <v xml:space="preserve"> </v>
      </c>
      <c r="G118" s="36"/>
    </row>
    <row r="119" spans="1:7" ht="13.5" thickBot="1" x14ac:dyDescent="0.3">
      <c r="A119" s="34"/>
      <c r="C119" s="35"/>
      <c r="F119" s="92"/>
      <c r="G119" s="36"/>
    </row>
    <row r="120" spans="1:7" ht="13.5" thickBot="1" x14ac:dyDescent="0.3">
      <c r="A120" s="34"/>
      <c r="B120" s="2" t="s">
        <v>11</v>
      </c>
      <c r="C120" s="35"/>
      <c r="F120" s="252">
        <f>'Chronic Care Management'!F20</f>
        <v>0</v>
      </c>
      <c r="G120" s="36"/>
    </row>
    <row r="121" spans="1:7" ht="13.5" thickBot="1" x14ac:dyDescent="0.3">
      <c r="A121" s="34"/>
      <c r="C121" s="35"/>
      <c r="F121" s="92"/>
      <c r="G121" s="36"/>
    </row>
    <row r="122" spans="1:7" ht="13.5" thickBot="1" x14ac:dyDescent="0.3">
      <c r="A122" s="34"/>
      <c r="B122" s="239" t="s">
        <v>70</v>
      </c>
      <c r="C122" s="35"/>
      <c r="F122" s="217" t="str">
        <f>IF(F114=0," ",F118-F120)</f>
        <v xml:space="preserve"> </v>
      </c>
      <c r="G122" s="36"/>
    </row>
    <row r="123" spans="1:7" x14ac:dyDescent="0.25">
      <c r="A123" s="48"/>
      <c r="B123" s="254"/>
      <c r="C123" s="255"/>
      <c r="D123" s="50"/>
      <c r="E123" s="50"/>
      <c r="F123" s="132"/>
      <c r="G123" s="52"/>
    </row>
    <row r="124" spans="1:7" s="33" customFormat="1" ht="15.75" thickBot="1" x14ac:dyDescent="0.3">
      <c r="A124" s="27" t="s">
        <v>108</v>
      </c>
      <c r="B124" s="28"/>
      <c r="C124" s="28"/>
      <c r="D124" s="29"/>
      <c r="E124" s="30"/>
      <c r="F124" s="111"/>
      <c r="G124" s="32"/>
    </row>
    <row r="125" spans="1:7" s="33" customFormat="1" ht="13.5" customHeight="1" thickBot="1" x14ac:dyDescent="0.3">
      <c r="A125" s="40"/>
      <c r="B125" s="17" t="str">
        <f>'Redesign Primary Care'!B22</f>
        <v>Process Milestone:</v>
      </c>
      <c r="C125" s="17"/>
      <c r="D125" s="238">
        <f>'Redesign Primary Care'!D22</f>
        <v>0</v>
      </c>
      <c r="F125" s="247" t="str">
        <f>'Redesign Primary Care'!F29</f>
        <v>N/A</v>
      </c>
      <c r="G125" s="39"/>
    </row>
    <row r="126" spans="1:7" ht="6.75" customHeight="1" thickBot="1" x14ac:dyDescent="0.3">
      <c r="A126" s="34"/>
      <c r="F126" s="92"/>
      <c r="G126" s="36"/>
    </row>
    <row r="127" spans="1:7" ht="13.5" thickBot="1" x14ac:dyDescent="0.3">
      <c r="A127" s="34"/>
      <c r="C127" s="35" t="s">
        <v>15</v>
      </c>
      <c r="F127" s="248" t="str">
        <f>'Redesign Primary Care'!F44</f>
        <v xml:space="preserve"> </v>
      </c>
      <c r="G127" s="36"/>
    </row>
    <row r="128" spans="1:7" s="33" customFormat="1" ht="6.75" customHeight="1" thickBot="1" x14ac:dyDescent="0.3">
      <c r="A128" s="40"/>
      <c r="B128" s="17"/>
      <c r="C128" s="41"/>
      <c r="D128" s="38"/>
      <c r="F128" s="99"/>
      <c r="G128" s="39"/>
    </row>
    <row r="129" spans="1:7" s="33" customFormat="1" ht="13.5" customHeight="1" thickBot="1" x14ac:dyDescent="0.3">
      <c r="A129" s="40"/>
      <c r="B129" s="17" t="str">
        <f>'Redesign Primary Care'!B47</f>
        <v>Process Milestone:</v>
      </c>
      <c r="C129" s="17"/>
      <c r="D129" s="238">
        <f>'Redesign Primary Care'!D47</f>
        <v>0</v>
      </c>
      <c r="F129" s="247" t="str">
        <f>'Redesign Primary Care'!F54</f>
        <v>N/A</v>
      </c>
      <c r="G129" s="39"/>
    </row>
    <row r="130" spans="1:7" ht="6.75" customHeight="1" thickBot="1" x14ac:dyDescent="0.3">
      <c r="A130" s="34"/>
      <c r="F130" s="92"/>
      <c r="G130" s="36"/>
    </row>
    <row r="131" spans="1:7" ht="13.5" thickBot="1" x14ac:dyDescent="0.3">
      <c r="A131" s="34"/>
      <c r="C131" s="35" t="s">
        <v>15</v>
      </c>
      <c r="F131" s="248" t="str">
        <f>'Redesign Primary Care'!F69</f>
        <v xml:space="preserve"> </v>
      </c>
      <c r="G131" s="36"/>
    </row>
    <row r="132" spans="1:7" s="33" customFormat="1" ht="6.75" customHeight="1" thickBot="1" x14ac:dyDescent="0.3">
      <c r="A132" s="40"/>
      <c r="B132" s="17"/>
      <c r="C132" s="41"/>
      <c r="D132" s="38"/>
      <c r="F132" s="99"/>
      <c r="G132" s="39"/>
    </row>
    <row r="133" spans="1:7" s="33" customFormat="1" ht="13.5" customHeight="1" thickBot="1" x14ac:dyDescent="0.3">
      <c r="A133" s="40"/>
      <c r="B133" s="17" t="str">
        <f>'Redesign Primary Care'!B72</f>
        <v>Process Milestone:</v>
      </c>
      <c r="C133" s="17"/>
      <c r="D133" s="238">
        <f>'Redesign Primary Care'!D72</f>
        <v>0</v>
      </c>
      <c r="F133" s="247" t="str">
        <f>'Redesign Primary Care'!F79</f>
        <v>N/A</v>
      </c>
      <c r="G133" s="39"/>
    </row>
    <row r="134" spans="1:7" ht="6.75" customHeight="1" thickBot="1" x14ac:dyDescent="0.3">
      <c r="A134" s="34"/>
      <c r="F134" s="92"/>
      <c r="G134" s="36"/>
    </row>
    <row r="135" spans="1:7" ht="13.5" thickBot="1" x14ac:dyDescent="0.3">
      <c r="A135" s="34"/>
      <c r="C135" s="35" t="s">
        <v>15</v>
      </c>
      <c r="F135" s="248" t="str">
        <f>'Redesign Primary Care'!F94</f>
        <v xml:space="preserve"> </v>
      </c>
      <c r="G135" s="36"/>
    </row>
    <row r="136" spans="1:7" s="33" customFormat="1" ht="6.75" customHeight="1" thickBot="1" x14ac:dyDescent="0.3">
      <c r="A136" s="40"/>
      <c r="B136" s="17"/>
      <c r="C136" s="41"/>
      <c r="D136" s="38"/>
      <c r="F136" s="99"/>
      <c r="G136" s="39"/>
    </row>
    <row r="137" spans="1:7" s="33" customFormat="1" ht="13.5" customHeight="1" thickBot="1" x14ac:dyDescent="0.3">
      <c r="A137" s="40"/>
      <c r="B137" s="17" t="str">
        <f>'Redesign Primary Care'!B97</f>
        <v>Process Milestone:</v>
      </c>
      <c r="C137" s="17"/>
      <c r="D137" s="238">
        <f>'Redesign Primary Care'!D97</f>
        <v>0</v>
      </c>
      <c r="F137" s="247" t="str">
        <f>'Redesign Primary Care'!F104</f>
        <v>N/A</v>
      </c>
      <c r="G137" s="39"/>
    </row>
    <row r="138" spans="1:7" ht="6.75" customHeight="1" thickBot="1" x14ac:dyDescent="0.3">
      <c r="A138" s="34"/>
      <c r="F138" s="92"/>
      <c r="G138" s="36"/>
    </row>
    <row r="139" spans="1:7" ht="13.5" thickBot="1" x14ac:dyDescent="0.3">
      <c r="A139" s="34"/>
      <c r="C139" s="35" t="s">
        <v>15</v>
      </c>
      <c r="F139" s="248" t="str">
        <f>'Redesign Primary Care'!F119</f>
        <v xml:space="preserve"> </v>
      </c>
      <c r="G139" s="36"/>
    </row>
    <row r="140" spans="1:7" s="33" customFormat="1" ht="6.75" customHeight="1" thickBot="1" x14ac:dyDescent="0.3">
      <c r="A140" s="40"/>
      <c r="B140" s="17"/>
      <c r="C140" s="41"/>
      <c r="D140" s="38"/>
      <c r="F140" s="99"/>
      <c r="G140" s="39"/>
    </row>
    <row r="141" spans="1:7" s="33" customFormat="1" ht="13.5" customHeight="1" thickBot="1" x14ac:dyDescent="0.3">
      <c r="A141" s="40"/>
      <c r="B141" s="17" t="str">
        <f>'Redesign Primary Care'!B122</f>
        <v>Process Milestone:</v>
      </c>
      <c r="C141" s="17"/>
      <c r="D141" s="238">
        <f>'Redesign Primary Care'!D122</f>
        <v>0</v>
      </c>
      <c r="F141" s="247" t="str">
        <f>'Redesign Primary Care'!F129</f>
        <v>N/A</v>
      </c>
      <c r="G141" s="39"/>
    </row>
    <row r="142" spans="1:7" ht="6.75" customHeight="1" thickBot="1" x14ac:dyDescent="0.3">
      <c r="A142" s="34"/>
      <c r="F142" s="92"/>
      <c r="G142" s="36"/>
    </row>
    <row r="143" spans="1:7" ht="13.5" thickBot="1" x14ac:dyDescent="0.3">
      <c r="A143" s="34"/>
      <c r="C143" s="35" t="s">
        <v>15</v>
      </c>
      <c r="F143" s="248" t="str">
        <f>'Redesign Primary Care'!F144</f>
        <v xml:space="preserve"> </v>
      </c>
      <c r="G143" s="36"/>
    </row>
    <row r="144" spans="1:7" s="33" customFormat="1" ht="6.75" customHeight="1" thickBot="1" x14ac:dyDescent="0.3">
      <c r="A144" s="40"/>
      <c r="B144" s="17"/>
      <c r="C144" s="41"/>
      <c r="D144" s="38"/>
      <c r="F144" s="99"/>
      <c r="G144" s="39"/>
    </row>
    <row r="145" spans="1:7" s="33" customFormat="1" ht="13.5" customHeight="1" thickBot="1" x14ac:dyDescent="0.3">
      <c r="A145" s="40"/>
      <c r="B145" s="17" t="str">
        <f>'Redesign Primary Care'!B147</f>
        <v>Improvement Milestone:</v>
      </c>
      <c r="C145" s="17"/>
      <c r="D145" s="238">
        <f>'Redesign Primary Care'!D147</f>
        <v>0</v>
      </c>
      <c r="F145" s="247" t="str">
        <f>'Redesign Primary Care'!F154</f>
        <v>N/A</v>
      </c>
      <c r="G145" s="39"/>
    </row>
    <row r="146" spans="1:7" ht="6.75" customHeight="1" thickBot="1" x14ac:dyDescent="0.3">
      <c r="A146" s="34"/>
      <c r="F146" s="92"/>
      <c r="G146" s="36"/>
    </row>
    <row r="147" spans="1:7" ht="13.5" thickBot="1" x14ac:dyDescent="0.3">
      <c r="A147" s="34"/>
      <c r="C147" s="35" t="s">
        <v>15</v>
      </c>
      <c r="F147" s="248" t="str">
        <f>'Redesign Primary Care'!F169</f>
        <v xml:space="preserve"> </v>
      </c>
      <c r="G147" s="36"/>
    </row>
    <row r="148" spans="1:7" s="33" customFormat="1" ht="6.75" customHeight="1" thickBot="1" x14ac:dyDescent="0.3">
      <c r="A148" s="40"/>
      <c r="B148" s="17"/>
      <c r="C148" s="41"/>
      <c r="D148" s="38"/>
      <c r="F148" s="99"/>
      <c r="G148" s="39"/>
    </row>
    <row r="149" spans="1:7" s="33" customFormat="1" ht="13.5" customHeight="1" thickBot="1" x14ac:dyDescent="0.3">
      <c r="A149" s="40"/>
      <c r="B149" s="17" t="str">
        <f>'Redesign Primary Care'!B172</f>
        <v>Improvement Milestone:</v>
      </c>
      <c r="C149" s="17"/>
      <c r="D149" s="238">
        <f>'Redesign Primary Care'!D172</f>
        <v>0</v>
      </c>
      <c r="F149" s="247" t="str">
        <f>'Redesign Primary Care'!F179</f>
        <v>N/A</v>
      </c>
      <c r="G149" s="39"/>
    </row>
    <row r="150" spans="1:7" ht="6.75" customHeight="1" thickBot="1" x14ac:dyDescent="0.3">
      <c r="A150" s="34"/>
      <c r="F150" s="92"/>
      <c r="G150" s="36"/>
    </row>
    <row r="151" spans="1:7" ht="13.5" thickBot="1" x14ac:dyDescent="0.3">
      <c r="A151" s="34"/>
      <c r="C151" s="35" t="s">
        <v>15</v>
      </c>
      <c r="F151" s="248" t="str">
        <f>'Redesign Primary Care'!F194</f>
        <v xml:space="preserve"> </v>
      </c>
      <c r="G151" s="36"/>
    </row>
    <row r="152" spans="1:7" s="33" customFormat="1" ht="6.75" customHeight="1" thickBot="1" x14ac:dyDescent="0.3">
      <c r="A152" s="40"/>
      <c r="B152" s="17"/>
      <c r="C152" s="41"/>
      <c r="D152" s="38"/>
      <c r="F152" s="99"/>
      <c r="G152" s="39"/>
    </row>
    <row r="153" spans="1:7" s="33" customFormat="1" ht="13.5" customHeight="1" thickBot="1" x14ac:dyDescent="0.3">
      <c r="A153" s="40"/>
      <c r="B153" s="17" t="str">
        <f>'Redesign Primary Care'!B197</f>
        <v>Improvement Milestone:</v>
      </c>
      <c r="C153" s="17"/>
      <c r="D153" s="238">
        <f>'Redesign Primary Care'!D197</f>
        <v>0</v>
      </c>
      <c r="F153" s="247" t="str">
        <f>'Redesign Primary Care'!F204</f>
        <v>N/A</v>
      </c>
      <c r="G153" s="39"/>
    </row>
    <row r="154" spans="1:7" ht="6.75" customHeight="1" thickBot="1" x14ac:dyDescent="0.3">
      <c r="A154" s="34"/>
      <c r="F154" s="92"/>
      <c r="G154" s="36"/>
    </row>
    <row r="155" spans="1:7" ht="13.5" thickBot="1" x14ac:dyDescent="0.3">
      <c r="A155" s="34"/>
      <c r="C155" s="35" t="s">
        <v>15</v>
      </c>
      <c r="F155" s="248" t="str">
        <f>'Redesign Primary Care'!F219</f>
        <v xml:space="preserve"> </v>
      </c>
      <c r="G155" s="36"/>
    </row>
    <row r="156" spans="1:7" s="33" customFormat="1" ht="6.75" customHeight="1" thickBot="1" x14ac:dyDescent="0.3">
      <c r="A156" s="40"/>
      <c r="B156" s="17"/>
      <c r="C156" s="41"/>
      <c r="D156" s="38"/>
      <c r="F156" s="99"/>
      <c r="G156" s="39"/>
    </row>
    <row r="157" spans="1:7" s="33" customFormat="1" ht="13.5" customHeight="1" thickBot="1" x14ac:dyDescent="0.3">
      <c r="A157" s="40"/>
      <c r="B157" s="17" t="str">
        <f>'Redesign Primary Care'!B222</f>
        <v>Improvement Milestone:</v>
      </c>
      <c r="C157" s="17"/>
      <c r="D157" s="238">
        <f>'Redesign Primary Care'!D222</f>
        <v>0</v>
      </c>
      <c r="F157" s="247" t="str">
        <f>'Redesign Primary Care'!F229</f>
        <v>N/A</v>
      </c>
      <c r="G157" s="39"/>
    </row>
    <row r="158" spans="1:7" ht="6.75" customHeight="1" thickBot="1" x14ac:dyDescent="0.3">
      <c r="A158" s="34"/>
      <c r="F158" s="92"/>
      <c r="G158" s="36"/>
    </row>
    <row r="159" spans="1:7" ht="13.5" thickBot="1" x14ac:dyDescent="0.3">
      <c r="A159" s="34"/>
      <c r="C159" s="35" t="s">
        <v>15</v>
      </c>
      <c r="F159" s="248" t="str">
        <f>'Redesign Primary Care'!F244</f>
        <v xml:space="preserve"> </v>
      </c>
      <c r="G159" s="36"/>
    </row>
    <row r="160" spans="1:7" s="33" customFormat="1" ht="6.75" customHeight="1" thickBot="1" x14ac:dyDescent="0.3">
      <c r="A160" s="40"/>
      <c r="B160" s="17"/>
      <c r="C160" s="41"/>
      <c r="D160" s="38"/>
      <c r="F160" s="99"/>
      <c r="G160" s="39"/>
    </row>
    <row r="161" spans="1:7" s="33" customFormat="1" ht="13.5" customHeight="1" thickBot="1" x14ac:dyDescent="0.3">
      <c r="A161" s="40"/>
      <c r="B161" s="17" t="str">
        <f>'Redesign Primary Care'!B247</f>
        <v>Improvement Milestone:</v>
      </c>
      <c r="C161" s="17"/>
      <c r="D161" s="238">
        <f>'Redesign Primary Care'!D247</f>
        <v>0</v>
      </c>
      <c r="F161" s="247" t="str">
        <f>'Redesign Primary Care'!F254</f>
        <v>N/A</v>
      </c>
      <c r="G161" s="39"/>
    </row>
    <row r="162" spans="1:7" ht="6.75" customHeight="1" thickBot="1" x14ac:dyDescent="0.3">
      <c r="A162" s="34"/>
      <c r="F162" s="92"/>
      <c r="G162" s="36"/>
    </row>
    <row r="163" spans="1:7" ht="13.5" thickBot="1" x14ac:dyDescent="0.3">
      <c r="A163" s="34"/>
      <c r="C163" s="35" t="s">
        <v>15</v>
      </c>
      <c r="F163" s="248" t="str">
        <f>'Redesign Primary Care'!F269</f>
        <v xml:space="preserve"> </v>
      </c>
      <c r="G163" s="36"/>
    </row>
    <row r="164" spans="1:7" ht="13.5" thickBot="1" x14ac:dyDescent="0.3">
      <c r="A164" s="34"/>
      <c r="C164" s="35"/>
      <c r="F164" s="92"/>
      <c r="G164" s="36"/>
    </row>
    <row r="165" spans="1:7" ht="13.5" thickBot="1" x14ac:dyDescent="0.3">
      <c r="A165" s="34"/>
      <c r="B165" s="2" t="s">
        <v>10</v>
      </c>
      <c r="C165" s="35"/>
      <c r="F165" s="249">
        <f>'Redesign Primary Care'!F18</f>
        <v>0</v>
      </c>
      <c r="G165" s="36"/>
    </row>
    <row r="166" spans="1:7" ht="13.5" thickBot="1" x14ac:dyDescent="0.3">
      <c r="A166" s="34"/>
      <c r="C166" s="35"/>
      <c r="F166" s="92"/>
      <c r="G166" s="36"/>
    </row>
    <row r="167" spans="1:7" ht="13.5" thickBot="1" x14ac:dyDescent="0.3">
      <c r="A167" s="34"/>
      <c r="B167" s="2" t="s">
        <v>66</v>
      </c>
      <c r="C167" s="35"/>
      <c r="F167" s="250">
        <f>SUM(F163,F159,F155,F151,F147,F143,F139,F135,F131,F127)</f>
        <v>0</v>
      </c>
      <c r="G167" s="36"/>
    </row>
    <row r="168" spans="1:7" ht="13.5" thickBot="1" x14ac:dyDescent="0.3">
      <c r="A168" s="34"/>
      <c r="C168" s="35"/>
      <c r="F168" s="92"/>
      <c r="G168" s="36"/>
    </row>
    <row r="169" spans="1:7" ht="13.5" thickBot="1" x14ac:dyDescent="0.3">
      <c r="A169" s="34"/>
      <c r="B169" s="2" t="s">
        <v>67</v>
      </c>
      <c r="C169" s="35"/>
      <c r="F169" s="250">
        <f>COUNT(F163,F159,F155,F151,F147,F143,F139,F135,F131,F127)</f>
        <v>0</v>
      </c>
      <c r="G169" s="36"/>
    </row>
    <row r="170" spans="1:7" ht="13.5" thickBot="1" x14ac:dyDescent="0.3">
      <c r="A170" s="34"/>
      <c r="C170" s="35"/>
      <c r="F170" s="92"/>
      <c r="G170" s="36"/>
    </row>
    <row r="171" spans="1:7" ht="13.5" thickBot="1" x14ac:dyDescent="0.3">
      <c r="A171" s="34"/>
      <c r="B171" s="2" t="s">
        <v>68</v>
      </c>
      <c r="C171" s="35"/>
      <c r="F171" s="251" t="str">
        <f>IF(F169=0," ",F167/F169)</f>
        <v xml:space="preserve"> </v>
      </c>
      <c r="G171" s="36"/>
    </row>
    <row r="172" spans="1:7" ht="13.5" thickBot="1" x14ac:dyDescent="0.3">
      <c r="A172" s="34"/>
      <c r="C172" s="35"/>
      <c r="F172" s="92"/>
      <c r="G172" s="36"/>
    </row>
    <row r="173" spans="1:7" ht="13.5" thickBot="1" x14ac:dyDescent="0.3">
      <c r="A173" s="34"/>
      <c r="B173" s="2" t="s">
        <v>69</v>
      </c>
      <c r="C173" s="35"/>
      <c r="F173" s="249" t="str">
        <f>IF(F169=0," ",F171*F165)</f>
        <v xml:space="preserve"> </v>
      </c>
      <c r="G173" s="36"/>
    </row>
    <row r="174" spans="1:7" ht="13.5" thickBot="1" x14ac:dyDescent="0.3">
      <c r="A174" s="34"/>
      <c r="C174" s="35"/>
      <c r="F174" s="92"/>
      <c r="G174" s="36"/>
    </row>
    <row r="175" spans="1:7" ht="13.5" thickBot="1" x14ac:dyDescent="0.3">
      <c r="A175" s="34"/>
      <c r="B175" s="2" t="s">
        <v>11</v>
      </c>
      <c r="C175" s="35"/>
      <c r="F175" s="252">
        <f>'Redesign Primary Care'!F20</f>
        <v>0</v>
      </c>
      <c r="G175" s="36"/>
    </row>
    <row r="176" spans="1:7" ht="13.5" thickBot="1" x14ac:dyDescent="0.3">
      <c r="A176" s="34"/>
      <c r="C176" s="35"/>
      <c r="F176" s="92"/>
      <c r="G176" s="36"/>
    </row>
    <row r="177" spans="1:7" ht="13.5" thickBot="1" x14ac:dyDescent="0.3">
      <c r="A177" s="34"/>
      <c r="B177" s="239" t="s">
        <v>70</v>
      </c>
      <c r="C177" s="35"/>
      <c r="F177" s="217" t="str">
        <f>IF(F169=0," ",F173-F175)</f>
        <v xml:space="preserve"> </v>
      </c>
      <c r="G177" s="36"/>
    </row>
    <row r="178" spans="1:7" x14ac:dyDescent="0.25">
      <c r="A178" s="48"/>
      <c r="B178" s="254"/>
      <c r="C178" s="255"/>
      <c r="D178" s="50"/>
      <c r="E178" s="50"/>
      <c r="F178" s="132"/>
      <c r="G178" s="52"/>
    </row>
    <row r="179" spans="1:7" s="33" customFormat="1" ht="15.75" thickBot="1" x14ac:dyDescent="0.3">
      <c r="A179" s="27" t="s">
        <v>109</v>
      </c>
      <c r="B179" s="28"/>
      <c r="C179" s="28"/>
      <c r="D179" s="29"/>
      <c r="E179" s="30"/>
      <c r="F179" s="111"/>
      <c r="G179" s="32"/>
    </row>
    <row r="180" spans="1:7" s="33" customFormat="1" ht="13.5" customHeight="1" thickBot="1" x14ac:dyDescent="0.3">
      <c r="A180" s="40"/>
      <c r="B180" s="17" t="str">
        <f>'Patient Experience'!B22</f>
        <v>Process Milestone:</v>
      </c>
      <c r="C180" s="17"/>
      <c r="D180" s="238">
        <f>'Patient Experience'!D22</f>
        <v>0</v>
      </c>
      <c r="F180" s="247" t="str">
        <f>'Patient Experience'!F29</f>
        <v>N/A</v>
      </c>
      <c r="G180" s="39"/>
    </row>
    <row r="181" spans="1:7" ht="6.75" customHeight="1" thickBot="1" x14ac:dyDescent="0.3">
      <c r="A181" s="34"/>
      <c r="F181" s="92"/>
      <c r="G181" s="36"/>
    </row>
    <row r="182" spans="1:7" ht="13.5" thickBot="1" x14ac:dyDescent="0.3">
      <c r="A182" s="34"/>
      <c r="C182" s="35" t="s">
        <v>15</v>
      </c>
      <c r="F182" s="248" t="str">
        <f>'Patient Experience'!F44</f>
        <v xml:space="preserve"> </v>
      </c>
      <c r="G182" s="36"/>
    </row>
    <row r="183" spans="1:7" s="33" customFormat="1" ht="6.75" customHeight="1" thickBot="1" x14ac:dyDescent="0.3">
      <c r="A183" s="40"/>
      <c r="B183" s="17"/>
      <c r="C183" s="41"/>
      <c r="D183" s="38"/>
      <c r="F183" s="99"/>
      <c r="G183" s="39"/>
    </row>
    <row r="184" spans="1:7" s="33" customFormat="1" ht="13.5" customHeight="1" thickBot="1" x14ac:dyDescent="0.3">
      <c r="A184" s="40"/>
      <c r="B184" s="17" t="str">
        <f>'Patient Experience'!B47</f>
        <v>Process Milestone:</v>
      </c>
      <c r="C184" s="17"/>
      <c r="D184" s="238">
        <f>'Patient Experience'!D47</f>
        <v>0</v>
      </c>
      <c r="F184" s="247" t="str">
        <f>'Patient Experience'!F54</f>
        <v>N/A</v>
      </c>
      <c r="G184" s="39"/>
    </row>
    <row r="185" spans="1:7" ht="6.75" customHeight="1" thickBot="1" x14ac:dyDescent="0.3">
      <c r="A185" s="34"/>
      <c r="F185" s="92"/>
      <c r="G185" s="36"/>
    </row>
    <row r="186" spans="1:7" ht="13.5" thickBot="1" x14ac:dyDescent="0.3">
      <c r="A186" s="34"/>
      <c r="C186" s="35" t="s">
        <v>15</v>
      </c>
      <c r="F186" s="248" t="str">
        <f>'Patient Experience'!F69</f>
        <v xml:space="preserve"> </v>
      </c>
      <c r="G186" s="36"/>
    </row>
    <row r="187" spans="1:7" s="33" customFormat="1" ht="6.75" customHeight="1" thickBot="1" x14ac:dyDescent="0.3">
      <c r="A187" s="40"/>
      <c r="B187" s="17"/>
      <c r="C187" s="41"/>
      <c r="D187" s="38"/>
      <c r="F187" s="99"/>
      <c r="G187" s="39"/>
    </row>
    <row r="188" spans="1:7" s="33" customFormat="1" ht="13.5" customHeight="1" thickBot="1" x14ac:dyDescent="0.3">
      <c r="A188" s="40"/>
      <c r="B188" s="17" t="str">
        <f>'Patient Experience'!B72</f>
        <v>Process Milestone:</v>
      </c>
      <c r="C188" s="17"/>
      <c r="D188" s="238">
        <f>'Patient Experience'!D72</f>
        <v>0</v>
      </c>
      <c r="F188" s="247" t="str">
        <f>'Patient Experience'!F79</f>
        <v>N/A</v>
      </c>
      <c r="G188" s="39"/>
    </row>
    <row r="189" spans="1:7" ht="6.75" customHeight="1" thickBot="1" x14ac:dyDescent="0.3">
      <c r="A189" s="34"/>
      <c r="F189" s="92"/>
      <c r="G189" s="36"/>
    </row>
    <row r="190" spans="1:7" ht="13.5" thickBot="1" x14ac:dyDescent="0.3">
      <c r="A190" s="34"/>
      <c r="C190" s="35" t="s">
        <v>15</v>
      </c>
      <c r="F190" s="248" t="str">
        <f>'Patient Experience'!F94</f>
        <v xml:space="preserve"> </v>
      </c>
      <c r="G190" s="36"/>
    </row>
    <row r="191" spans="1:7" s="33" customFormat="1" ht="6.75" customHeight="1" thickBot="1" x14ac:dyDescent="0.3">
      <c r="A191" s="40"/>
      <c r="B191" s="17"/>
      <c r="C191" s="41"/>
      <c r="D191" s="38"/>
      <c r="F191" s="99"/>
      <c r="G191" s="39"/>
    </row>
    <row r="192" spans="1:7" s="33" customFormat="1" ht="13.5" customHeight="1" thickBot="1" x14ac:dyDescent="0.3">
      <c r="A192" s="40"/>
      <c r="B192" s="17" t="str">
        <f>'Patient Experience'!B97</f>
        <v>Process Milestone:</v>
      </c>
      <c r="C192" s="17"/>
      <c r="D192" s="238">
        <f>'Patient Experience'!D97</f>
        <v>0</v>
      </c>
      <c r="F192" s="247" t="str">
        <f>'Patient Experience'!F104</f>
        <v>N/A</v>
      </c>
      <c r="G192" s="39"/>
    </row>
    <row r="193" spans="1:7" ht="6.75" customHeight="1" thickBot="1" x14ac:dyDescent="0.3">
      <c r="A193" s="34"/>
      <c r="F193" s="92"/>
      <c r="G193" s="36"/>
    </row>
    <row r="194" spans="1:7" ht="13.5" thickBot="1" x14ac:dyDescent="0.3">
      <c r="A194" s="34"/>
      <c r="C194" s="35" t="s">
        <v>15</v>
      </c>
      <c r="F194" s="248" t="str">
        <f>'Patient Experience'!F119</f>
        <v xml:space="preserve"> </v>
      </c>
      <c r="G194" s="36"/>
    </row>
    <row r="195" spans="1:7" s="33" customFormat="1" ht="6.75" customHeight="1" thickBot="1" x14ac:dyDescent="0.3">
      <c r="A195" s="40"/>
      <c r="B195" s="17"/>
      <c r="C195" s="41"/>
      <c r="D195" s="38"/>
      <c r="F195" s="99"/>
      <c r="G195" s="39"/>
    </row>
    <row r="196" spans="1:7" s="33" customFormat="1" ht="13.5" customHeight="1" thickBot="1" x14ac:dyDescent="0.3">
      <c r="A196" s="40"/>
      <c r="B196" s="17" t="str">
        <f>'Patient Experience'!B122</f>
        <v>Process Milestone:</v>
      </c>
      <c r="C196" s="17"/>
      <c r="D196" s="238">
        <f>'Patient Experience'!D122</f>
        <v>0</v>
      </c>
      <c r="F196" s="247" t="str">
        <f>'Patient Experience'!F129</f>
        <v>N/A</v>
      </c>
      <c r="G196" s="39"/>
    </row>
    <row r="197" spans="1:7" ht="6.75" customHeight="1" thickBot="1" x14ac:dyDescent="0.3">
      <c r="A197" s="34"/>
      <c r="F197" s="92"/>
      <c r="G197" s="36"/>
    </row>
    <row r="198" spans="1:7" ht="13.5" thickBot="1" x14ac:dyDescent="0.3">
      <c r="A198" s="34"/>
      <c r="C198" s="35" t="s">
        <v>15</v>
      </c>
      <c r="F198" s="248" t="str">
        <f>'Patient Experience'!F144</f>
        <v xml:space="preserve"> </v>
      </c>
      <c r="G198" s="36"/>
    </row>
    <row r="199" spans="1:7" s="33" customFormat="1" ht="6.75" customHeight="1" thickBot="1" x14ac:dyDescent="0.3">
      <c r="A199" s="40"/>
      <c r="B199" s="17"/>
      <c r="C199" s="41"/>
      <c r="D199" s="38"/>
      <c r="F199" s="99"/>
      <c r="G199" s="39"/>
    </row>
    <row r="200" spans="1:7" s="33" customFormat="1" ht="13.5" customHeight="1" thickBot="1" x14ac:dyDescent="0.3">
      <c r="A200" s="40"/>
      <c r="B200" s="17" t="str">
        <f>'Patient Experience'!B147</f>
        <v>Improvement Milestone:</v>
      </c>
      <c r="C200" s="17"/>
      <c r="D200" s="238">
        <f>'Patient Experience'!D147</f>
        <v>0</v>
      </c>
      <c r="F200" s="247" t="str">
        <f>'Patient Experience'!F154</f>
        <v>N/A</v>
      </c>
      <c r="G200" s="39"/>
    </row>
    <row r="201" spans="1:7" ht="6.75" customHeight="1" thickBot="1" x14ac:dyDescent="0.3">
      <c r="A201" s="34"/>
      <c r="F201" s="92"/>
      <c r="G201" s="36"/>
    </row>
    <row r="202" spans="1:7" ht="13.5" thickBot="1" x14ac:dyDescent="0.3">
      <c r="A202" s="34"/>
      <c r="C202" s="35" t="s">
        <v>15</v>
      </c>
      <c r="F202" s="248" t="str">
        <f>'Patient Experience'!F169</f>
        <v xml:space="preserve"> </v>
      </c>
      <c r="G202" s="36"/>
    </row>
    <row r="203" spans="1:7" s="33" customFormat="1" ht="6.75" customHeight="1" thickBot="1" x14ac:dyDescent="0.3">
      <c r="A203" s="40"/>
      <c r="B203" s="17"/>
      <c r="C203" s="41"/>
      <c r="D203" s="38"/>
      <c r="F203" s="99"/>
      <c r="G203" s="39"/>
    </row>
    <row r="204" spans="1:7" s="33" customFormat="1" ht="13.5" customHeight="1" thickBot="1" x14ac:dyDescent="0.3">
      <c r="A204" s="40"/>
      <c r="B204" s="17" t="str">
        <f>'Patient Experience'!B172</f>
        <v>Improvement Milestone:</v>
      </c>
      <c r="C204" s="17"/>
      <c r="D204" s="238">
        <f>'Patient Experience'!D172</f>
        <v>0</v>
      </c>
      <c r="F204" s="247" t="str">
        <f>'Patient Experience'!F179</f>
        <v>N/A</v>
      </c>
      <c r="G204" s="39"/>
    </row>
    <row r="205" spans="1:7" ht="6.75" customHeight="1" thickBot="1" x14ac:dyDescent="0.3">
      <c r="A205" s="34"/>
      <c r="F205" s="92"/>
      <c r="G205" s="36"/>
    </row>
    <row r="206" spans="1:7" ht="13.5" thickBot="1" x14ac:dyDescent="0.3">
      <c r="A206" s="34"/>
      <c r="C206" s="35" t="s">
        <v>15</v>
      </c>
      <c r="F206" s="248" t="str">
        <f>'Patient Experience'!F194</f>
        <v xml:space="preserve"> </v>
      </c>
      <c r="G206" s="36"/>
    </row>
    <row r="207" spans="1:7" s="33" customFormat="1" ht="6.75" customHeight="1" thickBot="1" x14ac:dyDescent="0.3">
      <c r="A207" s="40"/>
      <c r="B207" s="17"/>
      <c r="C207" s="41"/>
      <c r="D207" s="38"/>
      <c r="F207" s="99"/>
      <c r="G207" s="39"/>
    </row>
    <row r="208" spans="1:7" s="33" customFormat="1" ht="13.5" customHeight="1" thickBot="1" x14ac:dyDescent="0.3">
      <c r="A208" s="40"/>
      <c r="B208" s="17" t="str">
        <f>'Patient Experience'!B197</f>
        <v>Improvement Milestone:</v>
      </c>
      <c r="C208" s="17"/>
      <c r="D208" s="238">
        <f>'Patient Experience'!D197</f>
        <v>0</v>
      </c>
      <c r="F208" s="247" t="str">
        <f>'Patient Experience'!F204</f>
        <v>N/A</v>
      </c>
      <c r="G208" s="39"/>
    </row>
    <row r="209" spans="1:7" ht="6.75" customHeight="1" thickBot="1" x14ac:dyDescent="0.3">
      <c r="A209" s="34"/>
      <c r="F209" s="92"/>
      <c r="G209" s="36"/>
    </row>
    <row r="210" spans="1:7" ht="13.5" thickBot="1" x14ac:dyDescent="0.3">
      <c r="A210" s="34"/>
      <c r="C210" s="35" t="s">
        <v>15</v>
      </c>
      <c r="F210" s="248" t="str">
        <f>'Patient Experience'!F219</f>
        <v xml:space="preserve"> </v>
      </c>
      <c r="G210" s="36"/>
    </row>
    <row r="211" spans="1:7" s="33" customFormat="1" ht="6.75" customHeight="1" thickBot="1" x14ac:dyDescent="0.3">
      <c r="A211" s="40"/>
      <c r="B211" s="17"/>
      <c r="C211" s="41"/>
      <c r="D211" s="38"/>
      <c r="F211" s="99"/>
      <c r="G211" s="39"/>
    </row>
    <row r="212" spans="1:7" s="33" customFormat="1" ht="13.5" customHeight="1" thickBot="1" x14ac:dyDescent="0.3">
      <c r="A212" s="40"/>
      <c r="B212" s="17" t="str">
        <f>'Patient Experience'!B222</f>
        <v>Improvement Milestone:</v>
      </c>
      <c r="C212" s="17"/>
      <c r="D212" s="238">
        <f>'Patient Experience'!D222</f>
        <v>0</v>
      </c>
      <c r="F212" s="247" t="str">
        <f>'Patient Experience'!F229</f>
        <v>N/A</v>
      </c>
      <c r="G212" s="39"/>
    </row>
    <row r="213" spans="1:7" ht="6.75" customHeight="1" thickBot="1" x14ac:dyDescent="0.3">
      <c r="A213" s="34"/>
      <c r="F213" s="92"/>
      <c r="G213" s="36"/>
    </row>
    <row r="214" spans="1:7" ht="13.5" thickBot="1" x14ac:dyDescent="0.3">
      <c r="A214" s="34"/>
      <c r="C214" s="35" t="s">
        <v>15</v>
      </c>
      <c r="F214" s="248" t="str">
        <f>'Patient Experience'!F244</f>
        <v xml:space="preserve"> </v>
      </c>
      <c r="G214" s="36"/>
    </row>
    <row r="215" spans="1:7" s="33" customFormat="1" ht="6.75" customHeight="1" thickBot="1" x14ac:dyDescent="0.3">
      <c r="A215" s="40"/>
      <c r="B215" s="17"/>
      <c r="C215" s="41"/>
      <c r="D215" s="38"/>
      <c r="F215" s="99"/>
      <c r="G215" s="39"/>
    </row>
    <row r="216" spans="1:7" s="33" customFormat="1" ht="13.5" customHeight="1" thickBot="1" x14ac:dyDescent="0.3">
      <c r="A216" s="40"/>
      <c r="B216" s="17" t="str">
        <f>'Patient Experience'!B247</f>
        <v>Improvement Milestone:</v>
      </c>
      <c r="C216" s="17"/>
      <c r="D216" s="238">
        <f>'Patient Experience'!D247</f>
        <v>0</v>
      </c>
      <c r="F216" s="247" t="str">
        <f>'Patient Experience'!F254</f>
        <v>N/A</v>
      </c>
      <c r="G216" s="39"/>
    </row>
    <row r="217" spans="1:7" ht="6.75" customHeight="1" thickBot="1" x14ac:dyDescent="0.3">
      <c r="A217" s="34"/>
      <c r="F217" s="92"/>
      <c r="G217" s="36"/>
    </row>
    <row r="218" spans="1:7" ht="13.5" thickBot="1" x14ac:dyDescent="0.3">
      <c r="A218" s="34"/>
      <c r="C218" s="35" t="s">
        <v>15</v>
      </c>
      <c r="F218" s="248" t="str">
        <f>'Patient Experience'!F269</f>
        <v xml:space="preserve"> </v>
      </c>
      <c r="G218" s="36"/>
    </row>
    <row r="219" spans="1:7" ht="13.5" thickBot="1" x14ac:dyDescent="0.3">
      <c r="A219" s="34"/>
      <c r="C219" s="35"/>
      <c r="F219" s="92"/>
      <c r="G219" s="36"/>
    </row>
    <row r="220" spans="1:7" ht="13.5" thickBot="1" x14ac:dyDescent="0.3">
      <c r="A220" s="34"/>
      <c r="B220" s="2" t="s">
        <v>10</v>
      </c>
      <c r="C220" s="35"/>
      <c r="F220" s="249">
        <f>'Patient Experience'!F18</f>
        <v>0</v>
      </c>
      <c r="G220" s="36"/>
    </row>
    <row r="221" spans="1:7" ht="13.5" thickBot="1" x14ac:dyDescent="0.3">
      <c r="A221" s="34"/>
      <c r="C221" s="35"/>
      <c r="F221" s="92"/>
      <c r="G221" s="36"/>
    </row>
    <row r="222" spans="1:7" ht="13.5" thickBot="1" x14ac:dyDescent="0.3">
      <c r="A222" s="34"/>
      <c r="B222" s="2" t="s">
        <v>66</v>
      </c>
      <c r="C222" s="35"/>
      <c r="F222" s="250">
        <f>SUM(F218,F214,F210,F206,F202,F198,F194,F190,F186,F182)</f>
        <v>0</v>
      </c>
      <c r="G222" s="36"/>
    </row>
    <row r="223" spans="1:7" ht="13.5" thickBot="1" x14ac:dyDescent="0.3">
      <c r="A223" s="34"/>
      <c r="C223" s="35"/>
      <c r="F223" s="92"/>
      <c r="G223" s="36"/>
    </row>
    <row r="224" spans="1:7" ht="13.5" thickBot="1" x14ac:dyDescent="0.3">
      <c r="A224" s="34"/>
      <c r="B224" s="2" t="s">
        <v>67</v>
      </c>
      <c r="C224" s="35"/>
      <c r="F224" s="250">
        <f>COUNT(F218,F214,F210,F206,F202,F198,F194,F190,F186,F182)</f>
        <v>0</v>
      </c>
      <c r="G224" s="36"/>
    </row>
    <row r="225" spans="1:7" ht="13.5" thickBot="1" x14ac:dyDescent="0.3">
      <c r="A225" s="34"/>
      <c r="C225" s="35"/>
      <c r="F225" s="92"/>
      <c r="G225" s="36"/>
    </row>
    <row r="226" spans="1:7" ht="13.5" thickBot="1" x14ac:dyDescent="0.3">
      <c r="A226" s="34"/>
      <c r="B226" s="2" t="s">
        <v>68</v>
      </c>
      <c r="C226" s="35"/>
      <c r="F226" s="251" t="str">
        <f>IF(F224=0," ",F222/F224)</f>
        <v xml:space="preserve"> </v>
      </c>
      <c r="G226" s="36"/>
    </row>
    <row r="227" spans="1:7" ht="13.5" thickBot="1" x14ac:dyDescent="0.3">
      <c r="A227" s="34"/>
      <c r="C227" s="35"/>
      <c r="F227" s="92"/>
      <c r="G227" s="36"/>
    </row>
    <row r="228" spans="1:7" ht="13.5" thickBot="1" x14ac:dyDescent="0.3">
      <c r="A228" s="34"/>
      <c r="B228" s="2" t="s">
        <v>69</v>
      </c>
      <c r="C228" s="35"/>
      <c r="F228" s="249" t="str">
        <f>IF(F224=0," ",F226*F220)</f>
        <v xml:space="preserve"> </v>
      </c>
      <c r="G228" s="36"/>
    </row>
    <row r="229" spans="1:7" ht="13.5" thickBot="1" x14ac:dyDescent="0.3">
      <c r="A229" s="34"/>
      <c r="C229" s="35"/>
      <c r="F229" s="92"/>
      <c r="G229" s="36"/>
    </row>
    <row r="230" spans="1:7" ht="13.5" thickBot="1" x14ac:dyDescent="0.3">
      <c r="A230" s="34"/>
      <c r="B230" s="2" t="s">
        <v>11</v>
      </c>
      <c r="C230" s="35"/>
      <c r="F230" s="252">
        <f>'Patient Experience'!F20</f>
        <v>0</v>
      </c>
      <c r="G230" s="36"/>
    </row>
    <row r="231" spans="1:7" ht="13.5" thickBot="1" x14ac:dyDescent="0.3">
      <c r="A231" s="34"/>
      <c r="C231" s="35"/>
      <c r="F231" s="92"/>
      <c r="G231" s="36"/>
    </row>
    <row r="232" spans="1:7" ht="13.5" thickBot="1" x14ac:dyDescent="0.3">
      <c r="A232" s="34"/>
      <c r="B232" s="239" t="s">
        <v>70</v>
      </c>
      <c r="C232" s="35"/>
      <c r="F232" s="217" t="str">
        <f>IF(F224=0," ",F228-F230)</f>
        <v xml:space="preserve"> </v>
      </c>
      <c r="G232" s="36"/>
    </row>
    <row r="233" spans="1:7" x14ac:dyDescent="0.25">
      <c r="A233" s="48"/>
      <c r="B233" s="254"/>
      <c r="C233" s="255"/>
      <c r="D233" s="50"/>
      <c r="E233" s="50"/>
      <c r="F233" s="132"/>
      <c r="G233" s="52"/>
    </row>
    <row r="234" spans="1:7" s="33" customFormat="1" ht="15.75" thickBot="1" x14ac:dyDescent="0.3">
      <c r="A234" s="27" t="s">
        <v>110</v>
      </c>
      <c r="B234" s="28"/>
      <c r="C234" s="28"/>
      <c r="D234" s="29"/>
      <c r="E234" s="30"/>
      <c r="F234" s="111"/>
      <c r="G234" s="32"/>
    </row>
    <row r="235" spans="1:7" s="33" customFormat="1" ht="13.5" customHeight="1" thickBot="1" x14ac:dyDescent="0.3">
      <c r="A235" s="40"/>
      <c r="B235" s="17" t="str">
        <f>'Redesign for Cost Containment'!B22</f>
        <v>Process Milestone:</v>
      </c>
      <c r="C235" s="17"/>
      <c r="D235" s="238">
        <f>'Redesign for Cost Containment'!D22</f>
        <v>0</v>
      </c>
      <c r="F235" s="247" t="str">
        <f>'Redesign for Cost Containment'!F29</f>
        <v>N/A</v>
      </c>
      <c r="G235" s="39"/>
    </row>
    <row r="236" spans="1:7" ht="6.75" customHeight="1" thickBot="1" x14ac:dyDescent="0.3">
      <c r="A236" s="34"/>
      <c r="F236" s="92"/>
      <c r="G236" s="36"/>
    </row>
    <row r="237" spans="1:7" ht="13.5" thickBot="1" x14ac:dyDescent="0.3">
      <c r="A237" s="34"/>
      <c r="C237" s="35" t="s">
        <v>15</v>
      </c>
      <c r="F237" s="248" t="str">
        <f>'Redesign for Cost Containment'!F44</f>
        <v xml:space="preserve"> </v>
      </c>
      <c r="G237" s="36"/>
    </row>
    <row r="238" spans="1:7" s="33" customFormat="1" ht="6.75" customHeight="1" thickBot="1" x14ac:dyDescent="0.3">
      <c r="A238" s="40"/>
      <c r="B238" s="17"/>
      <c r="C238" s="41"/>
      <c r="D238" s="38"/>
      <c r="F238" s="99"/>
      <c r="G238" s="39"/>
    </row>
    <row r="239" spans="1:7" s="33" customFormat="1" ht="13.5" customHeight="1" thickBot="1" x14ac:dyDescent="0.3">
      <c r="A239" s="40"/>
      <c r="B239" s="17" t="str">
        <f>'Redesign for Cost Containment'!B47</f>
        <v>Process Milestone:</v>
      </c>
      <c r="C239" s="17"/>
      <c r="D239" s="238">
        <f>'Redesign for Cost Containment'!D47</f>
        <v>0</v>
      </c>
      <c r="F239" s="247" t="str">
        <f>'Redesign for Cost Containment'!F54</f>
        <v>N/A</v>
      </c>
      <c r="G239" s="39"/>
    </row>
    <row r="240" spans="1:7" ht="6.75" customHeight="1" thickBot="1" x14ac:dyDescent="0.3">
      <c r="A240" s="34"/>
      <c r="F240" s="92"/>
      <c r="G240" s="36"/>
    </row>
    <row r="241" spans="1:7" ht="13.5" thickBot="1" x14ac:dyDescent="0.3">
      <c r="A241" s="34"/>
      <c r="C241" s="35" t="s">
        <v>15</v>
      </c>
      <c r="F241" s="248" t="str">
        <f>'Redesign for Cost Containment'!F69</f>
        <v xml:space="preserve"> </v>
      </c>
      <c r="G241" s="36"/>
    </row>
    <row r="242" spans="1:7" s="33" customFormat="1" ht="6.75" customHeight="1" thickBot="1" x14ac:dyDescent="0.3">
      <c r="A242" s="40"/>
      <c r="B242" s="17"/>
      <c r="C242" s="41"/>
      <c r="D242" s="38"/>
      <c r="F242" s="99"/>
      <c r="G242" s="39"/>
    </row>
    <row r="243" spans="1:7" s="33" customFormat="1" ht="13.5" customHeight="1" thickBot="1" x14ac:dyDescent="0.3">
      <c r="A243" s="40"/>
      <c r="B243" s="17" t="str">
        <f>'Redesign for Cost Containment'!B72</f>
        <v>Process Milestone:</v>
      </c>
      <c r="C243" s="17"/>
      <c r="D243" s="238">
        <f>'Redesign for Cost Containment'!D72</f>
        <v>0</v>
      </c>
      <c r="F243" s="247" t="str">
        <f>'Redesign for Cost Containment'!F79</f>
        <v>N/A</v>
      </c>
      <c r="G243" s="39"/>
    </row>
    <row r="244" spans="1:7" ht="6.75" customHeight="1" thickBot="1" x14ac:dyDescent="0.3">
      <c r="A244" s="34"/>
      <c r="F244" s="92"/>
      <c r="G244" s="36"/>
    </row>
    <row r="245" spans="1:7" ht="13.5" thickBot="1" x14ac:dyDescent="0.3">
      <c r="A245" s="34"/>
      <c r="C245" s="35" t="s">
        <v>15</v>
      </c>
      <c r="F245" s="248" t="str">
        <f>'Redesign for Cost Containment'!F94</f>
        <v xml:space="preserve"> </v>
      </c>
      <c r="G245" s="36"/>
    </row>
    <row r="246" spans="1:7" s="33" customFormat="1" ht="6.75" customHeight="1" thickBot="1" x14ac:dyDescent="0.3">
      <c r="A246" s="40"/>
      <c r="B246" s="17"/>
      <c r="C246" s="41"/>
      <c r="D246" s="38"/>
      <c r="F246" s="99"/>
      <c r="G246" s="39"/>
    </row>
    <row r="247" spans="1:7" s="33" customFormat="1" ht="13.5" customHeight="1" thickBot="1" x14ac:dyDescent="0.3">
      <c r="A247" s="40"/>
      <c r="B247" s="17" t="str">
        <f>'Redesign for Cost Containment'!B97</f>
        <v>Process Milestone:</v>
      </c>
      <c r="C247" s="17"/>
      <c r="D247" s="238">
        <f>'Redesign for Cost Containment'!D97</f>
        <v>0</v>
      </c>
      <c r="F247" s="247" t="str">
        <f>'Redesign for Cost Containment'!F104</f>
        <v>N/A</v>
      </c>
      <c r="G247" s="39"/>
    </row>
    <row r="248" spans="1:7" ht="6.75" customHeight="1" thickBot="1" x14ac:dyDescent="0.3">
      <c r="A248" s="34"/>
      <c r="F248" s="92"/>
      <c r="G248" s="36"/>
    </row>
    <row r="249" spans="1:7" ht="13.5" thickBot="1" x14ac:dyDescent="0.3">
      <c r="A249" s="34"/>
      <c r="C249" s="35" t="s">
        <v>15</v>
      </c>
      <c r="F249" s="248" t="str">
        <f>'Redesign for Cost Containment'!F119</f>
        <v xml:space="preserve"> </v>
      </c>
      <c r="G249" s="36"/>
    </row>
    <row r="250" spans="1:7" s="33" customFormat="1" ht="6.75" customHeight="1" thickBot="1" x14ac:dyDescent="0.3">
      <c r="A250" s="40"/>
      <c r="B250" s="17"/>
      <c r="C250" s="41"/>
      <c r="D250" s="38"/>
      <c r="F250" s="99"/>
      <c r="G250" s="39"/>
    </row>
    <row r="251" spans="1:7" s="33" customFormat="1" ht="13.5" customHeight="1" thickBot="1" x14ac:dyDescent="0.3">
      <c r="A251" s="40"/>
      <c r="B251" s="17" t="str">
        <f>'Redesign for Cost Containment'!B122</f>
        <v>Process Milestone:</v>
      </c>
      <c r="C251" s="17"/>
      <c r="D251" s="238">
        <f>'Redesign for Cost Containment'!D122</f>
        <v>0</v>
      </c>
      <c r="F251" s="247" t="str">
        <f>'Redesign for Cost Containment'!F129</f>
        <v>N/A</v>
      </c>
      <c r="G251" s="39"/>
    </row>
    <row r="252" spans="1:7" ht="6.75" customHeight="1" thickBot="1" x14ac:dyDescent="0.3">
      <c r="A252" s="34"/>
      <c r="F252" s="92"/>
      <c r="G252" s="36"/>
    </row>
    <row r="253" spans="1:7" ht="13.5" thickBot="1" x14ac:dyDescent="0.3">
      <c r="A253" s="34"/>
      <c r="C253" s="35" t="s">
        <v>15</v>
      </c>
      <c r="F253" s="248" t="str">
        <f>'Redesign for Cost Containment'!F144</f>
        <v xml:space="preserve"> </v>
      </c>
      <c r="G253" s="36"/>
    </row>
    <row r="254" spans="1:7" s="33" customFormat="1" ht="6.75" customHeight="1" thickBot="1" x14ac:dyDescent="0.3">
      <c r="A254" s="40"/>
      <c r="B254" s="17"/>
      <c r="C254" s="41"/>
      <c r="D254" s="38"/>
      <c r="F254" s="99"/>
      <c r="G254" s="39"/>
    </row>
    <row r="255" spans="1:7" s="33" customFormat="1" ht="13.5" customHeight="1" thickBot="1" x14ac:dyDescent="0.3">
      <c r="A255" s="40"/>
      <c r="B255" s="17" t="str">
        <f>'Redesign for Cost Containment'!B147</f>
        <v>Improvement Milestone:</v>
      </c>
      <c r="C255" s="17"/>
      <c r="D255" s="238">
        <f>'Redesign for Cost Containment'!D147</f>
        <v>0</v>
      </c>
      <c r="F255" s="247" t="str">
        <f>'Redesign for Cost Containment'!F154</f>
        <v>N/A</v>
      </c>
      <c r="G255" s="39"/>
    </row>
    <row r="256" spans="1:7" ht="6.75" customHeight="1" thickBot="1" x14ac:dyDescent="0.3">
      <c r="A256" s="34"/>
      <c r="F256" s="92"/>
      <c r="G256" s="36"/>
    </row>
    <row r="257" spans="1:7" ht="13.5" thickBot="1" x14ac:dyDescent="0.3">
      <c r="A257" s="34"/>
      <c r="C257" s="35" t="s">
        <v>15</v>
      </c>
      <c r="F257" s="248" t="str">
        <f>'Redesign for Cost Containment'!F169</f>
        <v xml:space="preserve"> </v>
      </c>
      <c r="G257" s="36"/>
    </row>
    <row r="258" spans="1:7" s="33" customFormat="1" ht="6.75" customHeight="1" thickBot="1" x14ac:dyDescent="0.3">
      <c r="A258" s="40"/>
      <c r="B258" s="17"/>
      <c r="C258" s="41"/>
      <c r="D258" s="38"/>
      <c r="F258" s="99"/>
      <c r="G258" s="39"/>
    </row>
    <row r="259" spans="1:7" s="33" customFormat="1" ht="13.5" customHeight="1" thickBot="1" x14ac:dyDescent="0.3">
      <c r="A259" s="40"/>
      <c r="B259" s="17" t="str">
        <f>'Redesign for Cost Containment'!B172</f>
        <v>Improvement Milestone:</v>
      </c>
      <c r="C259" s="17"/>
      <c r="D259" s="238">
        <f>'Redesign for Cost Containment'!D172</f>
        <v>0</v>
      </c>
      <c r="F259" s="247" t="str">
        <f>'Redesign for Cost Containment'!F179</f>
        <v>N/A</v>
      </c>
      <c r="G259" s="39"/>
    </row>
    <row r="260" spans="1:7" ht="6.75" customHeight="1" thickBot="1" x14ac:dyDescent="0.3">
      <c r="A260" s="34"/>
      <c r="F260" s="92"/>
      <c r="G260" s="36"/>
    </row>
    <row r="261" spans="1:7" ht="13.5" thickBot="1" x14ac:dyDescent="0.3">
      <c r="A261" s="34"/>
      <c r="C261" s="35" t="s">
        <v>15</v>
      </c>
      <c r="F261" s="248" t="str">
        <f>'Redesign for Cost Containment'!F194</f>
        <v xml:space="preserve"> </v>
      </c>
      <c r="G261" s="36"/>
    </row>
    <row r="262" spans="1:7" s="33" customFormat="1" ht="6.75" customHeight="1" thickBot="1" x14ac:dyDescent="0.3">
      <c r="A262" s="40"/>
      <c r="B262" s="17"/>
      <c r="C262" s="41"/>
      <c r="D262" s="38"/>
      <c r="F262" s="99"/>
      <c r="G262" s="39"/>
    </row>
    <row r="263" spans="1:7" s="33" customFormat="1" ht="13.5" customHeight="1" thickBot="1" x14ac:dyDescent="0.3">
      <c r="A263" s="40"/>
      <c r="B263" s="17" t="str">
        <f>'Redesign for Cost Containment'!B197</f>
        <v>Improvement Milestone:</v>
      </c>
      <c r="C263" s="17"/>
      <c r="D263" s="238">
        <f>'Redesign for Cost Containment'!D197</f>
        <v>0</v>
      </c>
      <c r="F263" s="247" t="str">
        <f>'Redesign for Cost Containment'!F204</f>
        <v>N/A</v>
      </c>
      <c r="G263" s="39"/>
    </row>
    <row r="264" spans="1:7" ht="6.75" customHeight="1" thickBot="1" x14ac:dyDescent="0.3">
      <c r="A264" s="34"/>
      <c r="F264" s="92"/>
      <c r="G264" s="36"/>
    </row>
    <row r="265" spans="1:7" ht="13.5" thickBot="1" x14ac:dyDescent="0.3">
      <c r="A265" s="34"/>
      <c r="C265" s="35" t="s">
        <v>15</v>
      </c>
      <c r="F265" s="248" t="str">
        <f>'Redesign for Cost Containment'!F219</f>
        <v xml:space="preserve"> </v>
      </c>
      <c r="G265" s="36"/>
    </row>
    <row r="266" spans="1:7" s="33" customFormat="1" ht="6.75" customHeight="1" thickBot="1" x14ac:dyDescent="0.3">
      <c r="A266" s="40"/>
      <c r="B266" s="17"/>
      <c r="C266" s="41"/>
      <c r="D266" s="38"/>
      <c r="F266" s="99"/>
      <c r="G266" s="39"/>
    </row>
    <row r="267" spans="1:7" s="33" customFormat="1" ht="13.5" customHeight="1" thickBot="1" x14ac:dyDescent="0.3">
      <c r="A267" s="40"/>
      <c r="B267" s="17" t="str">
        <f>'Redesign for Cost Containment'!B222</f>
        <v>Improvement Milestone:</v>
      </c>
      <c r="C267" s="17"/>
      <c r="D267" s="238">
        <f>'Redesign for Cost Containment'!D222</f>
        <v>0</v>
      </c>
      <c r="F267" s="247" t="str">
        <f>'Redesign for Cost Containment'!F229</f>
        <v>N/A</v>
      </c>
      <c r="G267" s="39"/>
    </row>
    <row r="268" spans="1:7" ht="6.75" customHeight="1" thickBot="1" x14ac:dyDescent="0.3">
      <c r="A268" s="34"/>
      <c r="F268" s="92"/>
      <c r="G268" s="36"/>
    </row>
    <row r="269" spans="1:7" ht="13.5" thickBot="1" x14ac:dyDescent="0.3">
      <c r="A269" s="34"/>
      <c r="C269" s="35" t="s">
        <v>15</v>
      </c>
      <c r="F269" s="248" t="str">
        <f>'Redesign for Cost Containment'!F244</f>
        <v xml:space="preserve"> </v>
      </c>
      <c r="G269" s="36"/>
    </row>
    <row r="270" spans="1:7" s="33" customFormat="1" ht="6.75" customHeight="1" thickBot="1" x14ac:dyDescent="0.3">
      <c r="A270" s="40"/>
      <c r="B270" s="17"/>
      <c r="C270" s="41"/>
      <c r="D270" s="38"/>
      <c r="F270" s="99"/>
      <c r="G270" s="39"/>
    </row>
    <row r="271" spans="1:7" s="33" customFormat="1" ht="13.5" customHeight="1" thickBot="1" x14ac:dyDescent="0.3">
      <c r="A271" s="40"/>
      <c r="B271" s="17" t="str">
        <f>'Redesign for Cost Containment'!B247</f>
        <v>Improvement Milestone:</v>
      </c>
      <c r="C271" s="17"/>
      <c r="D271" s="238">
        <f>'Redesign for Cost Containment'!D247</f>
        <v>0</v>
      </c>
      <c r="F271" s="247" t="str">
        <f>'Redesign for Cost Containment'!F254</f>
        <v>N/A</v>
      </c>
      <c r="G271" s="39"/>
    </row>
    <row r="272" spans="1:7" ht="6.75" customHeight="1" thickBot="1" x14ac:dyDescent="0.3">
      <c r="A272" s="34"/>
      <c r="F272" s="92"/>
      <c r="G272" s="36"/>
    </row>
    <row r="273" spans="1:7" ht="13.5" thickBot="1" x14ac:dyDescent="0.3">
      <c r="A273" s="34"/>
      <c r="C273" s="35" t="s">
        <v>15</v>
      </c>
      <c r="F273" s="248" t="str">
        <f>'Redesign for Cost Containment'!F269</f>
        <v xml:space="preserve"> </v>
      </c>
      <c r="G273" s="36"/>
    </row>
    <row r="274" spans="1:7" ht="13.5" thickBot="1" x14ac:dyDescent="0.3">
      <c r="A274" s="34"/>
      <c r="C274" s="35"/>
      <c r="F274" s="92"/>
      <c r="G274" s="36"/>
    </row>
    <row r="275" spans="1:7" ht="13.5" thickBot="1" x14ac:dyDescent="0.3">
      <c r="A275" s="34"/>
      <c r="B275" s="2" t="s">
        <v>10</v>
      </c>
      <c r="C275" s="35"/>
      <c r="F275" s="249">
        <f>'Redesign for Cost Containment'!F18</f>
        <v>0</v>
      </c>
      <c r="G275" s="36"/>
    </row>
    <row r="276" spans="1:7" ht="13.5" thickBot="1" x14ac:dyDescent="0.3">
      <c r="A276" s="34"/>
      <c r="C276" s="35"/>
      <c r="F276" s="92"/>
      <c r="G276" s="36"/>
    </row>
    <row r="277" spans="1:7" ht="13.5" thickBot="1" x14ac:dyDescent="0.3">
      <c r="A277" s="34"/>
      <c r="B277" s="2" t="s">
        <v>66</v>
      </c>
      <c r="C277" s="35"/>
      <c r="F277" s="250">
        <f>SUM(F273,F269,F265,F261,F257,F253,F249,F245,F241,F237)</f>
        <v>0</v>
      </c>
      <c r="G277" s="36"/>
    </row>
    <row r="278" spans="1:7" ht="13.5" thickBot="1" x14ac:dyDescent="0.3">
      <c r="A278" s="34"/>
      <c r="C278" s="35"/>
      <c r="F278" s="92"/>
      <c r="G278" s="36"/>
    </row>
    <row r="279" spans="1:7" ht="13.5" thickBot="1" x14ac:dyDescent="0.3">
      <c r="A279" s="34"/>
      <c r="B279" s="2" t="s">
        <v>67</v>
      </c>
      <c r="C279" s="35"/>
      <c r="F279" s="250">
        <f>COUNT(F273,F269,F265,F261,F257,F253,F249,F245,F241,F237)</f>
        <v>0</v>
      </c>
      <c r="G279" s="36"/>
    </row>
    <row r="280" spans="1:7" ht="13.5" thickBot="1" x14ac:dyDescent="0.3">
      <c r="A280" s="34"/>
      <c r="C280" s="35"/>
      <c r="F280" s="92"/>
      <c r="G280" s="36"/>
    </row>
    <row r="281" spans="1:7" ht="13.5" thickBot="1" x14ac:dyDescent="0.3">
      <c r="A281" s="34"/>
      <c r="B281" s="2" t="s">
        <v>68</v>
      </c>
      <c r="C281" s="35"/>
      <c r="F281" s="251" t="str">
        <f>IF(F279=0," ",F277/F279)</f>
        <v xml:space="preserve"> </v>
      </c>
      <c r="G281" s="36"/>
    </row>
    <row r="282" spans="1:7" ht="13.5" thickBot="1" x14ac:dyDescent="0.3">
      <c r="A282" s="34"/>
      <c r="C282" s="35"/>
      <c r="F282" s="92"/>
      <c r="G282" s="36"/>
    </row>
    <row r="283" spans="1:7" ht="13.5" thickBot="1" x14ac:dyDescent="0.3">
      <c r="A283" s="34"/>
      <c r="B283" s="2" t="s">
        <v>69</v>
      </c>
      <c r="C283" s="35"/>
      <c r="F283" s="249" t="str">
        <f>IF(F279=0," ",F281*F275)</f>
        <v xml:space="preserve"> </v>
      </c>
      <c r="G283" s="36"/>
    </row>
    <row r="284" spans="1:7" ht="13.5" thickBot="1" x14ac:dyDescent="0.3">
      <c r="A284" s="34"/>
      <c r="C284" s="35"/>
      <c r="F284" s="92"/>
      <c r="G284" s="36"/>
    </row>
    <row r="285" spans="1:7" ht="13.5" thickBot="1" x14ac:dyDescent="0.3">
      <c r="A285" s="34"/>
      <c r="B285" s="2" t="s">
        <v>11</v>
      </c>
      <c r="C285" s="35"/>
      <c r="F285" s="252">
        <f>'Redesign for Cost Containment'!F20</f>
        <v>0</v>
      </c>
      <c r="G285" s="36"/>
    </row>
    <row r="286" spans="1:7" ht="13.5" thickBot="1" x14ac:dyDescent="0.3">
      <c r="A286" s="34"/>
      <c r="C286" s="35"/>
      <c r="F286" s="92"/>
      <c r="G286" s="36"/>
    </row>
    <row r="287" spans="1:7" ht="13.5" thickBot="1" x14ac:dyDescent="0.3">
      <c r="A287" s="34"/>
      <c r="B287" s="239" t="s">
        <v>70</v>
      </c>
      <c r="C287" s="35"/>
      <c r="F287" s="217" t="str">
        <f>IF(F279=0," ",F283-F285)</f>
        <v xml:space="preserve"> </v>
      </c>
      <c r="G287" s="36"/>
    </row>
    <row r="288" spans="1:7" x14ac:dyDescent="0.25">
      <c r="A288" s="48"/>
      <c r="B288" s="254"/>
      <c r="C288" s="255"/>
      <c r="D288" s="50"/>
      <c r="E288" s="50"/>
      <c r="F288" s="132"/>
      <c r="G288" s="52"/>
    </row>
    <row r="289" spans="1:7" s="33" customFormat="1" ht="15.75" thickBot="1" x14ac:dyDescent="0.3">
      <c r="A289" s="27" t="s">
        <v>111</v>
      </c>
      <c r="B289" s="28"/>
      <c r="C289" s="28"/>
      <c r="D289" s="29"/>
      <c r="E289" s="30"/>
      <c r="F289" s="111"/>
      <c r="G289" s="32"/>
    </row>
    <row r="290" spans="1:7" s="33" customFormat="1" ht="13.5" customHeight="1" thickBot="1" x14ac:dyDescent="0.3">
      <c r="A290" s="40"/>
      <c r="B290" s="17" t="str">
        <f>'Integrate Physical Behavioral'!B22</f>
        <v>Process Milestone:</v>
      </c>
      <c r="C290" s="17"/>
      <c r="D290" s="238">
        <f>'Integrate Physical Behavioral'!D22</f>
        <v>0</v>
      </c>
      <c r="F290" s="247" t="str">
        <f>'Integrate Physical Behavioral'!F29</f>
        <v>N/A</v>
      </c>
      <c r="G290" s="39"/>
    </row>
    <row r="291" spans="1:7" ht="6.75" customHeight="1" thickBot="1" x14ac:dyDescent="0.3">
      <c r="A291" s="34"/>
      <c r="F291" s="92"/>
      <c r="G291" s="36"/>
    </row>
    <row r="292" spans="1:7" ht="13.5" thickBot="1" x14ac:dyDescent="0.3">
      <c r="A292" s="34"/>
      <c r="C292" s="35" t="s">
        <v>15</v>
      </c>
      <c r="F292" s="248" t="str">
        <f>'Integrate Physical Behavioral'!F44</f>
        <v xml:space="preserve"> </v>
      </c>
      <c r="G292" s="36"/>
    </row>
    <row r="293" spans="1:7" s="33" customFormat="1" ht="6.75" customHeight="1" thickBot="1" x14ac:dyDescent="0.3">
      <c r="A293" s="40"/>
      <c r="B293" s="17"/>
      <c r="C293" s="41"/>
      <c r="D293" s="38"/>
      <c r="F293" s="99"/>
      <c r="G293" s="39"/>
    </row>
    <row r="294" spans="1:7" s="33" customFormat="1" ht="13.5" customHeight="1" thickBot="1" x14ac:dyDescent="0.3">
      <c r="A294" s="40"/>
      <c r="B294" s="17" t="str">
        <f>'Integrate Physical Behavioral'!B47</f>
        <v>Process Milestone:</v>
      </c>
      <c r="C294" s="17"/>
      <c r="D294" s="238">
        <f>'Integrate Physical Behavioral'!D47</f>
        <v>0</v>
      </c>
      <c r="F294" s="247" t="str">
        <f>'Integrate Physical Behavioral'!F54</f>
        <v>N/A</v>
      </c>
      <c r="G294" s="39"/>
    </row>
    <row r="295" spans="1:7" ht="6.75" customHeight="1" thickBot="1" x14ac:dyDescent="0.3">
      <c r="A295" s="34"/>
      <c r="F295" s="92"/>
      <c r="G295" s="36"/>
    </row>
    <row r="296" spans="1:7" ht="13.5" thickBot="1" x14ac:dyDescent="0.3">
      <c r="A296" s="34"/>
      <c r="C296" s="35" t="s">
        <v>15</v>
      </c>
      <c r="F296" s="248" t="str">
        <f>'Integrate Physical Behavioral'!F69</f>
        <v xml:space="preserve"> </v>
      </c>
      <c r="G296" s="36"/>
    </row>
    <row r="297" spans="1:7" s="33" customFormat="1" ht="6.75" customHeight="1" thickBot="1" x14ac:dyDescent="0.3">
      <c r="A297" s="40"/>
      <c r="B297" s="17"/>
      <c r="C297" s="41"/>
      <c r="D297" s="38"/>
      <c r="F297" s="99"/>
      <c r="G297" s="39"/>
    </row>
    <row r="298" spans="1:7" s="33" customFormat="1" ht="13.5" customHeight="1" thickBot="1" x14ac:dyDescent="0.3">
      <c r="A298" s="40"/>
      <c r="B298" s="17" t="str">
        <f>'Integrate Physical Behavioral'!B72</f>
        <v>Process Milestone:</v>
      </c>
      <c r="C298" s="17"/>
      <c r="D298" s="238">
        <f>'Integrate Physical Behavioral'!D72</f>
        <v>0</v>
      </c>
      <c r="F298" s="247" t="str">
        <f>'Integrate Physical Behavioral'!F79</f>
        <v>N/A</v>
      </c>
      <c r="G298" s="39"/>
    </row>
    <row r="299" spans="1:7" ht="6.75" customHeight="1" thickBot="1" x14ac:dyDescent="0.3">
      <c r="A299" s="34"/>
      <c r="F299" s="92"/>
      <c r="G299" s="36"/>
    </row>
    <row r="300" spans="1:7" ht="13.5" thickBot="1" x14ac:dyDescent="0.3">
      <c r="A300" s="34"/>
      <c r="C300" s="35" t="s">
        <v>15</v>
      </c>
      <c r="F300" s="248" t="str">
        <f>'Integrate Physical Behavioral'!F94</f>
        <v xml:space="preserve"> </v>
      </c>
      <c r="G300" s="36"/>
    </row>
    <row r="301" spans="1:7" s="33" customFormat="1" ht="6.75" customHeight="1" thickBot="1" x14ac:dyDescent="0.3">
      <c r="A301" s="40"/>
      <c r="B301" s="17"/>
      <c r="C301" s="41"/>
      <c r="D301" s="38"/>
      <c r="F301" s="99"/>
      <c r="G301" s="39"/>
    </row>
    <row r="302" spans="1:7" s="33" customFormat="1" ht="13.5" customHeight="1" thickBot="1" x14ac:dyDescent="0.3">
      <c r="A302" s="40"/>
      <c r="B302" s="17" t="str">
        <f>'Integrate Physical Behavioral'!B97</f>
        <v>Process Milestone:</v>
      </c>
      <c r="C302" s="17"/>
      <c r="D302" s="238">
        <f>'Integrate Physical Behavioral'!D97</f>
        <v>0</v>
      </c>
      <c r="F302" s="247" t="str">
        <f>'Integrate Physical Behavioral'!F104</f>
        <v>N/A</v>
      </c>
      <c r="G302" s="39"/>
    </row>
    <row r="303" spans="1:7" ht="6.75" customHeight="1" thickBot="1" x14ac:dyDescent="0.3">
      <c r="A303" s="34"/>
      <c r="F303" s="92"/>
      <c r="G303" s="36"/>
    </row>
    <row r="304" spans="1:7" ht="13.5" thickBot="1" x14ac:dyDescent="0.3">
      <c r="A304" s="34"/>
      <c r="C304" s="35" t="s">
        <v>15</v>
      </c>
      <c r="F304" s="248" t="str">
        <f>'Integrate Physical Behavioral'!F119</f>
        <v xml:space="preserve"> </v>
      </c>
      <c r="G304" s="36"/>
    </row>
    <row r="305" spans="1:7" s="33" customFormat="1" ht="6.75" customHeight="1" thickBot="1" x14ac:dyDescent="0.3">
      <c r="A305" s="40"/>
      <c r="B305" s="17"/>
      <c r="C305" s="41"/>
      <c r="D305" s="38"/>
      <c r="F305" s="99"/>
      <c r="G305" s="39"/>
    </row>
    <row r="306" spans="1:7" s="33" customFormat="1" ht="13.5" customHeight="1" thickBot="1" x14ac:dyDescent="0.3">
      <c r="A306" s="40"/>
      <c r="B306" s="17" t="str">
        <f>'Integrate Physical Behavioral'!B122</f>
        <v>Process Milestone:</v>
      </c>
      <c r="C306" s="17"/>
      <c r="D306" s="238">
        <f>'Integrate Physical Behavioral'!D122</f>
        <v>0</v>
      </c>
      <c r="F306" s="247" t="str">
        <f>'Integrate Physical Behavioral'!F129</f>
        <v>N/A</v>
      </c>
      <c r="G306" s="39"/>
    </row>
    <row r="307" spans="1:7" ht="6.75" customHeight="1" thickBot="1" x14ac:dyDescent="0.3">
      <c r="A307" s="34"/>
      <c r="F307" s="92"/>
      <c r="G307" s="36"/>
    </row>
    <row r="308" spans="1:7" ht="13.5" thickBot="1" x14ac:dyDescent="0.3">
      <c r="A308" s="34"/>
      <c r="C308" s="35" t="s">
        <v>15</v>
      </c>
      <c r="F308" s="248" t="str">
        <f>'Integrate Physical Behavioral'!F144</f>
        <v xml:space="preserve"> </v>
      </c>
      <c r="G308" s="36"/>
    </row>
    <row r="309" spans="1:7" s="33" customFormat="1" ht="6.75" customHeight="1" thickBot="1" x14ac:dyDescent="0.3">
      <c r="A309" s="40"/>
      <c r="B309" s="17"/>
      <c r="C309" s="41"/>
      <c r="D309" s="38"/>
      <c r="F309" s="99"/>
      <c r="G309" s="39"/>
    </row>
    <row r="310" spans="1:7" s="33" customFormat="1" ht="13.5" customHeight="1" thickBot="1" x14ac:dyDescent="0.3">
      <c r="A310" s="40"/>
      <c r="B310" s="17" t="str">
        <f>'Integrate Physical Behavioral'!B147</f>
        <v>Improvement Milestone:</v>
      </c>
      <c r="C310" s="17"/>
      <c r="D310" s="238">
        <f>'Integrate Physical Behavioral'!D147</f>
        <v>0</v>
      </c>
      <c r="F310" s="247" t="str">
        <f>'Integrate Physical Behavioral'!F154</f>
        <v>N/A</v>
      </c>
      <c r="G310" s="39"/>
    </row>
    <row r="311" spans="1:7" ht="6.75" customHeight="1" thickBot="1" x14ac:dyDescent="0.3">
      <c r="A311" s="34"/>
      <c r="F311" s="92"/>
      <c r="G311" s="36"/>
    </row>
    <row r="312" spans="1:7" ht="13.5" thickBot="1" x14ac:dyDescent="0.3">
      <c r="A312" s="34"/>
      <c r="C312" s="35" t="s">
        <v>15</v>
      </c>
      <c r="F312" s="248" t="str">
        <f>'Integrate Physical Behavioral'!F169</f>
        <v xml:space="preserve"> </v>
      </c>
      <c r="G312" s="36"/>
    </row>
    <row r="313" spans="1:7" s="33" customFormat="1" ht="6.75" customHeight="1" thickBot="1" x14ac:dyDescent="0.3">
      <c r="A313" s="40"/>
      <c r="B313" s="17"/>
      <c r="C313" s="41"/>
      <c r="D313" s="38"/>
      <c r="F313" s="99"/>
      <c r="G313" s="39"/>
    </row>
    <row r="314" spans="1:7" s="33" customFormat="1" ht="13.5" customHeight="1" thickBot="1" x14ac:dyDescent="0.3">
      <c r="A314" s="40"/>
      <c r="B314" s="17" t="str">
        <f>'Integrate Physical Behavioral'!B172</f>
        <v>Improvement Milestone:</v>
      </c>
      <c r="C314" s="17"/>
      <c r="D314" s="238">
        <f>'Integrate Physical Behavioral'!D172</f>
        <v>0</v>
      </c>
      <c r="F314" s="247" t="str">
        <f>'Integrate Physical Behavioral'!F179</f>
        <v>N/A</v>
      </c>
      <c r="G314" s="39"/>
    </row>
    <row r="315" spans="1:7" ht="6.75" customHeight="1" thickBot="1" x14ac:dyDescent="0.3">
      <c r="A315" s="34"/>
      <c r="F315" s="92"/>
      <c r="G315" s="36"/>
    </row>
    <row r="316" spans="1:7" ht="13.5" thickBot="1" x14ac:dyDescent="0.3">
      <c r="A316" s="34"/>
      <c r="C316" s="35" t="s">
        <v>15</v>
      </c>
      <c r="F316" s="248" t="str">
        <f>'Integrate Physical Behavioral'!F194</f>
        <v xml:space="preserve"> </v>
      </c>
      <c r="G316" s="36"/>
    </row>
    <row r="317" spans="1:7" s="33" customFormat="1" ht="6.75" customHeight="1" thickBot="1" x14ac:dyDescent="0.3">
      <c r="A317" s="40"/>
      <c r="B317" s="17"/>
      <c r="C317" s="41"/>
      <c r="D317" s="38"/>
      <c r="F317" s="99"/>
      <c r="G317" s="39"/>
    </row>
    <row r="318" spans="1:7" s="33" customFormat="1" ht="13.5" customHeight="1" thickBot="1" x14ac:dyDescent="0.3">
      <c r="A318" s="40"/>
      <c r="B318" s="17" t="str">
        <f>'Integrate Physical Behavioral'!B197</f>
        <v>Improvement Milestone:</v>
      </c>
      <c r="C318" s="17"/>
      <c r="D318" s="238">
        <f>'Integrate Physical Behavioral'!D197</f>
        <v>0</v>
      </c>
      <c r="F318" s="247" t="str">
        <f>'Integrate Physical Behavioral'!F204</f>
        <v>N/A</v>
      </c>
      <c r="G318" s="39"/>
    </row>
    <row r="319" spans="1:7" ht="6.75" customHeight="1" thickBot="1" x14ac:dyDescent="0.3">
      <c r="A319" s="34"/>
      <c r="F319" s="92"/>
      <c r="G319" s="36"/>
    </row>
    <row r="320" spans="1:7" ht="13.5" thickBot="1" x14ac:dyDescent="0.3">
      <c r="A320" s="34"/>
      <c r="C320" s="35" t="s">
        <v>15</v>
      </c>
      <c r="F320" s="248" t="str">
        <f>'Integrate Physical Behavioral'!F219</f>
        <v xml:space="preserve"> </v>
      </c>
      <c r="G320" s="36"/>
    </row>
    <row r="321" spans="1:7" s="33" customFormat="1" ht="6.75" customHeight="1" thickBot="1" x14ac:dyDescent="0.3">
      <c r="A321" s="40"/>
      <c r="B321" s="17"/>
      <c r="C321" s="41"/>
      <c r="D321" s="38"/>
      <c r="F321" s="99"/>
      <c r="G321" s="39"/>
    </row>
    <row r="322" spans="1:7" s="33" customFormat="1" ht="13.5" customHeight="1" thickBot="1" x14ac:dyDescent="0.3">
      <c r="A322" s="40"/>
      <c r="B322" s="17" t="str">
        <f>'Integrate Physical Behavioral'!B222</f>
        <v>Improvement Milestone:</v>
      </c>
      <c r="C322" s="17"/>
      <c r="D322" s="238">
        <f>'Integrate Physical Behavioral'!D222</f>
        <v>0</v>
      </c>
      <c r="F322" s="247" t="str">
        <f>'Integrate Physical Behavioral'!F229</f>
        <v>N/A</v>
      </c>
      <c r="G322" s="39"/>
    </row>
    <row r="323" spans="1:7" ht="6.75" customHeight="1" thickBot="1" x14ac:dyDescent="0.3">
      <c r="A323" s="34"/>
      <c r="F323" s="92"/>
      <c r="G323" s="36"/>
    </row>
    <row r="324" spans="1:7" ht="13.5" thickBot="1" x14ac:dyDescent="0.3">
      <c r="A324" s="34"/>
      <c r="C324" s="35" t="s">
        <v>15</v>
      </c>
      <c r="F324" s="248" t="str">
        <f>'Integrate Physical Behavioral'!F244</f>
        <v xml:space="preserve"> </v>
      </c>
      <c r="G324" s="36"/>
    </row>
    <row r="325" spans="1:7" s="33" customFormat="1" ht="6.75" customHeight="1" thickBot="1" x14ac:dyDescent="0.3">
      <c r="A325" s="40"/>
      <c r="B325" s="17"/>
      <c r="C325" s="41"/>
      <c r="D325" s="38"/>
      <c r="F325" s="99"/>
      <c r="G325" s="39"/>
    </row>
    <row r="326" spans="1:7" s="33" customFormat="1" ht="13.5" customHeight="1" thickBot="1" x14ac:dyDescent="0.3">
      <c r="A326" s="40"/>
      <c r="B326" s="17" t="str">
        <f>'Integrate Physical Behavioral'!B247</f>
        <v>Improvement Milestone:</v>
      </c>
      <c r="C326" s="17"/>
      <c r="D326" s="238">
        <f>'Integrate Physical Behavioral'!D247</f>
        <v>0</v>
      </c>
      <c r="F326" s="247" t="str">
        <f>'Integrate Physical Behavioral'!F254</f>
        <v>N/A</v>
      </c>
      <c r="G326" s="39"/>
    </row>
    <row r="327" spans="1:7" ht="6.75" customHeight="1" thickBot="1" x14ac:dyDescent="0.3">
      <c r="A327" s="34"/>
      <c r="F327" s="92"/>
      <c r="G327" s="36"/>
    </row>
    <row r="328" spans="1:7" ht="13.5" thickBot="1" x14ac:dyDescent="0.3">
      <c r="A328" s="34"/>
      <c r="C328" s="35" t="s">
        <v>15</v>
      </c>
      <c r="F328" s="248" t="str">
        <f>'Integrate Physical Behavioral'!F269</f>
        <v xml:space="preserve"> </v>
      </c>
      <c r="G328" s="36"/>
    </row>
    <row r="329" spans="1:7" ht="13.5" thickBot="1" x14ac:dyDescent="0.3">
      <c r="A329" s="34"/>
      <c r="C329" s="35"/>
      <c r="F329" s="92"/>
      <c r="G329" s="36"/>
    </row>
    <row r="330" spans="1:7" ht="13.5" thickBot="1" x14ac:dyDescent="0.3">
      <c r="A330" s="34"/>
      <c r="B330" s="2" t="s">
        <v>10</v>
      </c>
      <c r="C330" s="35"/>
      <c r="F330" s="249">
        <f>'Integrate Physical Behavioral'!F18</f>
        <v>0</v>
      </c>
      <c r="G330" s="36"/>
    </row>
    <row r="331" spans="1:7" ht="13.5" thickBot="1" x14ac:dyDescent="0.3">
      <c r="A331" s="34"/>
      <c r="C331" s="35"/>
      <c r="F331" s="92"/>
      <c r="G331" s="36"/>
    </row>
    <row r="332" spans="1:7" ht="13.5" thickBot="1" x14ac:dyDescent="0.3">
      <c r="A332" s="34"/>
      <c r="B332" s="2" t="s">
        <v>66</v>
      </c>
      <c r="C332" s="35"/>
      <c r="F332" s="250">
        <f>SUM(F328,F324,F320,F316,F312,F308,F304,F300,F296,F292)</f>
        <v>0</v>
      </c>
      <c r="G332" s="36"/>
    </row>
    <row r="333" spans="1:7" ht="13.5" thickBot="1" x14ac:dyDescent="0.3">
      <c r="A333" s="34"/>
      <c r="C333" s="35"/>
      <c r="F333" s="92"/>
      <c r="G333" s="36"/>
    </row>
    <row r="334" spans="1:7" ht="13.5" thickBot="1" x14ac:dyDescent="0.3">
      <c r="A334" s="34"/>
      <c r="B334" s="2" t="s">
        <v>67</v>
      </c>
      <c r="C334" s="35"/>
      <c r="F334" s="250">
        <f>COUNT(F328,F324,F320,F316,F312,F308,F304,F300,F296,F292)</f>
        <v>0</v>
      </c>
      <c r="G334" s="36"/>
    </row>
    <row r="335" spans="1:7" ht="13.5" thickBot="1" x14ac:dyDescent="0.3">
      <c r="A335" s="34"/>
      <c r="C335" s="35"/>
      <c r="F335" s="92"/>
      <c r="G335" s="36"/>
    </row>
    <row r="336" spans="1:7" ht="13.5" thickBot="1" x14ac:dyDescent="0.3">
      <c r="A336" s="34"/>
      <c r="B336" s="2" t="s">
        <v>68</v>
      </c>
      <c r="C336" s="35"/>
      <c r="F336" s="251" t="str">
        <f>IF(F334=0," ",F332/F334)</f>
        <v xml:space="preserve"> </v>
      </c>
      <c r="G336" s="36"/>
    </row>
    <row r="337" spans="1:7" ht="13.5" thickBot="1" x14ac:dyDescent="0.3">
      <c r="A337" s="34"/>
      <c r="C337" s="35"/>
      <c r="F337" s="92"/>
      <c r="G337" s="36"/>
    </row>
    <row r="338" spans="1:7" ht="13.5" thickBot="1" x14ac:dyDescent="0.3">
      <c r="A338" s="34"/>
      <c r="B338" s="2" t="s">
        <v>69</v>
      </c>
      <c r="C338" s="35"/>
      <c r="F338" s="249" t="str">
        <f>IF(F334=0," ",F336*F330)</f>
        <v xml:space="preserve"> </v>
      </c>
      <c r="G338" s="36"/>
    </row>
    <row r="339" spans="1:7" ht="13.5" thickBot="1" x14ac:dyDescent="0.3">
      <c r="A339" s="34"/>
      <c r="C339" s="35"/>
      <c r="F339" s="92"/>
      <c r="G339" s="36"/>
    </row>
    <row r="340" spans="1:7" ht="13.5" thickBot="1" x14ac:dyDescent="0.3">
      <c r="A340" s="34"/>
      <c r="B340" s="2" t="s">
        <v>11</v>
      </c>
      <c r="C340" s="35"/>
      <c r="F340" s="252">
        <f>'Integrate Physical Behavioral'!F20</f>
        <v>0</v>
      </c>
      <c r="G340" s="36"/>
    </row>
    <row r="341" spans="1:7" ht="13.5" thickBot="1" x14ac:dyDescent="0.3">
      <c r="A341" s="34"/>
      <c r="C341" s="35"/>
      <c r="F341" s="92"/>
      <c r="G341" s="36"/>
    </row>
    <row r="342" spans="1:7" ht="13.5" thickBot="1" x14ac:dyDescent="0.3">
      <c r="A342" s="34"/>
      <c r="B342" s="239" t="s">
        <v>70</v>
      </c>
      <c r="C342" s="35"/>
      <c r="F342" s="217" t="str">
        <f>IF(F334=0," ",F338-F340)</f>
        <v xml:space="preserve"> </v>
      </c>
      <c r="G342" s="36"/>
    </row>
    <row r="343" spans="1:7" x14ac:dyDescent="0.25">
      <c r="A343" s="48"/>
      <c r="B343" s="254"/>
      <c r="C343" s="255"/>
      <c r="D343" s="50"/>
      <c r="E343" s="50"/>
      <c r="F343" s="132"/>
      <c r="G343" s="52"/>
    </row>
    <row r="344" spans="1:7" s="33" customFormat="1" ht="15.75" thickBot="1" x14ac:dyDescent="0.3">
      <c r="A344" s="27" t="s">
        <v>112</v>
      </c>
      <c r="B344" s="28"/>
      <c r="C344" s="28"/>
      <c r="D344" s="29"/>
      <c r="E344" s="30"/>
      <c r="F344" s="111"/>
      <c r="G344" s="32"/>
    </row>
    <row r="345" spans="1:7" s="33" customFormat="1" ht="13.5" customHeight="1" thickBot="1" x14ac:dyDescent="0.3">
      <c r="A345" s="40"/>
      <c r="B345" s="17" t="str">
        <f>'Specialty Care Access'!B22</f>
        <v>Process Milestone:</v>
      </c>
      <c r="C345" s="17"/>
      <c r="D345" s="238">
        <f>'Specialty Care Access'!D22</f>
        <v>0</v>
      </c>
      <c r="F345" s="247" t="str">
        <f>'Specialty Care Access'!F29</f>
        <v>N/A</v>
      </c>
      <c r="G345" s="39"/>
    </row>
    <row r="346" spans="1:7" ht="6.75" customHeight="1" thickBot="1" x14ac:dyDescent="0.3">
      <c r="A346" s="34"/>
      <c r="F346" s="92"/>
      <c r="G346" s="36"/>
    </row>
    <row r="347" spans="1:7" ht="13.5" thickBot="1" x14ac:dyDescent="0.3">
      <c r="A347" s="34"/>
      <c r="C347" s="35" t="s">
        <v>15</v>
      </c>
      <c r="F347" s="248" t="str">
        <f>'Specialty Care Access'!F44</f>
        <v xml:space="preserve"> </v>
      </c>
      <c r="G347" s="36"/>
    </row>
    <row r="348" spans="1:7" s="33" customFormat="1" ht="6.75" customHeight="1" thickBot="1" x14ac:dyDescent="0.3">
      <c r="A348" s="40"/>
      <c r="B348" s="17"/>
      <c r="C348" s="41"/>
      <c r="D348" s="38"/>
      <c r="F348" s="99"/>
      <c r="G348" s="39"/>
    </row>
    <row r="349" spans="1:7" s="33" customFormat="1" ht="13.5" customHeight="1" thickBot="1" x14ac:dyDescent="0.3">
      <c r="A349" s="40"/>
      <c r="B349" s="17" t="str">
        <f>'Specialty Care Access'!B47</f>
        <v>Process Milestone:</v>
      </c>
      <c r="C349" s="17"/>
      <c r="D349" s="238">
        <f>'Specialty Care Access'!D47</f>
        <v>0</v>
      </c>
      <c r="F349" s="247" t="str">
        <f>'Specialty Care Access'!F54</f>
        <v>N/A</v>
      </c>
      <c r="G349" s="39"/>
    </row>
    <row r="350" spans="1:7" ht="6.75" customHeight="1" thickBot="1" x14ac:dyDescent="0.3">
      <c r="A350" s="34"/>
      <c r="F350" s="92"/>
      <c r="G350" s="36"/>
    </row>
    <row r="351" spans="1:7" ht="13.5" thickBot="1" x14ac:dyDescent="0.3">
      <c r="A351" s="34"/>
      <c r="C351" s="35" t="s">
        <v>15</v>
      </c>
      <c r="F351" s="248" t="str">
        <f>'Specialty Care Access'!F69</f>
        <v xml:space="preserve"> </v>
      </c>
      <c r="G351" s="36"/>
    </row>
    <row r="352" spans="1:7" s="33" customFormat="1" ht="6.75" customHeight="1" thickBot="1" x14ac:dyDescent="0.3">
      <c r="A352" s="40"/>
      <c r="B352" s="17"/>
      <c r="C352" s="41"/>
      <c r="D352" s="38"/>
      <c r="F352" s="99"/>
      <c r="G352" s="39"/>
    </row>
    <row r="353" spans="1:7" s="33" customFormat="1" ht="13.5" customHeight="1" thickBot="1" x14ac:dyDescent="0.3">
      <c r="A353" s="40"/>
      <c r="B353" s="17" t="str">
        <f>'Specialty Care Access'!B72</f>
        <v>Process Milestone:</v>
      </c>
      <c r="C353" s="17"/>
      <c r="D353" s="238">
        <f>'Specialty Care Access'!D72</f>
        <v>0</v>
      </c>
      <c r="F353" s="247" t="str">
        <f>'Specialty Care Access'!F79</f>
        <v>N/A</v>
      </c>
      <c r="G353" s="39"/>
    </row>
    <row r="354" spans="1:7" ht="6.75" customHeight="1" thickBot="1" x14ac:dyDescent="0.3">
      <c r="A354" s="34"/>
      <c r="F354" s="92"/>
      <c r="G354" s="36"/>
    </row>
    <row r="355" spans="1:7" ht="13.5" thickBot="1" x14ac:dyDescent="0.3">
      <c r="A355" s="34"/>
      <c r="C355" s="35" t="s">
        <v>15</v>
      </c>
      <c r="F355" s="248" t="str">
        <f>'Specialty Care Access'!F94</f>
        <v xml:space="preserve"> </v>
      </c>
      <c r="G355" s="36"/>
    </row>
    <row r="356" spans="1:7" s="33" customFormat="1" ht="6.75" customHeight="1" thickBot="1" x14ac:dyDescent="0.3">
      <c r="A356" s="40"/>
      <c r="B356" s="17"/>
      <c r="C356" s="41"/>
      <c r="D356" s="38"/>
      <c r="F356" s="99"/>
      <c r="G356" s="39"/>
    </row>
    <row r="357" spans="1:7" s="33" customFormat="1" ht="13.5" customHeight="1" thickBot="1" x14ac:dyDescent="0.3">
      <c r="A357" s="40"/>
      <c r="B357" s="17" t="str">
        <f>'Specialty Care Access'!B97</f>
        <v>Process Milestone:</v>
      </c>
      <c r="C357" s="17"/>
      <c r="D357" s="238">
        <f>'Specialty Care Access'!D97</f>
        <v>0</v>
      </c>
      <c r="F357" s="247" t="str">
        <f>'Specialty Care Access'!F104</f>
        <v>N/A</v>
      </c>
      <c r="G357" s="39"/>
    </row>
    <row r="358" spans="1:7" ht="6.75" customHeight="1" thickBot="1" x14ac:dyDescent="0.3">
      <c r="A358" s="34"/>
      <c r="F358" s="92"/>
      <c r="G358" s="36"/>
    </row>
    <row r="359" spans="1:7" ht="13.5" thickBot="1" x14ac:dyDescent="0.3">
      <c r="A359" s="34"/>
      <c r="C359" s="35" t="s">
        <v>15</v>
      </c>
      <c r="F359" s="248" t="str">
        <f>'Specialty Care Access'!F119</f>
        <v xml:space="preserve"> </v>
      </c>
      <c r="G359" s="36"/>
    </row>
    <row r="360" spans="1:7" s="33" customFormat="1" ht="6.75" customHeight="1" thickBot="1" x14ac:dyDescent="0.3">
      <c r="A360" s="40"/>
      <c r="B360" s="17"/>
      <c r="C360" s="41"/>
      <c r="D360" s="38"/>
      <c r="F360" s="99"/>
      <c r="G360" s="39"/>
    </row>
    <row r="361" spans="1:7" s="33" customFormat="1" ht="13.5" customHeight="1" thickBot="1" x14ac:dyDescent="0.3">
      <c r="A361" s="40"/>
      <c r="B361" s="17" t="str">
        <f>'Specialty Care Access'!B122</f>
        <v>Process Milestone:</v>
      </c>
      <c r="C361" s="17"/>
      <c r="D361" s="238">
        <f>'Specialty Care Access'!D122</f>
        <v>0</v>
      </c>
      <c r="F361" s="247" t="str">
        <f>'Specialty Care Access'!F129</f>
        <v>N/A</v>
      </c>
      <c r="G361" s="39"/>
    </row>
    <row r="362" spans="1:7" ht="6.75" customHeight="1" thickBot="1" x14ac:dyDescent="0.3">
      <c r="A362" s="34"/>
      <c r="F362" s="92"/>
      <c r="G362" s="36"/>
    </row>
    <row r="363" spans="1:7" ht="13.5" thickBot="1" x14ac:dyDescent="0.3">
      <c r="A363" s="34"/>
      <c r="C363" s="35" t="s">
        <v>15</v>
      </c>
      <c r="F363" s="248" t="str">
        <f>'Specialty Care Access'!F144</f>
        <v xml:space="preserve"> </v>
      </c>
      <c r="G363" s="36"/>
    </row>
    <row r="364" spans="1:7" s="33" customFormat="1" ht="6.75" customHeight="1" thickBot="1" x14ac:dyDescent="0.3">
      <c r="A364" s="40"/>
      <c r="B364" s="17"/>
      <c r="C364" s="41"/>
      <c r="D364" s="38"/>
      <c r="F364" s="99"/>
      <c r="G364" s="39"/>
    </row>
    <row r="365" spans="1:7" s="33" customFormat="1" ht="13.5" customHeight="1" thickBot="1" x14ac:dyDescent="0.3">
      <c r="A365" s="40"/>
      <c r="B365" s="17" t="str">
        <f>'Specialty Care Access'!B147</f>
        <v>Improvement Milestone:</v>
      </c>
      <c r="C365" s="17"/>
      <c r="D365" s="238">
        <f>'Specialty Care Access'!D147</f>
        <v>0</v>
      </c>
      <c r="F365" s="247" t="str">
        <f>'Specialty Care Access'!F154</f>
        <v>N/A</v>
      </c>
      <c r="G365" s="39"/>
    </row>
    <row r="366" spans="1:7" ht="6.75" customHeight="1" thickBot="1" x14ac:dyDescent="0.3">
      <c r="A366" s="34"/>
      <c r="F366" s="92"/>
      <c r="G366" s="36"/>
    </row>
    <row r="367" spans="1:7" ht="13.5" thickBot="1" x14ac:dyDescent="0.3">
      <c r="A367" s="34"/>
      <c r="C367" s="35" t="s">
        <v>15</v>
      </c>
      <c r="F367" s="248" t="str">
        <f>'Specialty Care Access'!F169</f>
        <v xml:space="preserve"> </v>
      </c>
      <c r="G367" s="36"/>
    </row>
    <row r="368" spans="1:7" s="33" customFormat="1" ht="6.75" customHeight="1" thickBot="1" x14ac:dyDescent="0.3">
      <c r="A368" s="40"/>
      <c r="B368" s="17"/>
      <c r="C368" s="41"/>
      <c r="D368" s="38"/>
      <c r="F368" s="99"/>
      <c r="G368" s="39"/>
    </row>
    <row r="369" spans="1:7" s="33" customFormat="1" ht="13.5" customHeight="1" thickBot="1" x14ac:dyDescent="0.3">
      <c r="A369" s="40"/>
      <c r="B369" s="17" t="str">
        <f>'Specialty Care Access'!B172</f>
        <v>Improvement Milestone:</v>
      </c>
      <c r="C369" s="17"/>
      <c r="D369" s="238">
        <f>'Specialty Care Access'!D172</f>
        <v>0</v>
      </c>
      <c r="F369" s="247" t="str">
        <f>'Specialty Care Access'!F179</f>
        <v>N/A</v>
      </c>
      <c r="G369" s="39"/>
    </row>
    <row r="370" spans="1:7" ht="6.75" customHeight="1" thickBot="1" x14ac:dyDescent="0.3">
      <c r="A370" s="34"/>
      <c r="F370" s="92"/>
      <c r="G370" s="36"/>
    </row>
    <row r="371" spans="1:7" ht="13.5" thickBot="1" x14ac:dyDescent="0.3">
      <c r="A371" s="34"/>
      <c r="C371" s="35" t="s">
        <v>15</v>
      </c>
      <c r="F371" s="248" t="str">
        <f>'Specialty Care Access'!F194</f>
        <v xml:space="preserve"> </v>
      </c>
      <c r="G371" s="36"/>
    </row>
    <row r="372" spans="1:7" s="33" customFormat="1" ht="6.75" customHeight="1" thickBot="1" x14ac:dyDescent="0.3">
      <c r="A372" s="40"/>
      <c r="B372" s="17"/>
      <c r="C372" s="41"/>
      <c r="D372" s="38"/>
      <c r="F372" s="99"/>
      <c r="G372" s="39"/>
    </row>
    <row r="373" spans="1:7" s="33" customFormat="1" ht="13.5" customHeight="1" thickBot="1" x14ac:dyDescent="0.3">
      <c r="A373" s="40"/>
      <c r="B373" s="17" t="str">
        <f>'Specialty Care Access'!B197</f>
        <v>Improvement Milestone:</v>
      </c>
      <c r="C373" s="17"/>
      <c r="D373" s="238">
        <f>'Specialty Care Access'!D197</f>
        <v>0</v>
      </c>
      <c r="F373" s="247" t="str">
        <f>'Specialty Care Access'!F204</f>
        <v>N/A</v>
      </c>
      <c r="G373" s="39"/>
    </row>
    <row r="374" spans="1:7" ht="6.75" customHeight="1" thickBot="1" x14ac:dyDescent="0.3">
      <c r="A374" s="34"/>
      <c r="F374" s="92"/>
      <c r="G374" s="36"/>
    </row>
    <row r="375" spans="1:7" ht="13.5" thickBot="1" x14ac:dyDescent="0.3">
      <c r="A375" s="34"/>
      <c r="C375" s="35" t="s">
        <v>15</v>
      </c>
      <c r="F375" s="248" t="str">
        <f>'Specialty Care Access'!F219</f>
        <v xml:space="preserve"> </v>
      </c>
      <c r="G375" s="36"/>
    </row>
    <row r="376" spans="1:7" s="33" customFormat="1" ht="6.75" customHeight="1" thickBot="1" x14ac:dyDescent="0.3">
      <c r="A376" s="40"/>
      <c r="B376" s="17"/>
      <c r="C376" s="41"/>
      <c r="D376" s="38"/>
      <c r="F376" s="99"/>
      <c r="G376" s="39"/>
    </row>
    <row r="377" spans="1:7" s="33" customFormat="1" ht="13.5" customHeight="1" thickBot="1" x14ac:dyDescent="0.3">
      <c r="A377" s="40"/>
      <c r="B377" s="17" t="str">
        <f>'Specialty Care Access'!B222</f>
        <v>Improvement Milestone:</v>
      </c>
      <c r="C377" s="17"/>
      <c r="D377" s="238">
        <f>'Specialty Care Access'!D222</f>
        <v>0</v>
      </c>
      <c r="F377" s="247" t="str">
        <f>'Specialty Care Access'!F229</f>
        <v>N/A</v>
      </c>
      <c r="G377" s="39"/>
    </row>
    <row r="378" spans="1:7" ht="6.75" customHeight="1" thickBot="1" x14ac:dyDescent="0.3">
      <c r="A378" s="34"/>
      <c r="F378" s="92"/>
      <c r="G378" s="36"/>
    </row>
    <row r="379" spans="1:7" ht="13.5" thickBot="1" x14ac:dyDescent="0.3">
      <c r="A379" s="34"/>
      <c r="C379" s="35" t="s">
        <v>15</v>
      </c>
      <c r="F379" s="248" t="str">
        <f>'Specialty Care Access'!F244</f>
        <v xml:space="preserve"> </v>
      </c>
      <c r="G379" s="36"/>
    </row>
    <row r="380" spans="1:7" s="33" customFormat="1" ht="6.75" customHeight="1" thickBot="1" x14ac:dyDescent="0.3">
      <c r="A380" s="40"/>
      <c r="B380" s="17"/>
      <c r="C380" s="41"/>
      <c r="D380" s="38"/>
      <c r="F380" s="99"/>
      <c r="G380" s="39"/>
    </row>
    <row r="381" spans="1:7" s="33" customFormat="1" ht="13.5" customHeight="1" thickBot="1" x14ac:dyDescent="0.3">
      <c r="A381" s="40"/>
      <c r="B381" s="17" t="str">
        <f>'Specialty Care Access'!B247</f>
        <v>Improvement Milestone:</v>
      </c>
      <c r="C381" s="17"/>
      <c r="D381" s="238">
        <f>'Specialty Care Access'!D247</f>
        <v>0</v>
      </c>
      <c r="F381" s="247" t="str">
        <f>'Specialty Care Access'!F254</f>
        <v>N/A</v>
      </c>
      <c r="G381" s="39"/>
    </row>
    <row r="382" spans="1:7" ht="6.75" customHeight="1" thickBot="1" x14ac:dyDescent="0.3">
      <c r="A382" s="34"/>
      <c r="F382" s="92"/>
      <c r="G382" s="36"/>
    </row>
    <row r="383" spans="1:7" ht="13.5" thickBot="1" x14ac:dyDescent="0.3">
      <c r="A383" s="34"/>
      <c r="C383" s="35" t="s">
        <v>15</v>
      </c>
      <c r="F383" s="248" t="str">
        <f>'Specialty Care Access'!F269</f>
        <v xml:space="preserve"> </v>
      </c>
      <c r="G383" s="36"/>
    </row>
    <row r="384" spans="1:7" ht="13.5" thickBot="1" x14ac:dyDescent="0.3">
      <c r="A384" s="34"/>
      <c r="C384" s="35"/>
      <c r="F384" s="92"/>
      <c r="G384" s="36"/>
    </row>
    <row r="385" spans="1:7" ht="13.5" thickBot="1" x14ac:dyDescent="0.3">
      <c r="A385" s="34"/>
      <c r="B385" s="2" t="s">
        <v>10</v>
      </c>
      <c r="C385" s="35"/>
      <c r="F385" s="249">
        <f>'Specialty Care Access'!F18</f>
        <v>0</v>
      </c>
      <c r="G385" s="36"/>
    </row>
    <row r="386" spans="1:7" ht="13.5" thickBot="1" x14ac:dyDescent="0.3">
      <c r="A386" s="34"/>
      <c r="C386" s="35"/>
      <c r="F386" s="92"/>
      <c r="G386" s="36"/>
    </row>
    <row r="387" spans="1:7" ht="13.5" thickBot="1" x14ac:dyDescent="0.3">
      <c r="A387" s="34"/>
      <c r="B387" s="2" t="s">
        <v>66</v>
      </c>
      <c r="C387" s="35"/>
      <c r="F387" s="250">
        <f>SUM(F383,F379,F375,F371,F367,F363,F359,F355,F351,F347)</f>
        <v>0</v>
      </c>
      <c r="G387" s="36"/>
    </row>
    <row r="388" spans="1:7" ht="13.5" thickBot="1" x14ac:dyDescent="0.3">
      <c r="A388" s="34"/>
      <c r="C388" s="35"/>
      <c r="F388" s="92"/>
      <c r="G388" s="36"/>
    </row>
    <row r="389" spans="1:7" ht="13.5" thickBot="1" x14ac:dyDescent="0.3">
      <c r="A389" s="34"/>
      <c r="B389" s="2" t="s">
        <v>67</v>
      </c>
      <c r="C389" s="35"/>
      <c r="F389" s="250">
        <f>COUNT(F383,F379,F375,F371,F367,F363,F359,F355,F351,F347)</f>
        <v>0</v>
      </c>
      <c r="G389" s="36"/>
    </row>
    <row r="390" spans="1:7" ht="13.5" thickBot="1" x14ac:dyDescent="0.3">
      <c r="A390" s="34"/>
      <c r="C390" s="35"/>
      <c r="F390" s="92"/>
      <c r="G390" s="36"/>
    </row>
    <row r="391" spans="1:7" ht="13.5" thickBot="1" x14ac:dyDescent="0.3">
      <c r="A391" s="34"/>
      <c r="B391" s="2" t="s">
        <v>68</v>
      </c>
      <c r="C391" s="35"/>
      <c r="F391" s="251" t="str">
        <f>IF(F389=0," ",F387/F389)</f>
        <v xml:space="preserve"> </v>
      </c>
      <c r="G391" s="36"/>
    </row>
    <row r="392" spans="1:7" ht="13.5" thickBot="1" x14ac:dyDescent="0.3">
      <c r="A392" s="34"/>
      <c r="C392" s="35"/>
      <c r="F392" s="92"/>
      <c r="G392" s="36"/>
    </row>
    <row r="393" spans="1:7" ht="13.5" thickBot="1" x14ac:dyDescent="0.3">
      <c r="A393" s="34"/>
      <c r="B393" s="2" t="s">
        <v>69</v>
      </c>
      <c r="C393" s="35"/>
      <c r="F393" s="249" t="str">
        <f>IF(F389=0," ",F391*F385)</f>
        <v xml:space="preserve"> </v>
      </c>
      <c r="G393" s="36"/>
    </row>
    <row r="394" spans="1:7" ht="13.5" thickBot="1" x14ac:dyDescent="0.3">
      <c r="A394" s="34"/>
      <c r="C394" s="35"/>
      <c r="F394" s="92"/>
      <c r="G394" s="36"/>
    </row>
    <row r="395" spans="1:7" ht="13.5" thickBot="1" x14ac:dyDescent="0.3">
      <c r="A395" s="34"/>
      <c r="B395" s="2" t="s">
        <v>11</v>
      </c>
      <c r="C395" s="35"/>
      <c r="F395" s="252">
        <f>'Specialty Care Access'!F20</f>
        <v>0</v>
      </c>
      <c r="G395" s="36"/>
    </row>
    <row r="396" spans="1:7" ht="13.5" thickBot="1" x14ac:dyDescent="0.3">
      <c r="A396" s="34"/>
      <c r="C396" s="35"/>
      <c r="F396" s="92"/>
      <c r="G396" s="36"/>
    </row>
    <row r="397" spans="1:7" ht="13.5" thickBot="1" x14ac:dyDescent="0.3">
      <c r="A397" s="34"/>
      <c r="B397" s="239" t="s">
        <v>70</v>
      </c>
      <c r="C397" s="35"/>
      <c r="F397" s="217" t="str">
        <f>IF(F389=0," ",F393-F395)</f>
        <v xml:space="preserve"> </v>
      </c>
      <c r="G397" s="36"/>
    </row>
    <row r="398" spans="1:7" x14ac:dyDescent="0.25">
      <c r="A398" s="48"/>
      <c r="B398" s="254"/>
      <c r="C398" s="255"/>
      <c r="D398" s="50"/>
      <c r="E398" s="50"/>
      <c r="F398" s="132"/>
      <c r="G398" s="52"/>
    </row>
    <row r="399" spans="1:7" s="33" customFormat="1" ht="15.75" thickBot="1" x14ac:dyDescent="0.3">
      <c r="A399" s="27" t="s">
        <v>113</v>
      </c>
      <c r="B399" s="28"/>
      <c r="C399" s="28"/>
      <c r="D399" s="29"/>
      <c r="E399" s="30"/>
      <c r="F399" s="111"/>
      <c r="G399" s="32"/>
    </row>
    <row r="400" spans="1:7" s="33" customFormat="1" ht="13.5" customHeight="1" thickBot="1" x14ac:dyDescent="0.3">
      <c r="A400" s="40"/>
      <c r="B400" s="17" t="str">
        <f>'Patient Care Navigation'!B22</f>
        <v>Process Milestone:</v>
      </c>
      <c r="C400" s="17"/>
      <c r="D400" s="238">
        <f>'Patient Care Navigation'!D22</f>
        <v>0</v>
      </c>
      <c r="F400" s="247" t="str">
        <f>'Patient Care Navigation'!F29</f>
        <v>N/A</v>
      </c>
      <c r="G400" s="39"/>
    </row>
    <row r="401" spans="1:7" ht="6.75" customHeight="1" thickBot="1" x14ac:dyDescent="0.3">
      <c r="A401" s="34"/>
      <c r="F401" s="92"/>
      <c r="G401" s="36"/>
    </row>
    <row r="402" spans="1:7" ht="13.5" thickBot="1" x14ac:dyDescent="0.3">
      <c r="A402" s="34"/>
      <c r="C402" s="35" t="s">
        <v>15</v>
      </c>
      <c r="F402" s="248" t="str">
        <f>'Patient Care Navigation'!F44</f>
        <v xml:space="preserve"> </v>
      </c>
      <c r="G402" s="36"/>
    </row>
    <row r="403" spans="1:7" s="33" customFormat="1" ht="6.75" customHeight="1" thickBot="1" x14ac:dyDescent="0.3">
      <c r="A403" s="40"/>
      <c r="B403" s="17"/>
      <c r="C403" s="41"/>
      <c r="D403" s="38"/>
      <c r="F403" s="99"/>
      <c r="G403" s="39"/>
    </row>
    <row r="404" spans="1:7" s="33" customFormat="1" ht="13.5" customHeight="1" thickBot="1" x14ac:dyDescent="0.3">
      <c r="A404" s="40"/>
      <c r="B404" s="17" t="str">
        <f>'Patient Care Navigation'!B47</f>
        <v>Process Milestone:</v>
      </c>
      <c r="C404" s="17"/>
      <c r="D404" s="238">
        <f>'Patient Care Navigation'!D47</f>
        <v>0</v>
      </c>
      <c r="F404" s="247" t="str">
        <f>'Patient Care Navigation'!F54</f>
        <v>N/A</v>
      </c>
      <c r="G404" s="39"/>
    </row>
    <row r="405" spans="1:7" ht="6.75" customHeight="1" thickBot="1" x14ac:dyDescent="0.3">
      <c r="A405" s="34"/>
      <c r="F405" s="92"/>
      <c r="G405" s="36"/>
    </row>
    <row r="406" spans="1:7" ht="13.5" thickBot="1" x14ac:dyDescent="0.3">
      <c r="A406" s="34"/>
      <c r="C406" s="35" t="s">
        <v>15</v>
      </c>
      <c r="F406" s="248" t="str">
        <f>'Patient Care Navigation'!F69</f>
        <v xml:space="preserve"> </v>
      </c>
      <c r="G406" s="36"/>
    </row>
    <row r="407" spans="1:7" s="33" customFormat="1" ht="6.75" customHeight="1" thickBot="1" x14ac:dyDescent="0.3">
      <c r="A407" s="40"/>
      <c r="B407" s="17"/>
      <c r="C407" s="41"/>
      <c r="D407" s="38"/>
      <c r="F407" s="99"/>
      <c r="G407" s="39"/>
    </row>
    <row r="408" spans="1:7" s="33" customFormat="1" ht="13.5" customHeight="1" thickBot="1" x14ac:dyDescent="0.3">
      <c r="A408" s="40"/>
      <c r="B408" s="17" t="str">
        <f>'Patient Care Navigation'!B72</f>
        <v>Process Milestone:</v>
      </c>
      <c r="C408" s="17"/>
      <c r="D408" s="238">
        <f>'Patient Care Navigation'!D72</f>
        <v>0</v>
      </c>
      <c r="F408" s="247" t="str">
        <f>'Patient Care Navigation'!F79</f>
        <v>N/A</v>
      </c>
      <c r="G408" s="39"/>
    </row>
    <row r="409" spans="1:7" ht="6.75" customHeight="1" thickBot="1" x14ac:dyDescent="0.3">
      <c r="A409" s="34"/>
      <c r="F409" s="92"/>
      <c r="G409" s="36"/>
    </row>
    <row r="410" spans="1:7" ht="13.5" thickBot="1" x14ac:dyDescent="0.3">
      <c r="A410" s="34"/>
      <c r="C410" s="35" t="s">
        <v>15</v>
      </c>
      <c r="F410" s="248" t="str">
        <f>'Patient Care Navigation'!F94</f>
        <v xml:space="preserve"> </v>
      </c>
      <c r="G410" s="36"/>
    </row>
    <row r="411" spans="1:7" s="33" customFormat="1" ht="6.75" customHeight="1" thickBot="1" x14ac:dyDescent="0.3">
      <c r="A411" s="40"/>
      <c r="B411" s="17"/>
      <c r="C411" s="41"/>
      <c r="D411" s="38"/>
      <c r="F411" s="99"/>
      <c r="G411" s="39"/>
    </row>
    <row r="412" spans="1:7" s="33" customFormat="1" ht="13.5" customHeight="1" thickBot="1" x14ac:dyDescent="0.3">
      <c r="A412" s="40"/>
      <c r="B412" s="17" t="str">
        <f>'Patient Care Navigation'!B97</f>
        <v>Process Milestone:</v>
      </c>
      <c r="C412" s="17"/>
      <c r="D412" s="238">
        <f>'Patient Care Navigation'!D97</f>
        <v>0</v>
      </c>
      <c r="F412" s="247" t="str">
        <f>'Patient Care Navigation'!F104</f>
        <v>N/A</v>
      </c>
      <c r="G412" s="39"/>
    </row>
    <row r="413" spans="1:7" ht="6.75" customHeight="1" thickBot="1" x14ac:dyDescent="0.3">
      <c r="A413" s="34"/>
      <c r="F413" s="92"/>
      <c r="G413" s="36"/>
    </row>
    <row r="414" spans="1:7" ht="13.5" thickBot="1" x14ac:dyDescent="0.3">
      <c r="A414" s="34"/>
      <c r="C414" s="35" t="s">
        <v>15</v>
      </c>
      <c r="F414" s="248" t="str">
        <f>'Patient Care Navigation'!F119</f>
        <v xml:space="preserve"> </v>
      </c>
      <c r="G414" s="36"/>
    </row>
    <row r="415" spans="1:7" s="33" customFormat="1" ht="6.75" customHeight="1" thickBot="1" x14ac:dyDescent="0.3">
      <c r="A415" s="40"/>
      <c r="B415" s="17"/>
      <c r="C415" s="41"/>
      <c r="D415" s="38"/>
      <c r="F415" s="99"/>
      <c r="G415" s="39"/>
    </row>
    <row r="416" spans="1:7" s="33" customFormat="1" ht="13.5" customHeight="1" thickBot="1" x14ac:dyDescent="0.3">
      <c r="A416" s="40"/>
      <c r="B416" s="17" t="str">
        <f>'Patient Care Navigation'!B122</f>
        <v>Process Milestone:</v>
      </c>
      <c r="C416" s="17"/>
      <c r="D416" s="238">
        <f>'Patient Care Navigation'!D122</f>
        <v>0</v>
      </c>
      <c r="F416" s="247" t="str">
        <f>'Patient Care Navigation'!F129</f>
        <v>N/A</v>
      </c>
      <c r="G416" s="39"/>
    </row>
    <row r="417" spans="1:7" ht="6.75" customHeight="1" thickBot="1" x14ac:dyDescent="0.3">
      <c r="A417" s="34"/>
      <c r="F417" s="92"/>
      <c r="G417" s="36"/>
    </row>
    <row r="418" spans="1:7" ht="13.5" thickBot="1" x14ac:dyDescent="0.3">
      <c r="A418" s="34"/>
      <c r="C418" s="35" t="s">
        <v>15</v>
      </c>
      <c r="F418" s="248" t="str">
        <f>'Patient Care Navigation'!F144</f>
        <v xml:space="preserve"> </v>
      </c>
      <c r="G418" s="36"/>
    </row>
    <row r="419" spans="1:7" s="33" customFormat="1" ht="6.75" customHeight="1" thickBot="1" x14ac:dyDescent="0.3">
      <c r="A419" s="40"/>
      <c r="B419" s="17"/>
      <c r="C419" s="41"/>
      <c r="D419" s="38"/>
      <c r="F419" s="99"/>
      <c r="G419" s="39"/>
    </row>
    <row r="420" spans="1:7" s="33" customFormat="1" ht="13.5" customHeight="1" thickBot="1" x14ac:dyDescent="0.3">
      <c r="A420" s="40"/>
      <c r="B420" s="17" t="str">
        <f>'Patient Care Navigation'!B147</f>
        <v>Improvement Milestone:</v>
      </c>
      <c r="C420" s="17"/>
      <c r="D420" s="238">
        <f>'Patient Care Navigation'!D147</f>
        <v>0</v>
      </c>
      <c r="F420" s="247" t="str">
        <f>'Patient Care Navigation'!F154</f>
        <v>N/A</v>
      </c>
      <c r="G420" s="39"/>
    </row>
    <row r="421" spans="1:7" ht="6.75" customHeight="1" thickBot="1" x14ac:dyDescent="0.3">
      <c r="A421" s="34"/>
      <c r="F421" s="92"/>
      <c r="G421" s="36"/>
    </row>
    <row r="422" spans="1:7" ht="13.5" thickBot="1" x14ac:dyDescent="0.3">
      <c r="A422" s="34"/>
      <c r="C422" s="35" t="s">
        <v>15</v>
      </c>
      <c r="F422" s="248" t="str">
        <f>'Patient Care Navigation'!F169</f>
        <v xml:space="preserve"> </v>
      </c>
      <c r="G422" s="36"/>
    </row>
    <row r="423" spans="1:7" s="33" customFormat="1" ht="6.75" customHeight="1" thickBot="1" x14ac:dyDescent="0.3">
      <c r="A423" s="40"/>
      <c r="B423" s="17"/>
      <c r="C423" s="41"/>
      <c r="D423" s="38"/>
      <c r="F423" s="99"/>
      <c r="G423" s="39"/>
    </row>
    <row r="424" spans="1:7" s="33" customFormat="1" ht="13.5" customHeight="1" thickBot="1" x14ac:dyDescent="0.3">
      <c r="A424" s="40"/>
      <c r="B424" s="17" t="str">
        <f>'Patient Care Navigation'!B172</f>
        <v>Improvement Milestone:</v>
      </c>
      <c r="C424" s="17"/>
      <c r="D424" s="238">
        <f>'Patient Care Navigation'!D172</f>
        <v>0</v>
      </c>
      <c r="F424" s="247" t="str">
        <f>'Patient Care Navigation'!F179</f>
        <v>N/A</v>
      </c>
      <c r="G424" s="39"/>
    </row>
    <row r="425" spans="1:7" ht="6.75" customHeight="1" thickBot="1" x14ac:dyDescent="0.3">
      <c r="A425" s="34"/>
      <c r="F425" s="92"/>
      <c r="G425" s="36"/>
    </row>
    <row r="426" spans="1:7" ht="13.5" thickBot="1" x14ac:dyDescent="0.3">
      <c r="A426" s="34"/>
      <c r="C426" s="35" t="s">
        <v>15</v>
      </c>
      <c r="F426" s="248" t="str">
        <f>'Patient Care Navigation'!F194</f>
        <v xml:space="preserve"> </v>
      </c>
      <c r="G426" s="36"/>
    </row>
    <row r="427" spans="1:7" s="33" customFormat="1" ht="6.75" customHeight="1" thickBot="1" x14ac:dyDescent="0.3">
      <c r="A427" s="40"/>
      <c r="B427" s="17"/>
      <c r="C427" s="41"/>
      <c r="D427" s="38"/>
      <c r="F427" s="99"/>
      <c r="G427" s="39"/>
    </row>
    <row r="428" spans="1:7" s="33" customFormat="1" ht="13.5" customHeight="1" thickBot="1" x14ac:dyDescent="0.3">
      <c r="A428" s="40"/>
      <c r="B428" s="17" t="str">
        <f>'Patient Care Navigation'!B197</f>
        <v>Improvement Milestone:</v>
      </c>
      <c r="C428" s="17"/>
      <c r="D428" s="238">
        <f>'Patient Care Navigation'!D197</f>
        <v>0</v>
      </c>
      <c r="F428" s="247" t="str">
        <f>'Patient Care Navigation'!F204</f>
        <v>N/A</v>
      </c>
      <c r="G428" s="39"/>
    </row>
    <row r="429" spans="1:7" ht="6.75" customHeight="1" thickBot="1" x14ac:dyDescent="0.3">
      <c r="A429" s="34"/>
      <c r="F429" s="92"/>
      <c r="G429" s="36"/>
    </row>
    <row r="430" spans="1:7" ht="13.5" thickBot="1" x14ac:dyDescent="0.3">
      <c r="A430" s="34"/>
      <c r="C430" s="35" t="s">
        <v>15</v>
      </c>
      <c r="F430" s="248" t="str">
        <f>'Patient Care Navigation'!F219</f>
        <v xml:space="preserve"> </v>
      </c>
      <c r="G430" s="36"/>
    </row>
    <row r="431" spans="1:7" s="33" customFormat="1" ht="6.75" customHeight="1" thickBot="1" x14ac:dyDescent="0.3">
      <c r="A431" s="40"/>
      <c r="B431" s="17"/>
      <c r="C431" s="41"/>
      <c r="D431" s="38"/>
      <c r="F431" s="99"/>
      <c r="G431" s="39"/>
    </row>
    <row r="432" spans="1:7" s="33" customFormat="1" ht="13.5" customHeight="1" thickBot="1" x14ac:dyDescent="0.3">
      <c r="A432" s="40"/>
      <c r="B432" s="17" t="str">
        <f>'Patient Care Navigation'!B222</f>
        <v>Improvement Milestone:</v>
      </c>
      <c r="C432" s="17"/>
      <c r="D432" s="238">
        <f>'Patient Care Navigation'!D222</f>
        <v>0</v>
      </c>
      <c r="F432" s="247" t="str">
        <f>'Patient Care Navigation'!F229</f>
        <v>N/A</v>
      </c>
      <c r="G432" s="39"/>
    </row>
    <row r="433" spans="1:7" ht="6.75" customHeight="1" thickBot="1" x14ac:dyDescent="0.3">
      <c r="A433" s="34"/>
      <c r="F433" s="92"/>
      <c r="G433" s="36"/>
    </row>
    <row r="434" spans="1:7" ht="13.5" thickBot="1" x14ac:dyDescent="0.3">
      <c r="A434" s="34"/>
      <c r="C434" s="35" t="s">
        <v>15</v>
      </c>
      <c r="F434" s="248" t="str">
        <f>'Patient Care Navigation'!F244</f>
        <v xml:space="preserve"> </v>
      </c>
      <c r="G434" s="36"/>
    </row>
    <row r="435" spans="1:7" s="33" customFormat="1" ht="6.75" customHeight="1" thickBot="1" x14ac:dyDescent="0.3">
      <c r="A435" s="40"/>
      <c r="B435" s="17"/>
      <c r="C435" s="41"/>
      <c r="D435" s="38"/>
      <c r="F435" s="99"/>
      <c r="G435" s="39"/>
    </row>
    <row r="436" spans="1:7" s="33" customFormat="1" ht="13.5" customHeight="1" thickBot="1" x14ac:dyDescent="0.3">
      <c r="A436" s="40"/>
      <c r="B436" s="17" t="str">
        <f>'Patient Care Navigation'!B247</f>
        <v>Improvement Milestone:</v>
      </c>
      <c r="C436" s="17"/>
      <c r="D436" s="238">
        <f>'Patient Care Navigation'!D247</f>
        <v>0</v>
      </c>
      <c r="F436" s="247" t="str">
        <f>'Patient Care Navigation'!F254</f>
        <v>N/A</v>
      </c>
      <c r="G436" s="39"/>
    </row>
    <row r="437" spans="1:7" ht="6.75" customHeight="1" thickBot="1" x14ac:dyDescent="0.3">
      <c r="A437" s="34"/>
      <c r="F437" s="92"/>
      <c r="G437" s="36"/>
    </row>
    <row r="438" spans="1:7" ht="13.5" thickBot="1" x14ac:dyDescent="0.3">
      <c r="A438" s="34"/>
      <c r="C438" s="35" t="s">
        <v>15</v>
      </c>
      <c r="F438" s="248" t="str">
        <f>'Patient Care Navigation'!F269</f>
        <v xml:space="preserve"> </v>
      </c>
      <c r="G438" s="36"/>
    </row>
    <row r="439" spans="1:7" ht="13.5" thickBot="1" x14ac:dyDescent="0.3">
      <c r="A439" s="34"/>
      <c r="C439" s="35"/>
      <c r="F439" s="92"/>
      <c r="G439" s="36"/>
    </row>
    <row r="440" spans="1:7" ht="13.5" thickBot="1" x14ac:dyDescent="0.3">
      <c r="A440" s="34"/>
      <c r="B440" s="2" t="s">
        <v>10</v>
      </c>
      <c r="C440" s="35"/>
      <c r="F440" s="249">
        <f>'Patient Care Navigation'!F18</f>
        <v>0</v>
      </c>
      <c r="G440" s="36"/>
    </row>
    <row r="441" spans="1:7" ht="13.5" thickBot="1" x14ac:dyDescent="0.3">
      <c r="A441" s="34"/>
      <c r="C441" s="35"/>
      <c r="F441" s="92"/>
      <c r="G441" s="36"/>
    </row>
    <row r="442" spans="1:7" ht="13.5" thickBot="1" x14ac:dyDescent="0.3">
      <c r="A442" s="34"/>
      <c r="B442" s="2" t="s">
        <v>66</v>
      </c>
      <c r="C442" s="35"/>
      <c r="F442" s="250">
        <f>SUM(F438,F434,F430,F426,F422,F418,F414,F410,F406,F402)</f>
        <v>0</v>
      </c>
      <c r="G442" s="36"/>
    </row>
    <row r="443" spans="1:7" ht="13.5" thickBot="1" x14ac:dyDescent="0.3">
      <c r="A443" s="34"/>
      <c r="C443" s="35"/>
      <c r="F443" s="92"/>
      <c r="G443" s="36"/>
    </row>
    <row r="444" spans="1:7" ht="13.5" thickBot="1" x14ac:dyDescent="0.3">
      <c r="A444" s="34"/>
      <c r="B444" s="2" t="s">
        <v>67</v>
      </c>
      <c r="C444" s="35"/>
      <c r="F444" s="250">
        <f>COUNT(F438,F434,F430,F426,F422,F418,F414,F410,F406,F402)</f>
        <v>0</v>
      </c>
      <c r="G444" s="36"/>
    </row>
    <row r="445" spans="1:7" ht="13.5" thickBot="1" x14ac:dyDescent="0.3">
      <c r="A445" s="34"/>
      <c r="C445" s="35"/>
      <c r="F445" s="92"/>
      <c r="G445" s="36"/>
    </row>
    <row r="446" spans="1:7" ht="13.5" thickBot="1" x14ac:dyDescent="0.3">
      <c r="A446" s="34"/>
      <c r="B446" s="2" t="s">
        <v>68</v>
      </c>
      <c r="C446" s="35"/>
      <c r="F446" s="251" t="str">
        <f>IF(F444=0," ",F442/F444)</f>
        <v xml:space="preserve"> </v>
      </c>
      <c r="G446" s="36"/>
    </row>
    <row r="447" spans="1:7" ht="13.5" thickBot="1" x14ac:dyDescent="0.3">
      <c r="A447" s="34"/>
      <c r="C447" s="35"/>
      <c r="F447" s="92"/>
      <c r="G447" s="36"/>
    </row>
    <row r="448" spans="1:7" ht="13.5" thickBot="1" x14ac:dyDescent="0.3">
      <c r="A448" s="34"/>
      <c r="B448" s="2" t="s">
        <v>69</v>
      </c>
      <c r="C448" s="35"/>
      <c r="F448" s="249" t="str">
        <f>IF(F444=0," ",F446*F440)</f>
        <v xml:space="preserve"> </v>
      </c>
      <c r="G448" s="36"/>
    </row>
    <row r="449" spans="1:7" ht="13.5" thickBot="1" x14ac:dyDescent="0.3">
      <c r="A449" s="34"/>
      <c r="C449" s="35"/>
      <c r="F449" s="92"/>
      <c r="G449" s="36"/>
    </row>
    <row r="450" spans="1:7" ht="13.5" thickBot="1" x14ac:dyDescent="0.3">
      <c r="A450" s="34"/>
      <c r="B450" s="2" t="s">
        <v>11</v>
      </c>
      <c r="C450" s="35"/>
      <c r="F450" s="252">
        <f>'Patient Care Navigation'!F20</f>
        <v>0</v>
      </c>
      <c r="G450" s="36"/>
    </row>
    <row r="451" spans="1:7" ht="13.5" thickBot="1" x14ac:dyDescent="0.3">
      <c r="A451" s="34"/>
      <c r="C451" s="35"/>
      <c r="F451" s="92"/>
      <c r="G451" s="36"/>
    </row>
    <row r="452" spans="1:7" ht="13.5" thickBot="1" x14ac:dyDescent="0.3">
      <c r="A452" s="34"/>
      <c r="B452" s="239" t="s">
        <v>70</v>
      </c>
      <c r="C452" s="35"/>
      <c r="F452" s="217" t="str">
        <f>IF(F444=0," ",F448-F450)</f>
        <v xml:space="preserve"> </v>
      </c>
      <c r="G452" s="36"/>
    </row>
    <row r="453" spans="1:7" x14ac:dyDescent="0.25">
      <c r="A453" s="48"/>
      <c r="B453" s="254"/>
      <c r="C453" s="255"/>
      <c r="D453" s="50"/>
      <c r="E453" s="50"/>
      <c r="F453" s="132"/>
      <c r="G453" s="52"/>
    </row>
    <row r="454" spans="1:7" s="33" customFormat="1" ht="15.75" thickBot="1" x14ac:dyDescent="0.3">
      <c r="A454" s="27" t="s">
        <v>114</v>
      </c>
      <c r="B454" s="28"/>
      <c r="C454" s="28"/>
      <c r="D454" s="29"/>
      <c r="E454" s="30"/>
      <c r="F454" s="111"/>
      <c r="G454" s="32"/>
    </row>
    <row r="455" spans="1:7" s="33" customFormat="1" ht="29.25" thickBot="1" x14ac:dyDescent="0.3">
      <c r="A455" s="40"/>
      <c r="B455" s="17" t="str">
        <f>'Process Improvement Methodology'!B22</f>
        <v>Process Milestone:</v>
      </c>
      <c r="C455" s="17"/>
      <c r="D455" s="238" t="str">
        <f>'Process Improvement Methodology'!D22</f>
        <v>Milestone 6.3:  Develop early-warning systems within the UCDMC EHR to act upon identified problems.</v>
      </c>
      <c r="F455" s="247" t="str">
        <f>'Process Improvement Methodology'!F29</f>
        <v>Yes</v>
      </c>
      <c r="G455" s="39"/>
    </row>
    <row r="456" spans="1:7" ht="6.75" customHeight="1" thickBot="1" x14ac:dyDescent="0.3">
      <c r="A456" s="34"/>
      <c r="F456" s="92"/>
      <c r="G456" s="36"/>
    </row>
    <row r="457" spans="1:7" ht="13.5" thickBot="1" x14ac:dyDescent="0.3">
      <c r="A457" s="34"/>
      <c r="C457" s="35" t="s">
        <v>15</v>
      </c>
      <c r="F457" s="248">
        <f>'Process Improvement Methodology'!F44</f>
        <v>1</v>
      </c>
      <c r="G457" s="36"/>
    </row>
    <row r="458" spans="1:7" s="33" customFormat="1" ht="6.75" customHeight="1" thickBot="1" x14ac:dyDescent="0.3">
      <c r="A458" s="40"/>
      <c r="B458" s="17"/>
      <c r="C458" s="41"/>
      <c r="D458" s="38"/>
      <c r="F458" s="99"/>
      <c r="G458" s="39"/>
    </row>
    <row r="459" spans="1:7" s="33" customFormat="1" ht="29.25" thickBot="1" x14ac:dyDescent="0.3">
      <c r="A459" s="40"/>
      <c r="B459" s="17" t="str">
        <f>'Process Improvement Methodology'!B47</f>
        <v>Process Milestone:</v>
      </c>
      <c r="C459" s="17"/>
      <c r="D459" s="238" t="str">
        <f>'Process Improvement Methodology'!D47</f>
        <v>Milestone 6.4:  LLS Just-in-Time (JIT) training to at least 2 multidisciplinary teams for specific projects.</v>
      </c>
      <c r="F459" s="247" t="str">
        <f>'Process Improvement Methodology'!F54</f>
        <v>Yes</v>
      </c>
      <c r="G459" s="39"/>
    </row>
    <row r="460" spans="1:7" ht="6.75" customHeight="1" thickBot="1" x14ac:dyDescent="0.3">
      <c r="A460" s="34"/>
      <c r="F460" s="92"/>
      <c r="G460" s="36"/>
    </row>
    <row r="461" spans="1:7" ht="13.5" thickBot="1" x14ac:dyDescent="0.3">
      <c r="A461" s="34"/>
      <c r="C461" s="35" t="s">
        <v>15</v>
      </c>
      <c r="F461" s="248">
        <f>'Process Improvement Methodology'!F69</f>
        <v>1</v>
      </c>
      <c r="G461" s="36"/>
    </row>
    <row r="462" spans="1:7" s="33" customFormat="1" ht="6.75" customHeight="1" thickBot="1" x14ac:dyDescent="0.3">
      <c r="A462" s="40"/>
      <c r="B462" s="17"/>
      <c r="C462" s="41"/>
      <c r="D462" s="38"/>
      <c r="F462" s="99"/>
      <c r="G462" s="39"/>
    </row>
    <row r="463" spans="1:7" s="33" customFormat="1" ht="13.5" customHeight="1" thickBot="1" x14ac:dyDescent="0.3">
      <c r="A463" s="40"/>
      <c r="B463" s="17" t="str">
        <f>'Process Improvement Methodology'!B72</f>
        <v>Process Milestone:</v>
      </c>
      <c r="C463" s="17"/>
      <c r="D463" s="238">
        <f>'Process Improvement Methodology'!D72</f>
        <v>0</v>
      </c>
      <c r="F463" s="247" t="str">
        <f>'Process Improvement Methodology'!F79</f>
        <v>N/A</v>
      </c>
      <c r="G463" s="39"/>
    </row>
    <row r="464" spans="1:7" ht="6.75" customHeight="1" thickBot="1" x14ac:dyDescent="0.3">
      <c r="A464" s="34"/>
      <c r="F464" s="92"/>
      <c r="G464" s="36"/>
    </row>
    <row r="465" spans="1:7" ht="13.5" thickBot="1" x14ac:dyDescent="0.3">
      <c r="A465" s="34"/>
      <c r="C465" s="35" t="s">
        <v>15</v>
      </c>
      <c r="F465" s="248" t="str">
        <f>'Process Improvement Methodology'!F94</f>
        <v xml:space="preserve"> </v>
      </c>
      <c r="G465" s="36"/>
    </row>
    <row r="466" spans="1:7" s="33" customFormat="1" ht="6.75" customHeight="1" thickBot="1" x14ac:dyDescent="0.3">
      <c r="A466" s="40"/>
      <c r="B466" s="17"/>
      <c r="C466" s="41"/>
      <c r="D466" s="38"/>
      <c r="F466" s="99"/>
      <c r="G466" s="39"/>
    </row>
    <row r="467" spans="1:7" s="33" customFormat="1" ht="13.5" customHeight="1" thickBot="1" x14ac:dyDescent="0.3">
      <c r="A467" s="40"/>
      <c r="B467" s="17" t="str">
        <f>'Process Improvement Methodology'!B97</f>
        <v>Process Milestone:</v>
      </c>
      <c r="C467" s="17"/>
      <c r="D467" s="238">
        <f>'Process Improvement Methodology'!D97</f>
        <v>0</v>
      </c>
      <c r="F467" s="247" t="str">
        <f>'Process Improvement Methodology'!F104</f>
        <v>N/A</v>
      </c>
      <c r="G467" s="39"/>
    </row>
    <row r="468" spans="1:7" ht="6.75" customHeight="1" thickBot="1" x14ac:dyDescent="0.3">
      <c r="A468" s="34"/>
      <c r="F468" s="92"/>
      <c r="G468" s="36"/>
    </row>
    <row r="469" spans="1:7" ht="13.5" thickBot="1" x14ac:dyDescent="0.3">
      <c r="A469" s="34"/>
      <c r="C469" s="35" t="s">
        <v>15</v>
      </c>
      <c r="F469" s="248" t="str">
        <f>'Process Improvement Methodology'!F119</f>
        <v xml:space="preserve"> </v>
      </c>
      <c r="G469" s="36"/>
    </row>
    <row r="470" spans="1:7" s="33" customFormat="1" ht="6.75" customHeight="1" thickBot="1" x14ac:dyDescent="0.3">
      <c r="A470" s="40"/>
      <c r="B470" s="17"/>
      <c r="C470" s="41"/>
      <c r="D470" s="38"/>
      <c r="F470" s="99"/>
      <c r="G470" s="39"/>
    </row>
    <row r="471" spans="1:7" s="33" customFormat="1" ht="13.5" customHeight="1" thickBot="1" x14ac:dyDescent="0.3">
      <c r="A471" s="40"/>
      <c r="B471" s="17" t="str">
        <f>'Process Improvement Methodology'!B122</f>
        <v>Process Milestone:</v>
      </c>
      <c r="C471" s="17"/>
      <c r="D471" s="238">
        <f>'Process Improvement Methodology'!D122</f>
        <v>0</v>
      </c>
      <c r="F471" s="247" t="str">
        <f>'Process Improvement Methodology'!F129</f>
        <v>N/A</v>
      </c>
      <c r="G471" s="39"/>
    </row>
    <row r="472" spans="1:7" ht="6.75" customHeight="1" thickBot="1" x14ac:dyDescent="0.3">
      <c r="A472" s="34"/>
      <c r="F472" s="92"/>
      <c r="G472" s="36"/>
    </row>
    <row r="473" spans="1:7" ht="13.5" thickBot="1" x14ac:dyDescent="0.3">
      <c r="A473" s="34"/>
      <c r="C473" s="35" t="s">
        <v>15</v>
      </c>
      <c r="F473" s="248" t="str">
        <f>'Process Improvement Methodology'!F144</f>
        <v xml:space="preserve"> </v>
      </c>
      <c r="G473" s="36"/>
    </row>
    <row r="474" spans="1:7" s="33" customFormat="1" ht="6.75" customHeight="1" thickBot="1" x14ac:dyDescent="0.3">
      <c r="A474" s="40"/>
      <c r="B474" s="17"/>
      <c r="C474" s="41"/>
      <c r="D474" s="38"/>
      <c r="F474" s="99"/>
      <c r="G474" s="39"/>
    </row>
    <row r="475" spans="1:7" s="33" customFormat="1" ht="13.5" customHeight="1" thickBot="1" x14ac:dyDescent="0.3">
      <c r="A475" s="40"/>
      <c r="B475" s="17" t="str">
        <f>'Process Improvement Methodology'!B147</f>
        <v>Improvement Milestone:</v>
      </c>
      <c r="C475" s="17"/>
      <c r="D475" s="238">
        <f>'Process Improvement Methodology'!D147</f>
        <v>0</v>
      </c>
      <c r="F475" s="247" t="str">
        <f>'Process Improvement Methodology'!F154</f>
        <v>N/A</v>
      </c>
      <c r="G475" s="39"/>
    </row>
    <row r="476" spans="1:7" ht="6.75" customHeight="1" thickBot="1" x14ac:dyDescent="0.3">
      <c r="A476" s="34"/>
      <c r="F476" s="92"/>
      <c r="G476" s="36"/>
    </row>
    <row r="477" spans="1:7" ht="13.5" thickBot="1" x14ac:dyDescent="0.3">
      <c r="A477" s="34"/>
      <c r="C477" s="35" t="s">
        <v>15</v>
      </c>
      <c r="F477" s="248" t="str">
        <f>'Process Improvement Methodology'!F169</f>
        <v xml:space="preserve"> </v>
      </c>
      <c r="G477" s="36"/>
    </row>
    <row r="478" spans="1:7" s="33" customFormat="1" ht="6.75" customHeight="1" thickBot="1" x14ac:dyDescent="0.3">
      <c r="A478" s="40"/>
      <c r="B478" s="17"/>
      <c r="C478" s="41"/>
      <c r="D478" s="38"/>
      <c r="F478" s="99"/>
      <c r="G478" s="39"/>
    </row>
    <row r="479" spans="1:7" s="33" customFormat="1" ht="13.5" customHeight="1" thickBot="1" x14ac:dyDescent="0.3">
      <c r="A479" s="40"/>
      <c r="B479" s="17" t="str">
        <f>'Process Improvement Methodology'!B172</f>
        <v>Improvement Milestone:</v>
      </c>
      <c r="C479" s="17"/>
      <c r="D479" s="238">
        <f>'Process Improvement Methodology'!D172</f>
        <v>0</v>
      </c>
      <c r="F479" s="247" t="str">
        <f>'Process Improvement Methodology'!F179</f>
        <v>N/A</v>
      </c>
      <c r="G479" s="39"/>
    </row>
    <row r="480" spans="1:7" ht="6.75" customHeight="1" thickBot="1" x14ac:dyDescent="0.3">
      <c r="A480" s="34"/>
      <c r="F480" s="92"/>
      <c r="G480" s="36"/>
    </row>
    <row r="481" spans="1:7" ht="13.5" thickBot="1" x14ac:dyDescent="0.3">
      <c r="A481" s="34"/>
      <c r="C481" s="35" t="s">
        <v>15</v>
      </c>
      <c r="F481" s="248" t="str">
        <f>'Process Improvement Methodology'!F194</f>
        <v xml:space="preserve"> </v>
      </c>
      <c r="G481" s="36"/>
    </row>
    <row r="482" spans="1:7" s="33" customFormat="1" ht="6.75" customHeight="1" thickBot="1" x14ac:dyDescent="0.3">
      <c r="A482" s="40"/>
      <c r="B482" s="17"/>
      <c r="C482" s="41"/>
      <c r="D482" s="38"/>
      <c r="F482" s="99"/>
      <c r="G482" s="39"/>
    </row>
    <row r="483" spans="1:7" s="33" customFormat="1" ht="13.5" customHeight="1" thickBot="1" x14ac:dyDescent="0.3">
      <c r="A483" s="40"/>
      <c r="B483" s="17" t="str">
        <f>'Process Improvement Methodology'!B197</f>
        <v>Improvement Milestone:</v>
      </c>
      <c r="C483" s="17"/>
      <c r="D483" s="238">
        <f>'Process Improvement Methodology'!D197</f>
        <v>0</v>
      </c>
      <c r="F483" s="247" t="str">
        <f>'Process Improvement Methodology'!F204</f>
        <v>N/A</v>
      </c>
      <c r="G483" s="39"/>
    </row>
    <row r="484" spans="1:7" ht="6.75" customHeight="1" thickBot="1" x14ac:dyDescent="0.3">
      <c r="A484" s="34"/>
      <c r="F484" s="92"/>
      <c r="G484" s="36"/>
    </row>
    <row r="485" spans="1:7" ht="13.5" thickBot="1" x14ac:dyDescent="0.3">
      <c r="A485" s="34"/>
      <c r="C485" s="35" t="s">
        <v>15</v>
      </c>
      <c r="F485" s="248" t="str">
        <f>'Process Improvement Methodology'!F219</f>
        <v xml:space="preserve"> </v>
      </c>
      <c r="G485" s="36"/>
    </row>
    <row r="486" spans="1:7" s="33" customFormat="1" ht="6.75" customHeight="1" thickBot="1" x14ac:dyDescent="0.3">
      <c r="A486" s="40"/>
      <c r="B486" s="17"/>
      <c r="C486" s="41"/>
      <c r="D486" s="38"/>
      <c r="F486" s="99"/>
      <c r="G486" s="39"/>
    </row>
    <row r="487" spans="1:7" s="33" customFormat="1" ht="13.5" customHeight="1" thickBot="1" x14ac:dyDescent="0.3">
      <c r="A487" s="40"/>
      <c r="B487" s="17" t="str">
        <f>'Process Improvement Methodology'!B222</f>
        <v>Improvement Milestone:</v>
      </c>
      <c r="C487" s="17"/>
      <c r="D487" s="238">
        <f>'Process Improvement Methodology'!D222</f>
        <v>0</v>
      </c>
      <c r="F487" s="247" t="str">
        <f>'Process Improvement Methodology'!F229</f>
        <v>N/A</v>
      </c>
      <c r="G487" s="39"/>
    </row>
    <row r="488" spans="1:7" ht="6.75" customHeight="1" thickBot="1" x14ac:dyDescent="0.3">
      <c r="A488" s="34"/>
      <c r="F488" s="92"/>
      <c r="G488" s="36"/>
    </row>
    <row r="489" spans="1:7" ht="13.5" thickBot="1" x14ac:dyDescent="0.3">
      <c r="A489" s="34"/>
      <c r="C489" s="35" t="s">
        <v>15</v>
      </c>
      <c r="F489" s="248" t="str">
        <f>'Process Improvement Methodology'!F244</f>
        <v xml:space="preserve"> </v>
      </c>
      <c r="G489" s="36"/>
    </row>
    <row r="490" spans="1:7" s="33" customFormat="1" ht="6.75" customHeight="1" thickBot="1" x14ac:dyDescent="0.3">
      <c r="A490" s="40"/>
      <c r="B490" s="17"/>
      <c r="C490" s="41"/>
      <c r="D490" s="38"/>
      <c r="F490" s="99"/>
      <c r="G490" s="39"/>
    </row>
    <row r="491" spans="1:7" s="33" customFormat="1" ht="13.5" customHeight="1" thickBot="1" x14ac:dyDescent="0.3">
      <c r="A491" s="40"/>
      <c r="B491" s="17" t="str">
        <f>'Process Improvement Methodology'!B247</f>
        <v>Improvement Milestone:</v>
      </c>
      <c r="C491" s="17"/>
      <c r="D491" s="238">
        <f>'Process Improvement Methodology'!D247</f>
        <v>0</v>
      </c>
      <c r="F491" s="247" t="str">
        <f>'Process Improvement Methodology'!F254</f>
        <v>N/A</v>
      </c>
      <c r="G491" s="39"/>
    </row>
    <row r="492" spans="1:7" ht="6.75" customHeight="1" thickBot="1" x14ac:dyDescent="0.3">
      <c r="A492" s="34"/>
      <c r="F492" s="92"/>
      <c r="G492" s="36"/>
    </row>
    <row r="493" spans="1:7" ht="13.5" thickBot="1" x14ac:dyDescent="0.3">
      <c r="A493" s="34"/>
      <c r="C493" s="35" t="s">
        <v>15</v>
      </c>
      <c r="F493" s="248" t="str">
        <f>'Process Improvement Methodology'!F269</f>
        <v xml:space="preserve"> </v>
      </c>
      <c r="G493" s="36"/>
    </row>
    <row r="494" spans="1:7" ht="13.5" thickBot="1" x14ac:dyDescent="0.3">
      <c r="A494" s="34"/>
      <c r="C494" s="35"/>
      <c r="F494" s="92"/>
      <c r="G494" s="36"/>
    </row>
    <row r="495" spans="1:7" ht="13.5" thickBot="1" x14ac:dyDescent="0.3">
      <c r="A495" s="34"/>
      <c r="B495" s="2" t="s">
        <v>10</v>
      </c>
      <c r="C495" s="35"/>
      <c r="F495" s="249">
        <f>'Process Improvement Methodology'!F18</f>
        <v>5048750</v>
      </c>
      <c r="G495" s="36"/>
    </row>
    <row r="496" spans="1:7" ht="13.5" thickBot="1" x14ac:dyDescent="0.3">
      <c r="A496" s="34"/>
      <c r="C496" s="35"/>
      <c r="F496" s="92"/>
      <c r="G496" s="36"/>
    </row>
    <row r="497" spans="1:7" ht="13.5" thickBot="1" x14ac:dyDescent="0.3">
      <c r="A497" s="34"/>
      <c r="B497" s="2" t="s">
        <v>66</v>
      </c>
      <c r="C497" s="35"/>
      <c r="F497" s="250">
        <f>SUM(F493,F489,F485,F481,F477,F473,F469,F465,F461,F457)</f>
        <v>2</v>
      </c>
      <c r="G497" s="36"/>
    </row>
    <row r="498" spans="1:7" ht="13.5" thickBot="1" x14ac:dyDescent="0.3">
      <c r="A498" s="34"/>
      <c r="C498" s="35"/>
      <c r="F498" s="92"/>
      <c r="G498" s="36"/>
    </row>
    <row r="499" spans="1:7" ht="13.5" thickBot="1" x14ac:dyDescent="0.3">
      <c r="A499" s="34"/>
      <c r="B499" s="2" t="s">
        <v>67</v>
      </c>
      <c r="C499" s="35"/>
      <c r="F499" s="250">
        <f>COUNT(F493,F489,F485,F481,F477,F473,F469,F465,F461,F457)</f>
        <v>2</v>
      </c>
      <c r="G499" s="36"/>
    </row>
    <row r="500" spans="1:7" ht="13.5" thickBot="1" x14ac:dyDescent="0.3">
      <c r="A500" s="34"/>
      <c r="C500" s="35"/>
      <c r="F500" s="92"/>
      <c r="G500" s="36"/>
    </row>
    <row r="501" spans="1:7" ht="13.5" thickBot="1" x14ac:dyDescent="0.3">
      <c r="A501" s="34"/>
      <c r="B501" s="2" t="s">
        <v>68</v>
      </c>
      <c r="C501" s="35"/>
      <c r="F501" s="251">
        <f>IF(F499=0," ",F497/F499)</f>
        <v>1</v>
      </c>
      <c r="G501" s="36"/>
    </row>
    <row r="502" spans="1:7" ht="13.5" thickBot="1" x14ac:dyDescent="0.3">
      <c r="A502" s="34"/>
      <c r="C502" s="35"/>
      <c r="F502" s="92"/>
      <c r="G502" s="36"/>
    </row>
    <row r="503" spans="1:7" ht="13.5" thickBot="1" x14ac:dyDescent="0.3">
      <c r="A503" s="34"/>
      <c r="B503" s="2" t="s">
        <v>69</v>
      </c>
      <c r="C503" s="35"/>
      <c r="F503" s="249">
        <f>IF(F499=0," ",F501*F495)</f>
        <v>5048750</v>
      </c>
      <c r="G503" s="36"/>
    </row>
    <row r="504" spans="1:7" ht="13.5" thickBot="1" x14ac:dyDescent="0.3">
      <c r="A504" s="34"/>
      <c r="C504" s="35"/>
      <c r="F504" s="92"/>
      <c r="G504" s="36"/>
    </row>
    <row r="505" spans="1:7" ht="13.5" thickBot="1" x14ac:dyDescent="0.3">
      <c r="A505" s="34"/>
      <c r="B505" s="2" t="s">
        <v>11</v>
      </c>
      <c r="C505" s="35"/>
      <c r="F505" s="252">
        <f>'Process Improvement Methodology'!F20</f>
        <v>5048750</v>
      </c>
      <c r="G505" s="36"/>
    </row>
    <row r="506" spans="1:7" ht="13.5" thickBot="1" x14ac:dyDescent="0.3">
      <c r="A506" s="34"/>
      <c r="C506" s="35"/>
      <c r="F506" s="92"/>
      <c r="G506" s="36"/>
    </row>
    <row r="507" spans="1:7" ht="13.5" thickBot="1" x14ac:dyDescent="0.3">
      <c r="A507" s="34"/>
      <c r="B507" s="239" t="s">
        <v>70</v>
      </c>
      <c r="C507" s="35"/>
      <c r="F507" s="217">
        <f>IF(F499=0," ",F503-F505)</f>
        <v>0</v>
      </c>
      <c r="G507" s="36"/>
    </row>
    <row r="508" spans="1:7" x14ac:dyDescent="0.25">
      <c r="A508" s="48"/>
      <c r="B508" s="254"/>
      <c r="C508" s="255"/>
      <c r="D508" s="50"/>
      <c r="E508" s="50"/>
      <c r="F508" s="132"/>
      <c r="G508" s="52"/>
    </row>
    <row r="509" spans="1:7" s="33" customFormat="1" ht="15.75" thickBot="1" x14ac:dyDescent="0.3">
      <c r="A509" s="27" t="s">
        <v>115</v>
      </c>
      <c r="B509" s="28"/>
      <c r="C509" s="28"/>
      <c r="D509" s="29"/>
      <c r="E509" s="30"/>
      <c r="F509" s="111"/>
      <c r="G509" s="32"/>
    </row>
    <row r="510" spans="1:7" s="33" customFormat="1" ht="13.5" customHeight="1" thickBot="1" x14ac:dyDescent="0.3">
      <c r="A510" s="40"/>
      <c r="B510" s="17" t="str">
        <f>'ED Patient Flow'!B22</f>
        <v>Process Milestone:</v>
      </c>
      <c r="C510" s="17"/>
      <c r="D510" s="238">
        <f>'ED Patient Flow'!D22</f>
        <v>0</v>
      </c>
      <c r="F510" s="247" t="str">
        <f>'ED Patient Flow'!F29</f>
        <v>N/A</v>
      </c>
      <c r="G510" s="39"/>
    </row>
    <row r="511" spans="1:7" ht="6.75" customHeight="1" thickBot="1" x14ac:dyDescent="0.3">
      <c r="A511" s="34"/>
      <c r="F511" s="92"/>
      <c r="G511" s="36"/>
    </row>
    <row r="512" spans="1:7" ht="13.5" thickBot="1" x14ac:dyDescent="0.3">
      <c r="A512" s="34"/>
      <c r="C512" s="35" t="s">
        <v>15</v>
      </c>
      <c r="F512" s="248" t="str">
        <f>'ED Patient Flow'!F44</f>
        <v xml:space="preserve"> </v>
      </c>
      <c r="G512" s="36"/>
    </row>
    <row r="513" spans="1:7" s="33" customFormat="1" ht="6.75" customHeight="1" thickBot="1" x14ac:dyDescent="0.3">
      <c r="A513" s="40"/>
      <c r="B513" s="17"/>
      <c r="C513" s="41"/>
      <c r="D513" s="38"/>
      <c r="F513" s="99"/>
      <c r="G513" s="39"/>
    </row>
    <row r="514" spans="1:7" s="33" customFormat="1" ht="13.5" customHeight="1" thickBot="1" x14ac:dyDescent="0.3">
      <c r="A514" s="40"/>
      <c r="B514" s="17" t="str">
        <f>'ED Patient Flow'!B47</f>
        <v>Process Milestone:</v>
      </c>
      <c r="C514" s="17"/>
      <c r="D514" s="238">
        <f>'ED Patient Flow'!D47</f>
        <v>0</v>
      </c>
      <c r="F514" s="247" t="str">
        <f>'ED Patient Flow'!F54</f>
        <v>N/A</v>
      </c>
      <c r="G514" s="39"/>
    </row>
    <row r="515" spans="1:7" ht="6.75" customHeight="1" thickBot="1" x14ac:dyDescent="0.3">
      <c r="A515" s="34"/>
      <c r="F515" s="92"/>
      <c r="G515" s="36"/>
    </row>
    <row r="516" spans="1:7" ht="13.5" thickBot="1" x14ac:dyDescent="0.3">
      <c r="A516" s="34"/>
      <c r="C516" s="35" t="s">
        <v>15</v>
      </c>
      <c r="F516" s="248" t="str">
        <f>'ED Patient Flow'!F69</f>
        <v xml:space="preserve"> </v>
      </c>
      <c r="G516" s="36"/>
    </row>
    <row r="517" spans="1:7" s="33" customFormat="1" ht="6.75" customHeight="1" thickBot="1" x14ac:dyDescent="0.3">
      <c r="A517" s="40"/>
      <c r="B517" s="17"/>
      <c r="C517" s="41"/>
      <c r="D517" s="38"/>
      <c r="F517" s="99"/>
      <c r="G517" s="39"/>
    </row>
    <row r="518" spans="1:7" s="33" customFormat="1" ht="13.5" customHeight="1" thickBot="1" x14ac:dyDescent="0.3">
      <c r="A518" s="40"/>
      <c r="B518" s="17" t="str">
        <f>'ED Patient Flow'!B72</f>
        <v>Process Milestone:</v>
      </c>
      <c r="C518" s="17"/>
      <c r="D518" s="238">
        <f>'ED Patient Flow'!D72</f>
        <v>0</v>
      </c>
      <c r="F518" s="247" t="str">
        <f>'ED Patient Flow'!F79</f>
        <v>N/A</v>
      </c>
      <c r="G518" s="39"/>
    </row>
    <row r="519" spans="1:7" ht="6.75" customHeight="1" thickBot="1" x14ac:dyDescent="0.3">
      <c r="A519" s="34"/>
      <c r="F519" s="92"/>
      <c r="G519" s="36"/>
    </row>
    <row r="520" spans="1:7" ht="13.5" thickBot="1" x14ac:dyDescent="0.3">
      <c r="A520" s="34"/>
      <c r="C520" s="35" t="s">
        <v>15</v>
      </c>
      <c r="F520" s="248" t="str">
        <f>'ED Patient Flow'!F94</f>
        <v xml:space="preserve"> </v>
      </c>
      <c r="G520" s="36"/>
    </row>
    <row r="521" spans="1:7" s="33" customFormat="1" ht="6.75" customHeight="1" thickBot="1" x14ac:dyDescent="0.3">
      <c r="A521" s="40"/>
      <c r="B521" s="17"/>
      <c r="C521" s="41"/>
      <c r="D521" s="38"/>
      <c r="F521" s="99"/>
      <c r="G521" s="39"/>
    </row>
    <row r="522" spans="1:7" s="33" customFormat="1" ht="13.5" customHeight="1" thickBot="1" x14ac:dyDescent="0.3">
      <c r="A522" s="40"/>
      <c r="B522" s="17" t="str">
        <f>'ED Patient Flow'!B97</f>
        <v>Process Milestone:</v>
      </c>
      <c r="C522" s="17"/>
      <c r="D522" s="238">
        <f>'ED Patient Flow'!D97</f>
        <v>0</v>
      </c>
      <c r="F522" s="247" t="str">
        <f>'ED Patient Flow'!F104</f>
        <v>N/A</v>
      </c>
      <c r="G522" s="39"/>
    </row>
    <row r="523" spans="1:7" ht="6.75" customHeight="1" thickBot="1" x14ac:dyDescent="0.3">
      <c r="A523" s="34"/>
      <c r="F523" s="92"/>
      <c r="G523" s="36"/>
    </row>
    <row r="524" spans="1:7" ht="13.5" thickBot="1" x14ac:dyDescent="0.3">
      <c r="A524" s="34"/>
      <c r="C524" s="35" t="s">
        <v>15</v>
      </c>
      <c r="F524" s="248" t="str">
        <f>'ED Patient Flow'!F119</f>
        <v xml:space="preserve"> </v>
      </c>
      <c r="G524" s="36"/>
    </row>
    <row r="525" spans="1:7" s="33" customFormat="1" ht="6.75" customHeight="1" thickBot="1" x14ac:dyDescent="0.3">
      <c r="A525" s="40"/>
      <c r="B525" s="17"/>
      <c r="C525" s="41"/>
      <c r="D525" s="38"/>
      <c r="F525" s="99"/>
      <c r="G525" s="39"/>
    </row>
    <row r="526" spans="1:7" s="33" customFormat="1" ht="13.5" customHeight="1" thickBot="1" x14ac:dyDescent="0.3">
      <c r="A526" s="40"/>
      <c r="B526" s="17" t="str">
        <f>'ED Patient Flow'!B122</f>
        <v>Process Milestone:</v>
      </c>
      <c r="C526" s="17"/>
      <c r="D526" s="238">
        <f>'ED Patient Flow'!D122</f>
        <v>0</v>
      </c>
      <c r="F526" s="247" t="str">
        <f>'ED Patient Flow'!F129</f>
        <v>N/A</v>
      </c>
      <c r="G526" s="39"/>
    </row>
    <row r="527" spans="1:7" ht="6.75" customHeight="1" thickBot="1" x14ac:dyDescent="0.3">
      <c r="A527" s="34"/>
      <c r="F527" s="92"/>
      <c r="G527" s="36"/>
    </row>
    <row r="528" spans="1:7" ht="13.5" thickBot="1" x14ac:dyDescent="0.3">
      <c r="A528" s="34"/>
      <c r="C528" s="35" t="s">
        <v>15</v>
      </c>
      <c r="F528" s="248" t="str">
        <f>'ED Patient Flow'!F144</f>
        <v xml:space="preserve"> </v>
      </c>
      <c r="G528" s="36"/>
    </row>
    <row r="529" spans="1:7" s="33" customFormat="1" ht="6.75" customHeight="1" thickBot="1" x14ac:dyDescent="0.3">
      <c r="A529" s="40"/>
      <c r="B529" s="17"/>
      <c r="C529" s="41"/>
      <c r="D529" s="38"/>
      <c r="F529" s="99"/>
      <c r="G529" s="39"/>
    </row>
    <row r="530" spans="1:7" s="33" customFormat="1" ht="13.5" customHeight="1" thickBot="1" x14ac:dyDescent="0.3">
      <c r="A530" s="40"/>
      <c r="B530" s="17" t="str">
        <f>'ED Patient Flow'!B147</f>
        <v>Improvement Milestone:</v>
      </c>
      <c r="C530" s="17"/>
      <c r="D530" s="238">
        <f>'ED Patient Flow'!D147</f>
        <v>0</v>
      </c>
      <c r="F530" s="247" t="str">
        <f>'ED Patient Flow'!F154</f>
        <v>N/A</v>
      </c>
      <c r="G530" s="39"/>
    </row>
    <row r="531" spans="1:7" ht="6.75" customHeight="1" thickBot="1" x14ac:dyDescent="0.3">
      <c r="A531" s="34"/>
      <c r="F531" s="92"/>
      <c r="G531" s="36"/>
    </row>
    <row r="532" spans="1:7" ht="13.5" thickBot="1" x14ac:dyDescent="0.3">
      <c r="A532" s="34"/>
      <c r="C532" s="35" t="s">
        <v>15</v>
      </c>
      <c r="F532" s="248" t="str">
        <f>'ED Patient Flow'!F169</f>
        <v xml:space="preserve"> </v>
      </c>
      <c r="G532" s="36"/>
    </row>
    <row r="533" spans="1:7" s="33" customFormat="1" ht="6.75" customHeight="1" thickBot="1" x14ac:dyDescent="0.3">
      <c r="A533" s="40"/>
      <c r="B533" s="17"/>
      <c r="C533" s="41"/>
      <c r="D533" s="38"/>
      <c r="F533" s="99"/>
      <c r="G533" s="39"/>
    </row>
    <row r="534" spans="1:7" s="33" customFormat="1" ht="13.5" customHeight="1" thickBot="1" x14ac:dyDescent="0.3">
      <c r="A534" s="40"/>
      <c r="B534" s="17" t="str">
        <f>'ED Patient Flow'!B172</f>
        <v>Improvement Milestone:</v>
      </c>
      <c r="C534" s="17"/>
      <c r="D534" s="238">
        <f>'ED Patient Flow'!D172</f>
        <v>0</v>
      </c>
      <c r="F534" s="247" t="str">
        <f>'ED Patient Flow'!F179</f>
        <v>N/A</v>
      </c>
      <c r="G534" s="39"/>
    </row>
    <row r="535" spans="1:7" ht="6.75" customHeight="1" thickBot="1" x14ac:dyDescent="0.3">
      <c r="A535" s="34"/>
      <c r="F535" s="92"/>
      <c r="G535" s="36"/>
    </row>
    <row r="536" spans="1:7" ht="13.5" thickBot="1" x14ac:dyDescent="0.3">
      <c r="A536" s="34"/>
      <c r="C536" s="35" t="s">
        <v>15</v>
      </c>
      <c r="F536" s="248" t="str">
        <f>'ED Patient Flow'!F194</f>
        <v xml:space="preserve"> </v>
      </c>
      <c r="G536" s="36"/>
    </row>
    <row r="537" spans="1:7" s="33" customFormat="1" ht="6.75" customHeight="1" thickBot="1" x14ac:dyDescent="0.3">
      <c r="A537" s="40"/>
      <c r="B537" s="17"/>
      <c r="C537" s="41"/>
      <c r="D537" s="38"/>
      <c r="F537" s="99"/>
      <c r="G537" s="39"/>
    </row>
    <row r="538" spans="1:7" s="33" customFormat="1" ht="13.5" customHeight="1" thickBot="1" x14ac:dyDescent="0.3">
      <c r="A538" s="40"/>
      <c r="B538" s="17" t="str">
        <f>'ED Patient Flow'!B197</f>
        <v>Improvement Milestone:</v>
      </c>
      <c r="C538" s="17"/>
      <c r="D538" s="238">
        <f>'ED Patient Flow'!D197</f>
        <v>0</v>
      </c>
      <c r="F538" s="247" t="str">
        <f>'ED Patient Flow'!F204</f>
        <v>N/A</v>
      </c>
      <c r="G538" s="39"/>
    </row>
    <row r="539" spans="1:7" ht="6.75" customHeight="1" thickBot="1" x14ac:dyDescent="0.3">
      <c r="A539" s="34"/>
      <c r="F539" s="92"/>
      <c r="G539" s="36"/>
    </row>
    <row r="540" spans="1:7" ht="13.5" thickBot="1" x14ac:dyDescent="0.3">
      <c r="A540" s="34"/>
      <c r="C540" s="35" t="s">
        <v>15</v>
      </c>
      <c r="F540" s="248" t="str">
        <f>'ED Patient Flow'!F219</f>
        <v xml:space="preserve"> </v>
      </c>
      <c r="G540" s="36"/>
    </row>
    <row r="541" spans="1:7" s="33" customFormat="1" ht="6.75" customHeight="1" thickBot="1" x14ac:dyDescent="0.3">
      <c r="A541" s="40"/>
      <c r="B541" s="17"/>
      <c r="C541" s="41"/>
      <c r="D541" s="38"/>
      <c r="F541" s="99"/>
      <c r="G541" s="39"/>
    </row>
    <row r="542" spans="1:7" s="33" customFormat="1" ht="13.5" customHeight="1" thickBot="1" x14ac:dyDescent="0.3">
      <c r="A542" s="40"/>
      <c r="B542" s="17" t="str">
        <f>'ED Patient Flow'!B222</f>
        <v>Improvement Milestone:</v>
      </c>
      <c r="C542" s="17"/>
      <c r="D542" s="238">
        <f>'ED Patient Flow'!D222</f>
        <v>0</v>
      </c>
      <c r="F542" s="247" t="str">
        <f>'ED Patient Flow'!F229</f>
        <v>N/A</v>
      </c>
      <c r="G542" s="39"/>
    </row>
    <row r="543" spans="1:7" ht="6.75" customHeight="1" thickBot="1" x14ac:dyDescent="0.3">
      <c r="A543" s="34"/>
      <c r="F543" s="92"/>
      <c r="G543" s="36"/>
    </row>
    <row r="544" spans="1:7" ht="13.5" thickBot="1" x14ac:dyDescent="0.3">
      <c r="A544" s="34"/>
      <c r="C544" s="35" t="s">
        <v>15</v>
      </c>
      <c r="F544" s="248" t="str">
        <f>'ED Patient Flow'!F244</f>
        <v xml:space="preserve"> </v>
      </c>
      <c r="G544" s="36"/>
    </row>
    <row r="545" spans="1:7" s="33" customFormat="1" ht="6.75" customHeight="1" thickBot="1" x14ac:dyDescent="0.3">
      <c r="A545" s="40"/>
      <c r="B545" s="17"/>
      <c r="C545" s="41"/>
      <c r="D545" s="38"/>
      <c r="F545" s="99"/>
      <c r="G545" s="39"/>
    </row>
    <row r="546" spans="1:7" s="33" customFormat="1" ht="13.5" customHeight="1" thickBot="1" x14ac:dyDescent="0.3">
      <c r="A546" s="40"/>
      <c r="B546" s="17" t="str">
        <f>'ED Patient Flow'!B247</f>
        <v>Improvement Milestone:</v>
      </c>
      <c r="C546" s="17"/>
      <c r="D546" s="238">
        <f>'ED Patient Flow'!D247</f>
        <v>0</v>
      </c>
      <c r="F546" s="247" t="str">
        <f>'ED Patient Flow'!F254</f>
        <v>N/A</v>
      </c>
      <c r="G546" s="39"/>
    </row>
    <row r="547" spans="1:7" ht="6.75" customHeight="1" thickBot="1" x14ac:dyDescent="0.3">
      <c r="A547" s="34"/>
      <c r="F547" s="92"/>
      <c r="G547" s="36"/>
    </row>
    <row r="548" spans="1:7" ht="13.5" thickBot="1" x14ac:dyDescent="0.3">
      <c r="A548" s="34"/>
      <c r="C548" s="35" t="s">
        <v>15</v>
      </c>
      <c r="F548" s="248" t="str">
        <f>'ED Patient Flow'!F269</f>
        <v xml:space="preserve"> </v>
      </c>
      <c r="G548" s="36"/>
    </row>
    <row r="549" spans="1:7" ht="13.5" thickBot="1" x14ac:dyDescent="0.3">
      <c r="A549" s="34"/>
      <c r="C549" s="35"/>
      <c r="F549" s="92"/>
      <c r="G549" s="36"/>
    </row>
    <row r="550" spans="1:7" ht="13.5" thickBot="1" x14ac:dyDescent="0.3">
      <c r="A550" s="34"/>
      <c r="B550" s="2" t="s">
        <v>10</v>
      </c>
      <c r="C550" s="35"/>
      <c r="F550" s="249">
        <f>'ED Patient Flow'!F18</f>
        <v>0</v>
      </c>
      <c r="G550" s="36"/>
    </row>
    <row r="551" spans="1:7" ht="13.5" thickBot="1" x14ac:dyDescent="0.3">
      <c r="A551" s="34"/>
      <c r="C551" s="35"/>
      <c r="F551" s="92"/>
      <c r="G551" s="36"/>
    </row>
    <row r="552" spans="1:7" ht="13.5" thickBot="1" x14ac:dyDescent="0.3">
      <c r="A552" s="34"/>
      <c r="B552" s="2" t="s">
        <v>66</v>
      </c>
      <c r="C552" s="35"/>
      <c r="F552" s="250">
        <f>SUM(F548,F544,F540,F536,F532,F528,F524,F520,F516,F512)</f>
        <v>0</v>
      </c>
      <c r="G552" s="36"/>
    </row>
    <row r="553" spans="1:7" ht="13.5" thickBot="1" x14ac:dyDescent="0.3">
      <c r="A553" s="34"/>
      <c r="C553" s="35"/>
      <c r="F553" s="92"/>
      <c r="G553" s="36"/>
    </row>
    <row r="554" spans="1:7" ht="13.5" thickBot="1" x14ac:dyDescent="0.3">
      <c r="A554" s="34"/>
      <c r="B554" s="2" t="s">
        <v>67</v>
      </c>
      <c r="C554" s="35"/>
      <c r="F554" s="250">
        <f>COUNT(F548,F544,F540,F536,F532,F528,F524,F520,F516,F512)</f>
        <v>0</v>
      </c>
      <c r="G554" s="36"/>
    </row>
    <row r="555" spans="1:7" ht="13.5" thickBot="1" x14ac:dyDescent="0.3">
      <c r="A555" s="34"/>
      <c r="C555" s="35"/>
      <c r="F555" s="92"/>
      <c r="G555" s="36"/>
    </row>
    <row r="556" spans="1:7" ht="13.5" thickBot="1" x14ac:dyDescent="0.3">
      <c r="A556" s="34"/>
      <c r="B556" s="2" t="s">
        <v>68</v>
      </c>
      <c r="C556" s="35"/>
      <c r="F556" s="251" t="str">
        <f>IF(F554=0," ",F552/F554)</f>
        <v xml:space="preserve"> </v>
      </c>
      <c r="G556" s="36"/>
    </row>
    <row r="557" spans="1:7" ht="13.5" thickBot="1" x14ac:dyDescent="0.3">
      <c r="A557" s="34"/>
      <c r="C557" s="35"/>
      <c r="F557" s="92"/>
      <c r="G557" s="36"/>
    </row>
    <row r="558" spans="1:7" ht="13.5" thickBot="1" x14ac:dyDescent="0.3">
      <c r="A558" s="34"/>
      <c r="B558" s="2" t="s">
        <v>69</v>
      </c>
      <c r="C558" s="35"/>
      <c r="F558" s="249" t="str">
        <f>IF(F554=0," ",F556*F550)</f>
        <v xml:space="preserve"> </v>
      </c>
      <c r="G558" s="36"/>
    </row>
    <row r="559" spans="1:7" ht="13.5" thickBot="1" x14ac:dyDescent="0.3">
      <c r="A559" s="34"/>
      <c r="C559" s="35"/>
      <c r="F559" s="92"/>
      <c r="G559" s="36"/>
    </row>
    <row r="560" spans="1:7" ht="13.5" thickBot="1" x14ac:dyDescent="0.3">
      <c r="A560" s="34"/>
      <c r="B560" s="2" t="s">
        <v>11</v>
      </c>
      <c r="C560" s="35"/>
      <c r="F560" s="252">
        <f>'ED Patient Flow'!F20</f>
        <v>0</v>
      </c>
      <c r="G560" s="36"/>
    </row>
    <row r="561" spans="1:7" ht="13.5" thickBot="1" x14ac:dyDescent="0.3">
      <c r="A561" s="34"/>
      <c r="C561" s="35"/>
      <c r="F561" s="92"/>
      <c r="G561" s="36"/>
    </row>
    <row r="562" spans="1:7" ht="13.5" thickBot="1" x14ac:dyDescent="0.3">
      <c r="A562" s="34"/>
      <c r="B562" s="239" t="s">
        <v>70</v>
      </c>
      <c r="C562" s="35"/>
      <c r="F562" s="217" t="str">
        <f>IF(F554=0," ",F558-F560)</f>
        <v xml:space="preserve"> </v>
      </c>
      <c r="G562" s="36"/>
    </row>
    <row r="563" spans="1:7" x14ac:dyDescent="0.25">
      <c r="A563" s="48"/>
      <c r="B563" s="254"/>
      <c r="C563" s="255"/>
      <c r="D563" s="50"/>
      <c r="E563" s="50"/>
      <c r="F563" s="132"/>
      <c r="G563" s="52"/>
    </row>
    <row r="564" spans="1:7" s="33" customFormat="1" ht="15.75" thickBot="1" x14ac:dyDescent="0.3">
      <c r="A564" s="27" t="s">
        <v>116</v>
      </c>
      <c r="B564" s="28"/>
      <c r="C564" s="28"/>
      <c r="D564" s="29"/>
      <c r="E564" s="30"/>
      <c r="F564" s="111"/>
      <c r="G564" s="32"/>
    </row>
    <row r="565" spans="1:7" s="33" customFormat="1" ht="13.5" customHeight="1" thickBot="1" x14ac:dyDescent="0.3">
      <c r="A565" s="40"/>
      <c r="B565" s="17" t="str">
        <f>'Use Palliative Care Programs'!B22</f>
        <v>Process Milestone:</v>
      </c>
      <c r="C565" s="17"/>
      <c r="D565" s="238">
        <f>'Use Palliative Care Programs'!D22</f>
        <v>0</v>
      </c>
      <c r="F565" s="247" t="str">
        <f>'Use Palliative Care Programs'!F29</f>
        <v>N/A</v>
      </c>
      <c r="G565" s="39"/>
    </row>
    <row r="566" spans="1:7" ht="6.75" customHeight="1" thickBot="1" x14ac:dyDescent="0.3">
      <c r="A566" s="34"/>
      <c r="F566" s="92"/>
      <c r="G566" s="36"/>
    </row>
    <row r="567" spans="1:7" ht="13.5" thickBot="1" x14ac:dyDescent="0.3">
      <c r="A567" s="34"/>
      <c r="C567" s="35" t="s">
        <v>15</v>
      </c>
      <c r="F567" s="248" t="str">
        <f>'Use Palliative Care Programs'!F44</f>
        <v xml:space="preserve"> </v>
      </c>
      <c r="G567" s="36"/>
    </row>
    <row r="568" spans="1:7" s="33" customFormat="1" ht="6.75" customHeight="1" thickBot="1" x14ac:dyDescent="0.3">
      <c r="A568" s="40"/>
      <c r="B568" s="17"/>
      <c r="C568" s="41"/>
      <c r="D568" s="38"/>
      <c r="F568" s="99"/>
      <c r="G568" s="39"/>
    </row>
    <row r="569" spans="1:7" s="33" customFormat="1" ht="13.5" customHeight="1" thickBot="1" x14ac:dyDescent="0.3">
      <c r="A569" s="40"/>
      <c r="B569" s="17" t="str">
        <f>'Use Palliative Care Programs'!B47</f>
        <v>Process Milestone:</v>
      </c>
      <c r="C569" s="17"/>
      <c r="D569" s="238">
        <f>'Use Palliative Care Programs'!D47</f>
        <v>0</v>
      </c>
      <c r="F569" s="247" t="str">
        <f>'Use Palliative Care Programs'!F54</f>
        <v>N/A</v>
      </c>
      <c r="G569" s="39"/>
    </row>
    <row r="570" spans="1:7" ht="6.75" customHeight="1" thickBot="1" x14ac:dyDescent="0.3">
      <c r="A570" s="34"/>
      <c r="F570" s="92"/>
      <c r="G570" s="36"/>
    </row>
    <row r="571" spans="1:7" ht="13.5" thickBot="1" x14ac:dyDescent="0.3">
      <c r="A571" s="34"/>
      <c r="C571" s="35" t="s">
        <v>15</v>
      </c>
      <c r="F571" s="248" t="str">
        <f>'Use Palliative Care Programs'!F69</f>
        <v xml:space="preserve"> </v>
      </c>
      <c r="G571" s="36"/>
    </row>
    <row r="572" spans="1:7" s="33" customFormat="1" ht="6.75" customHeight="1" thickBot="1" x14ac:dyDescent="0.3">
      <c r="A572" s="40"/>
      <c r="B572" s="17"/>
      <c r="C572" s="41"/>
      <c r="D572" s="38"/>
      <c r="F572" s="99"/>
      <c r="G572" s="39"/>
    </row>
    <row r="573" spans="1:7" s="33" customFormat="1" ht="13.5" customHeight="1" thickBot="1" x14ac:dyDescent="0.3">
      <c r="A573" s="40"/>
      <c r="B573" s="17" t="str">
        <f>'Use Palliative Care Programs'!B72</f>
        <v>Process Milestone:</v>
      </c>
      <c r="C573" s="17"/>
      <c r="D573" s="238">
        <f>'Use Palliative Care Programs'!D72</f>
        <v>0</v>
      </c>
      <c r="F573" s="247" t="str">
        <f>'Use Palliative Care Programs'!F79</f>
        <v>N/A</v>
      </c>
      <c r="G573" s="39"/>
    </row>
    <row r="574" spans="1:7" ht="6.75" customHeight="1" thickBot="1" x14ac:dyDescent="0.3">
      <c r="A574" s="34"/>
      <c r="F574" s="92"/>
      <c r="G574" s="36"/>
    </row>
    <row r="575" spans="1:7" ht="13.5" thickBot="1" x14ac:dyDescent="0.3">
      <c r="A575" s="34"/>
      <c r="C575" s="35" t="s">
        <v>15</v>
      </c>
      <c r="F575" s="248" t="str">
        <f>'Use Palliative Care Programs'!F94</f>
        <v xml:space="preserve"> </v>
      </c>
      <c r="G575" s="36"/>
    </row>
    <row r="576" spans="1:7" s="33" customFormat="1" ht="6.75" customHeight="1" thickBot="1" x14ac:dyDescent="0.3">
      <c r="A576" s="40"/>
      <c r="B576" s="17"/>
      <c r="C576" s="41"/>
      <c r="D576" s="38"/>
      <c r="F576" s="99"/>
      <c r="G576" s="39"/>
    </row>
    <row r="577" spans="1:7" s="33" customFormat="1" ht="13.5" customHeight="1" thickBot="1" x14ac:dyDescent="0.3">
      <c r="A577" s="40"/>
      <c r="B577" s="17" t="str">
        <f>'Use Palliative Care Programs'!B97</f>
        <v>Process Milestone:</v>
      </c>
      <c r="C577" s="17"/>
      <c r="D577" s="238">
        <f>'Use Palliative Care Programs'!D97</f>
        <v>0</v>
      </c>
      <c r="F577" s="247" t="str">
        <f>'Use Palliative Care Programs'!F104</f>
        <v>N/A</v>
      </c>
      <c r="G577" s="39"/>
    </row>
    <row r="578" spans="1:7" ht="6.75" customHeight="1" thickBot="1" x14ac:dyDescent="0.3">
      <c r="A578" s="34"/>
      <c r="F578" s="92"/>
      <c r="G578" s="36"/>
    </row>
    <row r="579" spans="1:7" ht="13.5" thickBot="1" x14ac:dyDescent="0.3">
      <c r="A579" s="34"/>
      <c r="C579" s="35" t="s">
        <v>15</v>
      </c>
      <c r="F579" s="248" t="str">
        <f>'Use Palliative Care Programs'!F119</f>
        <v xml:space="preserve"> </v>
      </c>
      <c r="G579" s="36"/>
    </row>
    <row r="580" spans="1:7" s="33" customFormat="1" ht="6.75" customHeight="1" thickBot="1" x14ac:dyDescent="0.3">
      <c r="A580" s="40"/>
      <c r="B580" s="17"/>
      <c r="C580" s="41"/>
      <c r="D580" s="38"/>
      <c r="F580" s="99"/>
      <c r="G580" s="39"/>
    </row>
    <row r="581" spans="1:7" s="33" customFormat="1" ht="13.5" customHeight="1" thickBot="1" x14ac:dyDescent="0.3">
      <c r="A581" s="40"/>
      <c r="B581" s="17" t="str">
        <f>'Use Palliative Care Programs'!B122</f>
        <v>Process Milestone:</v>
      </c>
      <c r="C581" s="17"/>
      <c r="D581" s="238">
        <f>'Use Palliative Care Programs'!D122</f>
        <v>0</v>
      </c>
      <c r="F581" s="247" t="str">
        <f>'Use Palliative Care Programs'!F129</f>
        <v>N/A</v>
      </c>
      <c r="G581" s="39"/>
    </row>
    <row r="582" spans="1:7" ht="6.75" customHeight="1" thickBot="1" x14ac:dyDescent="0.3">
      <c r="A582" s="34"/>
      <c r="F582" s="92"/>
      <c r="G582" s="36"/>
    </row>
    <row r="583" spans="1:7" ht="13.5" thickBot="1" x14ac:dyDescent="0.3">
      <c r="A583" s="34"/>
      <c r="C583" s="35" t="s">
        <v>15</v>
      </c>
      <c r="F583" s="248" t="str">
        <f>'Use Palliative Care Programs'!F144</f>
        <v xml:space="preserve"> </v>
      </c>
      <c r="G583" s="36"/>
    </row>
    <row r="584" spans="1:7" s="33" customFormat="1" ht="6.75" customHeight="1" thickBot="1" x14ac:dyDescent="0.3">
      <c r="A584" s="40"/>
      <c r="B584" s="17"/>
      <c r="C584" s="41"/>
      <c r="D584" s="38"/>
      <c r="F584" s="99"/>
      <c r="G584" s="39"/>
    </row>
    <row r="585" spans="1:7" s="33" customFormat="1" ht="13.5" customHeight="1" thickBot="1" x14ac:dyDescent="0.3">
      <c r="A585" s="40"/>
      <c r="B585" s="17" t="str">
        <f>'Use Palliative Care Programs'!B147</f>
        <v>Improvement Milestone:</v>
      </c>
      <c r="C585" s="17"/>
      <c r="D585" s="238">
        <f>'Use Palliative Care Programs'!D147</f>
        <v>0</v>
      </c>
      <c r="F585" s="247" t="str">
        <f>'Use Palliative Care Programs'!F154</f>
        <v>N/A</v>
      </c>
      <c r="G585" s="39"/>
    </row>
    <row r="586" spans="1:7" ht="6.75" customHeight="1" thickBot="1" x14ac:dyDescent="0.3">
      <c r="A586" s="34"/>
      <c r="F586" s="92"/>
      <c r="G586" s="36"/>
    </row>
    <row r="587" spans="1:7" ht="13.5" thickBot="1" x14ac:dyDescent="0.3">
      <c r="A587" s="34"/>
      <c r="C587" s="35" t="s">
        <v>15</v>
      </c>
      <c r="F587" s="248" t="str">
        <f>'Use Palliative Care Programs'!F169</f>
        <v xml:space="preserve"> </v>
      </c>
      <c r="G587" s="36"/>
    </row>
    <row r="588" spans="1:7" s="33" customFormat="1" ht="6.75" customHeight="1" thickBot="1" x14ac:dyDescent="0.3">
      <c r="A588" s="40"/>
      <c r="B588" s="17"/>
      <c r="C588" s="41"/>
      <c r="D588" s="38"/>
      <c r="F588" s="99"/>
      <c r="G588" s="39"/>
    </row>
    <row r="589" spans="1:7" s="33" customFormat="1" ht="13.5" customHeight="1" thickBot="1" x14ac:dyDescent="0.3">
      <c r="A589" s="40"/>
      <c r="B589" s="17" t="str">
        <f>'Use Palliative Care Programs'!B172</f>
        <v>Improvement Milestone:</v>
      </c>
      <c r="C589" s="17"/>
      <c r="D589" s="238">
        <f>'Use Palliative Care Programs'!D172</f>
        <v>0</v>
      </c>
      <c r="F589" s="247" t="str">
        <f>'Use Palliative Care Programs'!F179</f>
        <v>N/A</v>
      </c>
      <c r="G589" s="39"/>
    </row>
    <row r="590" spans="1:7" ht="6.75" customHeight="1" thickBot="1" x14ac:dyDescent="0.3">
      <c r="A590" s="34"/>
      <c r="F590" s="92"/>
      <c r="G590" s="36"/>
    </row>
    <row r="591" spans="1:7" ht="13.5" thickBot="1" x14ac:dyDescent="0.3">
      <c r="A591" s="34"/>
      <c r="C591" s="35" t="s">
        <v>15</v>
      </c>
      <c r="F591" s="248" t="str">
        <f>'Use Palliative Care Programs'!F194</f>
        <v xml:space="preserve"> </v>
      </c>
      <c r="G591" s="36"/>
    </row>
    <row r="592" spans="1:7" s="33" customFormat="1" ht="6.75" customHeight="1" thickBot="1" x14ac:dyDescent="0.3">
      <c r="A592" s="40"/>
      <c r="B592" s="17"/>
      <c r="C592" s="41"/>
      <c r="D592" s="38"/>
      <c r="F592" s="99"/>
      <c r="G592" s="39"/>
    </row>
    <row r="593" spans="1:7" s="33" customFormat="1" ht="13.5" customHeight="1" thickBot="1" x14ac:dyDescent="0.3">
      <c r="A593" s="40"/>
      <c r="B593" s="17" t="str">
        <f>'Use Palliative Care Programs'!B197</f>
        <v>Improvement Milestone:</v>
      </c>
      <c r="C593" s="17"/>
      <c r="D593" s="238">
        <f>'Use Palliative Care Programs'!D197</f>
        <v>0</v>
      </c>
      <c r="F593" s="247" t="str">
        <f>'Use Palliative Care Programs'!F204</f>
        <v>N/A</v>
      </c>
      <c r="G593" s="39"/>
    </row>
    <row r="594" spans="1:7" ht="6.75" customHeight="1" thickBot="1" x14ac:dyDescent="0.3">
      <c r="A594" s="34"/>
      <c r="F594" s="92"/>
      <c r="G594" s="36"/>
    </row>
    <row r="595" spans="1:7" ht="13.5" thickBot="1" x14ac:dyDescent="0.3">
      <c r="A595" s="34"/>
      <c r="C595" s="35" t="s">
        <v>15</v>
      </c>
      <c r="F595" s="248" t="str">
        <f>'Use Palliative Care Programs'!F219</f>
        <v xml:space="preserve"> </v>
      </c>
      <c r="G595" s="36"/>
    </row>
    <row r="596" spans="1:7" s="33" customFormat="1" ht="6.75" customHeight="1" thickBot="1" x14ac:dyDescent="0.3">
      <c r="A596" s="40"/>
      <c r="B596" s="17"/>
      <c r="C596" s="41"/>
      <c r="D596" s="38"/>
      <c r="F596" s="99"/>
      <c r="G596" s="39"/>
    </row>
    <row r="597" spans="1:7" s="33" customFormat="1" ht="13.5" customHeight="1" thickBot="1" x14ac:dyDescent="0.3">
      <c r="A597" s="40"/>
      <c r="B597" s="17" t="str">
        <f>'Use Palliative Care Programs'!B222</f>
        <v>Improvement Milestone:</v>
      </c>
      <c r="C597" s="17"/>
      <c r="D597" s="238">
        <f>'Use Palliative Care Programs'!D222</f>
        <v>0</v>
      </c>
      <c r="F597" s="247" t="str">
        <f>'Use Palliative Care Programs'!F229</f>
        <v>N/A</v>
      </c>
      <c r="G597" s="39"/>
    </row>
    <row r="598" spans="1:7" ht="6.75" customHeight="1" thickBot="1" x14ac:dyDescent="0.3">
      <c r="A598" s="34"/>
      <c r="F598" s="92"/>
      <c r="G598" s="36"/>
    </row>
    <row r="599" spans="1:7" ht="13.5" thickBot="1" x14ac:dyDescent="0.3">
      <c r="A599" s="34"/>
      <c r="C599" s="35" t="s">
        <v>15</v>
      </c>
      <c r="F599" s="248" t="str">
        <f>'Use Palliative Care Programs'!F244</f>
        <v xml:space="preserve"> </v>
      </c>
      <c r="G599" s="36"/>
    </row>
    <row r="600" spans="1:7" s="33" customFormat="1" ht="6.75" customHeight="1" thickBot="1" x14ac:dyDescent="0.3">
      <c r="A600" s="40"/>
      <c r="B600" s="17"/>
      <c r="C600" s="41"/>
      <c r="D600" s="38"/>
      <c r="F600" s="99"/>
      <c r="G600" s="39"/>
    </row>
    <row r="601" spans="1:7" s="33" customFormat="1" ht="13.5" customHeight="1" thickBot="1" x14ac:dyDescent="0.3">
      <c r="A601" s="40"/>
      <c r="B601" s="17" t="str">
        <f>'Use Palliative Care Programs'!B247</f>
        <v>Improvement Milestone:</v>
      </c>
      <c r="C601" s="17"/>
      <c r="D601" s="238">
        <f>'Use Palliative Care Programs'!D247</f>
        <v>0</v>
      </c>
      <c r="F601" s="247" t="str">
        <f>'Use Palliative Care Programs'!F254</f>
        <v>N/A</v>
      </c>
      <c r="G601" s="39"/>
    </row>
    <row r="602" spans="1:7" ht="6.75" customHeight="1" thickBot="1" x14ac:dyDescent="0.3">
      <c r="A602" s="34"/>
      <c r="F602" s="92"/>
      <c r="G602" s="36"/>
    </row>
    <row r="603" spans="1:7" ht="13.5" thickBot="1" x14ac:dyDescent="0.3">
      <c r="A603" s="34"/>
      <c r="C603" s="35" t="s">
        <v>15</v>
      </c>
      <c r="F603" s="248" t="str">
        <f>'Use Palliative Care Programs'!F269</f>
        <v xml:space="preserve"> </v>
      </c>
      <c r="G603" s="36"/>
    </row>
    <row r="604" spans="1:7" ht="13.5" thickBot="1" x14ac:dyDescent="0.3">
      <c r="A604" s="34"/>
      <c r="C604" s="35"/>
      <c r="F604" s="92"/>
      <c r="G604" s="36"/>
    </row>
    <row r="605" spans="1:7" ht="13.5" thickBot="1" x14ac:dyDescent="0.3">
      <c r="A605" s="34"/>
      <c r="B605" s="2" t="s">
        <v>10</v>
      </c>
      <c r="C605" s="35"/>
      <c r="F605" s="249">
        <f>'Use Palliative Care Programs'!F18</f>
        <v>0</v>
      </c>
      <c r="G605" s="36"/>
    </row>
    <row r="606" spans="1:7" ht="13.5" thickBot="1" x14ac:dyDescent="0.3">
      <c r="A606" s="34"/>
      <c r="C606" s="35"/>
      <c r="F606" s="92"/>
      <c r="G606" s="36"/>
    </row>
    <row r="607" spans="1:7" ht="13.5" thickBot="1" x14ac:dyDescent="0.3">
      <c r="A607" s="34"/>
      <c r="B607" s="2" t="s">
        <v>66</v>
      </c>
      <c r="C607" s="35"/>
      <c r="F607" s="250">
        <f>SUM(F603,F599,F595,F591,F587,F583,F579,F575,F571,F567)</f>
        <v>0</v>
      </c>
      <c r="G607" s="36"/>
    </row>
    <row r="608" spans="1:7" ht="13.5" thickBot="1" x14ac:dyDescent="0.3">
      <c r="A608" s="34"/>
      <c r="C608" s="35"/>
      <c r="F608" s="92"/>
      <c r="G608" s="36"/>
    </row>
    <row r="609" spans="1:7" ht="13.5" thickBot="1" x14ac:dyDescent="0.3">
      <c r="A609" s="34"/>
      <c r="B609" s="2" t="s">
        <v>67</v>
      </c>
      <c r="C609" s="35"/>
      <c r="F609" s="250">
        <f>COUNT(F603,F599,F595,F591,F587,F583,F579,F575,F571,F567)</f>
        <v>0</v>
      </c>
      <c r="G609" s="36"/>
    </row>
    <row r="610" spans="1:7" ht="13.5" thickBot="1" x14ac:dyDescent="0.3">
      <c r="A610" s="34"/>
      <c r="C610" s="35"/>
      <c r="F610" s="92"/>
      <c r="G610" s="36"/>
    </row>
    <row r="611" spans="1:7" ht="13.5" thickBot="1" x14ac:dyDescent="0.3">
      <c r="A611" s="34"/>
      <c r="B611" s="2" t="s">
        <v>68</v>
      </c>
      <c r="C611" s="35"/>
      <c r="F611" s="251" t="str">
        <f>IF(F609=0," ",F607/F609)</f>
        <v xml:space="preserve"> </v>
      </c>
      <c r="G611" s="36"/>
    </row>
    <row r="612" spans="1:7" ht="13.5" thickBot="1" x14ac:dyDescent="0.3">
      <c r="A612" s="34"/>
      <c r="C612" s="35"/>
      <c r="F612" s="92"/>
      <c r="G612" s="36"/>
    </row>
    <row r="613" spans="1:7" ht="13.5" thickBot="1" x14ac:dyDescent="0.3">
      <c r="A613" s="34"/>
      <c r="B613" s="2" t="s">
        <v>69</v>
      </c>
      <c r="C613" s="35"/>
      <c r="F613" s="249" t="str">
        <f>IF(F609=0," ",F611*F605)</f>
        <v xml:space="preserve"> </v>
      </c>
      <c r="G613" s="36"/>
    </row>
    <row r="614" spans="1:7" ht="13.5" thickBot="1" x14ac:dyDescent="0.3">
      <c r="A614" s="34"/>
      <c r="C614" s="35"/>
      <c r="F614" s="92"/>
      <c r="G614" s="36"/>
    </row>
    <row r="615" spans="1:7" ht="13.5" thickBot="1" x14ac:dyDescent="0.3">
      <c r="A615" s="34"/>
      <c r="B615" s="2" t="s">
        <v>11</v>
      </c>
      <c r="C615" s="35"/>
      <c r="F615" s="252">
        <f>'Use Palliative Care Programs'!F20</f>
        <v>0</v>
      </c>
      <c r="G615" s="36"/>
    </row>
    <row r="616" spans="1:7" ht="13.5" thickBot="1" x14ac:dyDescent="0.3">
      <c r="A616" s="34"/>
      <c r="C616" s="35"/>
      <c r="F616" s="92"/>
      <c r="G616" s="36"/>
    </row>
    <row r="617" spans="1:7" ht="13.5" thickBot="1" x14ac:dyDescent="0.3">
      <c r="A617" s="34"/>
      <c r="B617" s="239" t="s">
        <v>70</v>
      </c>
      <c r="C617" s="35"/>
      <c r="F617" s="217" t="str">
        <f>IF(F609=0," ",F613-F615)</f>
        <v xml:space="preserve"> </v>
      </c>
      <c r="G617" s="36"/>
    </row>
    <row r="618" spans="1:7" x14ac:dyDescent="0.25">
      <c r="A618" s="48"/>
      <c r="B618" s="254"/>
      <c r="C618" s="255"/>
      <c r="D618" s="50"/>
      <c r="E618" s="50"/>
      <c r="F618" s="132"/>
      <c r="G618" s="52"/>
    </row>
    <row r="619" spans="1:7" s="33" customFormat="1" ht="15.75" thickBot="1" x14ac:dyDescent="0.3">
      <c r="A619" s="27" t="s">
        <v>117</v>
      </c>
      <c r="B619" s="28"/>
      <c r="C619" s="28"/>
      <c r="D619" s="29"/>
      <c r="E619" s="30"/>
      <c r="F619" s="111"/>
      <c r="G619" s="32"/>
    </row>
    <row r="620" spans="1:7" s="33" customFormat="1" ht="57.75" thickBot="1" x14ac:dyDescent="0.3">
      <c r="A620" s="40"/>
      <c r="B620" s="17" t="str">
        <f>'Conduct Medication Management'!B22</f>
        <v>Process Milestone:</v>
      </c>
      <c r="C620" s="17"/>
      <c r="D620" s="238" t="str">
        <f>'Conduct Medication Management'!D22</f>
        <v>Milestone 4.3:  Implement services to improve continuity of medication use (ie, medication optimization, discharge medication reconciliation, after-discharge follow up and education) for patients with heart failure or who are discharged on warfarin.</v>
      </c>
      <c r="F620" s="247" t="str">
        <f>'Conduct Medication Management'!F29</f>
        <v>Yes</v>
      </c>
      <c r="G620" s="39"/>
    </row>
    <row r="621" spans="1:7" ht="6.75" customHeight="1" thickBot="1" x14ac:dyDescent="0.3">
      <c r="A621" s="34"/>
      <c r="F621" s="92"/>
      <c r="G621" s="36"/>
    </row>
    <row r="622" spans="1:7" ht="13.5" thickBot="1" x14ac:dyDescent="0.3">
      <c r="A622" s="34"/>
      <c r="C622" s="35" t="s">
        <v>15</v>
      </c>
      <c r="F622" s="248">
        <f>'Conduct Medication Management'!F44</f>
        <v>1</v>
      </c>
      <c r="G622" s="36"/>
    </row>
    <row r="623" spans="1:7" s="33" customFormat="1" ht="6.75" customHeight="1" thickBot="1" x14ac:dyDescent="0.3">
      <c r="A623" s="40"/>
      <c r="B623" s="17"/>
      <c r="C623" s="41"/>
      <c r="D623" s="38"/>
      <c r="F623" s="99"/>
      <c r="G623" s="39"/>
    </row>
    <row r="624" spans="1:7" s="33" customFormat="1" ht="29.25" thickBot="1" x14ac:dyDescent="0.3">
      <c r="A624" s="40"/>
      <c r="B624" s="17" t="str">
        <f>'Conduct Medication Management'!B47</f>
        <v>Process Milestone:</v>
      </c>
      <c r="C624" s="17"/>
      <c r="D624" s="238" t="str">
        <f>'Conduct Medication Management'!D47</f>
        <v>Milestone 4.4:  Provide services to improve continuity of medication use to at least 50% of patient with heart failure or who are discharged on warfarin.</v>
      </c>
      <c r="F624" s="247">
        <f>'Conduct Medication Management'!F54</f>
        <v>0.57177615571776153</v>
      </c>
      <c r="G624" s="39"/>
    </row>
    <row r="625" spans="1:7" ht="6.75" customHeight="1" thickBot="1" x14ac:dyDescent="0.3">
      <c r="A625" s="34"/>
      <c r="F625" s="92"/>
      <c r="G625" s="36"/>
    </row>
    <row r="626" spans="1:7" ht="13.5" thickBot="1" x14ac:dyDescent="0.3">
      <c r="A626" s="34"/>
      <c r="C626" s="35" t="s">
        <v>15</v>
      </c>
      <c r="F626" s="248">
        <f>'Conduct Medication Management'!F69</f>
        <v>1</v>
      </c>
      <c r="G626" s="36"/>
    </row>
    <row r="627" spans="1:7" s="33" customFormat="1" ht="6.75" customHeight="1" thickBot="1" x14ac:dyDescent="0.3">
      <c r="A627" s="40"/>
      <c r="B627" s="17"/>
      <c r="C627" s="41"/>
      <c r="D627" s="38"/>
      <c r="F627" s="99"/>
      <c r="G627" s="39"/>
    </row>
    <row r="628" spans="1:7" s="33" customFormat="1" ht="29.25" thickBot="1" x14ac:dyDescent="0.3">
      <c r="A628" s="40"/>
      <c r="B628" s="17" t="str">
        <f>'Conduct Medication Management'!B72</f>
        <v>Process Milestone:</v>
      </c>
      <c r="C628" s="17"/>
      <c r="D628" s="238" t="str">
        <f>'Conduct Medication Management'!D72</f>
        <v>Milestone 4.5:  Implement safeguards in EHR to ensure compliance with criteria for safe use of Black Box Warning medications.</v>
      </c>
      <c r="F628" s="247" t="str">
        <f>'Conduct Medication Management'!F79</f>
        <v>Yes</v>
      </c>
      <c r="G628" s="39"/>
    </row>
    <row r="629" spans="1:7" ht="6.75" customHeight="1" thickBot="1" x14ac:dyDescent="0.3">
      <c r="A629" s="34"/>
      <c r="F629" s="92"/>
      <c r="G629" s="36"/>
    </row>
    <row r="630" spans="1:7" ht="13.5" thickBot="1" x14ac:dyDescent="0.3">
      <c r="A630" s="34"/>
      <c r="C630" s="35" t="s">
        <v>15</v>
      </c>
      <c r="F630" s="248">
        <f>'Conduct Medication Management'!F94</f>
        <v>1</v>
      </c>
      <c r="G630" s="36"/>
    </row>
    <row r="631" spans="1:7" s="33" customFormat="1" ht="8.25" customHeight="1" thickBot="1" x14ac:dyDescent="0.3">
      <c r="A631" s="40"/>
      <c r="B631" s="17"/>
      <c r="C631" s="41"/>
      <c r="D631" s="38"/>
      <c r="F631" s="99"/>
      <c r="G631" s="39"/>
    </row>
    <row r="632" spans="1:7" s="33" customFormat="1" ht="15" hidden="1" thickBot="1" x14ac:dyDescent="0.3">
      <c r="A632" s="40"/>
      <c r="B632" s="17" t="e">
        <f>'Conduct Medication Management'!#REF!</f>
        <v>#REF!</v>
      </c>
      <c r="C632" s="17"/>
      <c r="D632" s="238" t="e">
        <f>'Conduct Medication Management'!#REF!</f>
        <v>#REF!</v>
      </c>
      <c r="F632" s="247" t="e">
        <f>'Conduct Medication Management'!#REF!</f>
        <v>#REF!</v>
      </c>
      <c r="G632" s="39"/>
    </row>
    <row r="633" spans="1:7" ht="6.75" hidden="1" customHeight="1" thickBot="1" x14ac:dyDescent="0.3">
      <c r="A633" s="34"/>
      <c r="F633" s="92"/>
      <c r="G633" s="36"/>
    </row>
    <row r="634" spans="1:7" s="33" customFormat="1" ht="29.25" thickBot="1" x14ac:dyDescent="0.3">
      <c r="A634" s="40"/>
      <c r="B634" s="17" t="str">
        <f>'Conduct Medication Management'!B97</f>
        <v>Improvement Milestone:</v>
      </c>
      <c r="C634" s="17"/>
      <c r="D634" s="238" t="str">
        <f>'Conduct Medication Management'!D97</f>
        <v>Milestone 4.6:  Smart infusion pumps are implemented for remaining 25% of infusions (PCA, epidural, and syringe pumps).</v>
      </c>
      <c r="F634" s="247" t="str">
        <f>'Conduct Medication Management'!F104</f>
        <v>Yes</v>
      </c>
      <c r="G634" s="39"/>
    </row>
    <row r="635" spans="1:7" ht="6.75" customHeight="1" thickBot="1" x14ac:dyDescent="0.3">
      <c r="A635" s="34"/>
      <c r="F635" s="92"/>
      <c r="G635" s="36"/>
    </row>
    <row r="636" spans="1:7" ht="13.5" thickBot="1" x14ac:dyDescent="0.3">
      <c r="A636" s="34"/>
      <c r="C636" s="35" t="s">
        <v>15</v>
      </c>
      <c r="F636" s="248">
        <f>'Conduct Medication Management'!F119</f>
        <v>1</v>
      </c>
      <c r="G636" s="36"/>
    </row>
    <row r="637" spans="1:7" s="33" customFormat="1" ht="6.75" customHeight="1" thickBot="1" x14ac:dyDescent="0.3">
      <c r="A637" s="40"/>
      <c r="B637" s="17"/>
      <c r="C637" s="41"/>
      <c r="D637" s="38"/>
      <c r="F637" s="99"/>
      <c r="G637" s="39"/>
    </row>
    <row r="638" spans="1:7" s="33" customFormat="1" ht="29.25" thickBot="1" x14ac:dyDescent="0.3">
      <c r="A638" s="40"/>
      <c r="B638" s="17" t="str">
        <f>'Conduct Medication Management'!B122</f>
        <v>Improvement Milestone:</v>
      </c>
      <c r="C638" s="17"/>
      <c r="D638" s="238" t="str">
        <f>'Conduct Medication Management'!D122</f>
        <v>Milestone 4.7:  Planning is completed for full implementation of bedside barcode scanning.</v>
      </c>
      <c r="F638" s="247" t="str">
        <f>'Conduct Medication Management'!F129</f>
        <v>Yes</v>
      </c>
      <c r="G638" s="39"/>
    </row>
    <row r="639" spans="1:7" ht="6.75" customHeight="1" thickBot="1" x14ac:dyDescent="0.3">
      <c r="A639" s="34"/>
      <c r="F639" s="92"/>
      <c r="G639" s="36"/>
    </row>
    <row r="640" spans="1:7" ht="13.5" thickBot="1" x14ac:dyDescent="0.3">
      <c r="A640" s="34"/>
      <c r="C640" s="35" t="s">
        <v>15</v>
      </c>
      <c r="F640" s="248">
        <f>'Conduct Medication Management'!F144</f>
        <v>1</v>
      </c>
      <c r="G640" s="36"/>
    </row>
    <row r="641" spans="1:7" s="33" customFormat="1" ht="6.75" customHeight="1" thickBot="1" x14ac:dyDescent="0.3">
      <c r="A641" s="40"/>
      <c r="B641" s="17"/>
      <c r="C641" s="41"/>
      <c r="D641" s="38"/>
      <c r="F641" s="99"/>
      <c r="G641" s="39"/>
    </row>
    <row r="642" spans="1:7" s="33" customFormat="1" ht="13.5" customHeight="1" thickBot="1" x14ac:dyDescent="0.3">
      <c r="A642" s="40"/>
      <c r="B642" s="17" t="str">
        <f>'Conduct Medication Management'!B147</f>
        <v>Improvement Milestone:</v>
      </c>
      <c r="C642" s="17"/>
      <c r="D642" s="238">
        <f>'Conduct Medication Management'!D147</f>
        <v>0</v>
      </c>
      <c r="F642" s="247" t="str">
        <f>'Conduct Medication Management'!F154</f>
        <v>N/A</v>
      </c>
      <c r="G642" s="39"/>
    </row>
    <row r="643" spans="1:7" ht="6.75" customHeight="1" thickBot="1" x14ac:dyDescent="0.3">
      <c r="A643" s="34"/>
      <c r="F643" s="92"/>
      <c r="G643" s="36"/>
    </row>
    <row r="644" spans="1:7" ht="13.5" thickBot="1" x14ac:dyDescent="0.3">
      <c r="A644" s="34"/>
      <c r="C644" s="35" t="s">
        <v>15</v>
      </c>
      <c r="F644" s="248" t="str">
        <f>'Conduct Medication Management'!F169</f>
        <v xml:space="preserve"> </v>
      </c>
      <c r="G644" s="36"/>
    </row>
    <row r="645" spans="1:7" s="33" customFormat="1" ht="6.75" customHeight="1" thickBot="1" x14ac:dyDescent="0.3">
      <c r="A645" s="40"/>
      <c r="B645" s="17"/>
      <c r="C645" s="41"/>
      <c r="D645" s="38"/>
      <c r="F645" s="99"/>
      <c r="G645" s="39"/>
    </row>
    <row r="646" spans="1:7" s="33" customFormat="1" ht="13.5" customHeight="1" thickBot="1" x14ac:dyDescent="0.3">
      <c r="A646" s="40"/>
      <c r="B646" s="17" t="str">
        <f>'Conduct Medication Management'!B172</f>
        <v>Improvement Milestone:</v>
      </c>
      <c r="C646" s="17"/>
      <c r="D646" s="238">
        <f>'Conduct Medication Management'!D172</f>
        <v>0</v>
      </c>
      <c r="F646" s="247" t="str">
        <f>'Conduct Medication Management'!F179</f>
        <v>N/A</v>
      </c>
      <c r="G646" s="39"/>
    </row>
    <row r="647" spans="1:7" ht="6.75" customHeight="1" thickBot="1" x14ac:dyDescent="0.3">
      <c r="A647" s="34"/>
      <c r="F647" s="92"/>
      <c r="G647" s="36"/>
    </row>
    <row r="648" spans="1:7" ht="13.5" thickBot="1" x14ac:dyDescent="0.3">
      <c r="A648" s="34"/>
      <c r="C648" s="35" t="s">
        <v>15</v>
      </c>
      <c r="F648" s="248" t="str">
        <f>'Conduct Medication Management'!F194</f>
        <v xml:space="preserve"> </v>
      </c>
      <c r="G648" s="36"/>
    </row>
    <row r="649" spans="1:7" s="33" customFormat="1" ht="6.75" customHeight="1" thickBot="1" x14ac:dyDescent="0.3">
      <c r="A649" s="40"/>
      <c r="B649" s="17"/>
      <c r="C649" s="41"/>
      <c r="D649" s="38"/>
      <c r="F649" s="99"/>
      <c r="G649" s="39"/>
    </row>
    <row r="650" spans="1:7" s="33" customFormat="1" ht="13.5" customHeight="1" thickBot="1" x14ac:dyDescent="0.3">
      <c r="A650" s="40"/>
      <c r="B650" s="17" t="str">
        <f>'Conduct Medication Management'!B197</f>
        <v>Improvement Milestone:</v>
      </c>
      <c r="C650" s="17"/>
      <c r="D650" s="238">
        <f>'Conduct Medication Management'!D197</f>
        <v>0</v>
      </c>
      <c r="F650" s="247" t="str">
        <f>'Conduct Medication Management'!F204</f>
        <v>N/A</v>
      </c>
      <c r="G650" s="39"/>
    </row>
    <row r="651" spans="1:7" ht="6.75" customHeight="1" thickBot="1" x14ac:dyDescent="0.3">
      <c r="A651" s="34"/>
      <c r="F651" s="92"/>
      <c r="G651" s="36"/>
    </row>
    <row r="652" spans="1:7" ht="13.5" thickBot="1" x14ac:dyDescent="0.3">
      <c r="A652" s="34"/>
      <c r="C652" s="35" t="s">
        <v>15</v>
      </c>
      <c r="F652" s="248" t="str">
        <f>'Conduct Medication Management'!F219</f>
        <v xml:space="preserve"> </v>
      </c>
      <c r="G652" s="36"/>
    </row>
    <row r="653" spans="1:7" ht="13.5" thickBot="1" x14ac:dyDescent="0.3">
      <c r="A653" s="34"/>
      <c r="C653" s="35"/>
      <c r="F653" s="92"/>
      <c r="G653" s="36"/>
    </row>
    <row r="654" spans="1:7" ht="13.5" thickBot="1" x14ac:dyDescent="0.3">
      <c r="A654" s="34"/>
      <c r="B654" s="2" t="s">
        <v>10</v>
      </c>
      <c r="C654" s="35"/>
      <c r="F654" s="249">
        <f>'Conduct Medication Management'!F18</f>
        <v>4543875</v>
      </c>
      <c r="G654" s="36"/>
    </row>
    <row r="655" spans="1:7" ht="13.5" thickBot="1" x14ac:dyDescent="0.3">
      <c r="A655" s="34"/>
      <c r="C655" s="35"/>
      <c r="F655" s="92"/>
      <c r="G655" s="36"/>
    </row>
    <row r="656" spans="1:7" ht="13.5" thickBot="1" x14ac:dyDescent="0.3">
      <c r="A656" s="34"/>
      <c r="B656" s="2" t="s">
        <v>66</v>
      </c>
      <c r="C656" s="35"/>
      <c r="F656" s="250">
        <f>SUM(F652,F648,F644,F640,F636,F630,F626,F622)</f>
        <v>5</v>
      </c>
      <c r="G656" s="36"/>
    </row>
    <row r="657" spans="1:7" ht="13.5" thickBot="1" x14ac:dyDescent="0.3">
      <c r="A657" s="34"/>
      <c r="C657" s="35"/>
      <c r="F657" s="92"/>
      <c r="G657" s="36"/>
    </row>
    <row r="658" spans="1:7" ht="13.5" thickBot="1" x14ac:dyDescent="0.3">
      <c r="A658" s="34"/>
      <c r="B658" s="2" t="s">
        <v>67</v>
      </c>
      <c r="C658" s="35"/>
      <c r="F658" s="250">
        <f>COUNT(F652,F648,F644,F640,F636,F630,F626,F622)</f>
        <v>5</v>
      </c>
      <c r="G658" s="36"/>
    </row>
    <row r="659" spans="1:7" ht="13.5" thickBot="1" x14ac:dyDescent="0.3">
      <c r="A659" s="34"/>
      <c r="C659" s="35"/>
      <c r="F659" s="92"/>
      <c r="G659" s="36"/>
    </row>
    <row r="660" spans="1:7" ht="13.5" thickBot="1" x14ac:dyDescent="0.3">
      <c r="A660" s="34"/>
      <c r="B660" s="2" t="s">
        <v>68</v>
      </c>
      <c r="C660" s="35"/>
      <c r="F660" s="251">
        <f>IF(F658=0," ",F656/F658)</f>
        <v>1</v>
      </c>
      <c r="G660" s="36"/>
    </row>
    <row r="661" spans="1:7" ht="13.5" thickBot="1" x14ac:dyDescent="0.3">
      <c r="A661" s="34"/>
      <c r="C661" s="35"/>
      <c r="F661" s="92"/>
      <c r="G661" s="36"/>
    </row>
    <row r="662" spans="1:7" ht="13.5" thickBot="1" x14ac:dyDescent="0.3">
      <c r="A662" s="34"/>
      <c r="B662" s="2" t="s">
        <v>69</v>
      </c>
      <c r="C662" s="35"/>
      <c r="F662" s="249">
        <f>IF(F658=0," ",F660*F654)</f>
        <v>4543875</v>
      </c>
      <c r="G662" s="36"/>
    </row>
    <row r="663" spans="1:7" ht="13.5" thickBot="1" x14ac:dyDescent="0.3">
      <c r="A663" s="34"/>
      <c r="C663" s="35"/>
      <c r="F663" s="92"/>
      <c r="G663" s="36"/>
    </row>
    <row r="664" spans="1:7" ht="13.5" thickBot="1" x14ac:dyDescent="0.3">
      <c r="A664" s="34"/>
      <c r="B664" s="2" t="s">
        <v>11</v>
      </c>
      <c r="C664" s="35"/>
      <c r="F664" s="252">
        <f>'Conduct Medication Management'!F20</f>
        <v>4543875</v>
      </c>
      <c r="G664" s="36"/>
    </row>
    <row r="665" spans="1:7" ht="13.5" thickBot="1" x14ac:dyDescent="0.3">
      <c r="A665" s="34"/>
      <c r="C665" s="35"/>
      <c r="F665" s="92"/>
      <c r="G665" s="36"/>
    </row>
    <row r="666" spans="1:7" ht="13.5" thickBot="1" x14ac:dyDescent="0.3">
      <c r="A666" s="34"/>
      <c r="B666" s="239" t="s">
        <v>70</v>
      </c>
      <c r="C666" s="35"/>
      <c r="F666" s="217">
        <f>IF(F658=0," ",F662-F664)</f>
        <v>0</v>
      </c>
      <c r="G666" s="36"/>
    </row>
    <row r="667" spans="1:7" x14ac:dyDescent="0.25">
      <c r="A667" s="48"/>
      <c r="B667" s="254"/>
      <c r="C667" s="255"/>
      <c r="D667" s="50"/>
      <c r="E667" s="50"/>
      <c r="F667" s="132"/>
      <c r="G667" s="52"/>
    </row>
    <row r="668" spans="1:7" s="33" customFormat="1" ht="15.75" thickBot="1" x14ac:dyDescent="0.3">
      <c r="A668" s="27" t="s">
        <v>118</v>
      </c>
      <c r="B668" s="28"/>
      <c r="C668" s="28"/>
      <c r="D668" s="29"/>
      <c r="E668" s="30"/>
      <c r="F668" s="111"/>
      <c r="G668" s="32"/>
    </row>
    <row r="669" spans="1:7" s="33" customFormat="1" ht="29.25" thickBot="1" x14ac:dyDescent="0.3">
      <c r="A669" s="40"/>
      <c r="B669" s="17" t="str">
        <f>'Care Transitions'!B22</f>
        <v>Process Milestone:</v>
      </c>
      <c r="C669" s="17"/>
      <c r="D669" s="238" t="str">
        <f>'Care Transitions'!D22</f>
        <v>Milestone 3.2:  Expand ED case management to seven days per week (infrastructure-process measure).</v>
      </c>
      <c r="F669" s="247" t="str">
        <f>'Care Transitions'!F29</f>
        <v>Yes</v>
      </c>
      <c r="G669" s="39"/>
    </row>
    <row r="670" spans="1:7" ht="6.75" customHeight="1" thickBot="1" x14ac:dyDescent="0.3">
      <c r="A670" s="34"/>
      <c r="F670" s="92"/>
      <c r="G670" s="36"/>
    </row>
    <row r="671" spans="1:7" ht="13.5" thickBot="1" x14ac:dyDescent="0.3">
      <c r="A671" s="34"/>
      <c r="C671" s="35" t="s">
        <v>15</v>
      </c>
      <c r="F671" s="248">
        <f>'Care Transitions'!F44</f>
        <v>1</v>
      </c>
      <c r="G671" s="36"/>
    </row>
    <row r="672" spans="1:7" s="33" customFormat="1" ht="6.75" customHeight="1" thickBot="1" x14ac:dyDescent="0.3">
      <c r="A672" s="40"/>
      <c r="B672" s="17"/>
      <c r="C672" s="41"/>
      <c r="D672" s="38"/>
      <c r="F672" s="99"/>
      <c r="G672" s="39"/>
    </row>
    <row r="673" spans="1:7" s="33" customFormat="1" ht="29.25" thickBot="1" x14ac:dyDescent="0.3">
      <c r="A673" s="40"/>
      <c r="B673" s="17" t="str">
        <f>'Care Transitions'!B47</f>
        <v>Process Milestone:</v>
      </c>
      <c r="C673" s="17"/>
      <c r="D673" s="238" t="str">
        <f>'Care Transitions'!D47</f>
        <v>Milestone 3.3:  Plan the construction of a tethered registry to EHR to identify and manage high risk patients (innovation and redesign-process measure).</v>
      </c>
      <c r="F673" s="247" t="str">
        <f>'Care Transitions'!F54</f>
        <v>Yes</v>
      </c>
      <c r="G673" s="39"/>
    </row>
    <row r="674" spans="1:7" ht="6.75" customHeight="1" thickBot="1" x14ac:dyDescent="0.3">
      <c r="A674" s="34"/>
      <c r="F674" s="92"/>
      <c r="G674" s="36"/>
    </row>
    <row r="675" spans="1:7" ht="13.5" thickBot="1" x14ac:dyDescent="0.3">
      <c r="A675" s="34"/>
      <c r="C675" s="35" t="s">
        <v>15</v>
      </c>
      <c r="F675" s="248">
        <f>'Care Transitions'!F69</f>
        <v>1</v>
      </c>
      <c r="G675" s="36"/>
    </row>
    <row r="676" spans="1:7" s="33" customFormat="1" ht="6.75" customHeight="1" thickBot="1" x14ac:dyDescent="0.3">
      <c r="A676" s="40"/>
      <c r="B676" s="17"/>
      <c r="C676" s="41"/>
      <c r="D676" s="38"/>
      <c r="F676" s="99"/>
      <c r="G676" s="39"/>
    </row>
    <row r="677" spans="1:7" s="33" customFormat="1" ht="13.5" customHeight="1" thickBot="1" x14ac:dyDescent="0.3">
      <c r="A677" s="40"/>
      <c r="B677" s="17" t="str">
        <f>'Care Transitions'!B72</f>
        <v>Process Milestone:</v>
      </c>
      <c r="C677" s="17"/>
      <c r="D677" s="238">
        <f>'Care Transitions'!D72</f>
        <v>0</v>
      </c>
      <c r="F677" s="247" t="str">
        <f>'Care Transitions'!F79</f>
        <v>N/A</v>
      </c>
      <c r="G677" s="39"/>
    </row>
    <row r="678" spans="1:7" ht="6.75" customHeight="1" thickBot="1" x14ac:dyDescent="0.3">
      <c r="A678" s="34"/>
      <c r="F678" s="92"/>
      <c r="G678" s="36"/>
    </row>
    <row r="679" spans="1:7" ht="13.5" thickBot="1" x14ac:dyDescent="0.3">
      <c r="A679" s="34"/>
      <c r="C679" s="35" t="s">
        <v>15</v>
      </c>
      <c r="F679" s="248" t="str">
        <f>'Care Transitions'!F94</f>
        <v xml:space="preserve"> </v>
      </c>
      <c r="G679" s="36"/>
    </row>
    <row r="680" spans="1:7" s="33" customFormat="1" ht="6.75" customHeight="1" thickBot="1" x14ac:dyDescent="0.3">
      <c r="A680" s="40"/>
      <c r="B680" s="17"/>
      <c r="C680" s="41"/>
      <c r="D680" s="38"/>
      <c r="F680" s="99"/>
      <c r="G680" s="39"/>
    </row>
    <row r="681" spans="1:7" s="33" customFormat="1" ht="13.5" customHeight="1" thickBot="1" x14ac:dyDescent="0.3">
      <c r="A681" s="40"/>
      <c r="B681" s="17" t="str">
        <f>'Care Transitions'!B97</f>
        <v>Process Milestone:</v>
      </c>
      <c r="C681" s="17"/>
      <c r="D681" s="238">
        <f>'Care Transitions'!D97</f>
        <v>0</v>
      </c>
      <c r="F681" s="247" t="str">
        <f>'Care Transitions'!F104</f>
        <v>N/A</v>
      </c>
      <c r="G681" s="39"/>
    </row>
    <row r="682" spans="1:7" ht="6.75" customHeight="1" thickBot="1" x14ac:dyDescent="0.3">
      <c r="A682" s="34"/>
      <c r="F682" s="92"/>
      <c r="G682" s="36"/>
    </row>
    <row r="683" spans="1:7" ht="13.5" thickBot="1" x14ac:dyDescent="0.3">
      <c r="A683" s="34"/>
      <c r="C683" s="35" t="s">
        <v>15</v>
      </c>
      <c r="F683" s="248" t="str">
        <f>'Care Transitions'!F119</f>
        <v xml:space="preserve"> </v>
      </c>
      <c r="G683" s="36"/>
    </row>
    <row r="684" spans="1:7" s="33" customFormat="1" ht="6.75" customHeight="1" thickBot="1" x14ac:dyDescent="0.3">
      <c r="A684" s="40"/>
      <c r="B684" s="17"/>
      <c r="C684" s="41"/>
      <c r="D684" s="38"/>
      <c r="F684" s="99"/>
      <c r="G684" s="39"/>
    </row>
    <row r="685" spans="1:7" s="33" customFormat="1" ht="13.5" customHeight="1" thickBot="1" x14ac:dyDescent="0.3">
      <c r="A685" s="40"/>
      <c r="B685" s="17" t="str">
        <f>'Care Transitions'!B122</f>
        <v>Process Milestone:</v>
      </c>
      <c r="C685" s="17"/>
      <c r="D685" s="238">
        <f>'Care Transitions'!D122</f>
        <v>0</v>
      </c>
      <c r="F685" s="247" t="str">
        <f>'Care Transitions'!F129</f>
        <v>N/A</v>
      </c>
      <c r="G685" s="39"/>
    </row>
    <row r="686" spans="1:7" ht="6.75" customHeight="1" thickBot="1" x14ac:dyDescent="0.3">
      <c r="A686" s="34"/>
      <c r="F686" s="92"/>
      <c r="G686" s="36"/>
    </row>
    <row r="687" spans="1:7" ht="13.5" thickBot="1" x14ac:dyDescent="0.3">
      <c r="A687" s="34"/>
      <c r="C687" s="35" t="s">
        <v>15</v>
      </c>
      <c r="F687" s="248" t="str">
        <f>'Care Transitions'!F144</f>
        <v xml:space="preserve"> </v>
      </c>
      <c r="G687" s="36"/>
    </row>
    <row r="688" spans="1:7" s="33" customFormat="1" ht="6.75" customHeight="1" thickBot="1" x14ac:dyDescent="0.3">
      <c r="A688" s="40"/>
      <c r="B688" s="17"/>
      <c r="C688" s="41"/>
      <c r="D688" s="38"/>
      <c r="F688" s="99"/>
      <c r="G688" s="39"/>
    </row>
    <row r="689" spans="1:7" s="33" customFormat="1" ht="13.5" customHeight="1" thickBot="1" x14ac:dyDescent="0.3">
      <c r="A689" s="40"/>
      <c r="B689" s="17" t="str">
        <f>'Care Transitions'!B147</f>
        <v>Improvement Milestone:</v>
      </c>
      <c r="C689" s="17"/>
      <c r="D689" s="238">
        <f>'Care Transitions'!D147</f>
        <v>0</v>
      </c>
      <c r="F689" s="247" t="str">
        <f>'Care Transitions'!F154</f>
        <v>N/A</v>
      </c>
      <c r="G689" s="39"/>
    </row>
    <row r="690" spans="1:7" ht="6.75" customHeight="1" thickBot="1" x14ac:dyDescent="0.3">
      <c r="A690" s="34"/>
      <c r="F690" s="92"/>
      <c r="G690" s="36"/>
    </row>
    <row r="691" spans="1:7" ht="13.5" thickBot="1" x14ac:dyDescent="0.3">
      <c r="A691" s="34"/>
      <c r="C691" s="35" t="s">
        <v>15</v>
      </c>
      <c r="F691" s="248" t="str">
        <f>'Care Transitions'!F169</f>
        <v xml:space="preserve"> </v>
      </c>
      <c r="G691" s="36"/>
    </row>
    <row r="692" spans="1:7" s="33" customFormat="1" ht="6.75" customHeight="1" thickBot="1" x14ac:dyDescent="0.3">
      <c r="A692" s="40"/>
      <c r="B692" s="17"/>
      <c r="C692" s="41"/>
      <c r="D692" s="38"/>
      <c r="F692" s="99"/>
      <c r="G692" s="39"/>
    </row>
    <row r="693" spans="1:7" s="33" customFormat="1" ht="13.5" customHeight="1" thickBot="1" x14ac:dyDescent="0.3">
      <c r="A693" s="40"/>
      <c r="B693" s="17" t="str">
        <f>'Care Transitions'!B172</f>
        <v>Improvement Milestone:</v>
      </c>
      <c r="C693" s="17"/>
      <c r="D693" s="238">
        <f>'Care Transitions'!D172</f>
        <v>0</v>
      </c>
      <c r="F693" s="247" t="str">
        <f>'Care Transitions'!F179</f>
        <v>N/A</v>
      </c>
      <c r="G693" s="39"/>
    </row>
    <row r="694" spans="1:7" ht="6.75" customHeight="1" thickBot="1" x14ac:dyDescent="0.3">
      <c r="A694" s="34"/>
      <c r="F694" s="92"/>
      <c r="G694" s="36"/>
    </row>
    <row r="695" spans="1:7" ht="13.5" thickBot="1" x14ac:dyDescent="0.3">
      <c r="A695" s="34"/>
      <c r="C695" s="35" t="s">
        <v>15</v>
      </c>
      <c r="F695" s="248" t="str">
        <f>'Care Transitions'!F194</f>
        <v xml:space="preserve"> </v>
      </c>
      <c r="G695" s="36"/>
    </row>
    <row r="696" spans="1:7" s="33" customFormat="1" ht="6.75" customHeight="1" thickBot="1" x14ac:dyDescent="0.3">
      <c r="A696" s="40"/>
      <c r="B696" s="17"/>
      <c r="C696" s="41"/>
      <c r="D696" s="38"/>
      <c r="F696" s="99"/>
      <c r="G696" s="39"/>
    </row>
    <row r="697" spans="1:7" s="33" customFormat="1" ht="13.5" customHeight="1" thickBot="1" x14ac:dyDescent="0.3">
      <c r="A697" s="40"/>
      <c r="B697" s="17" t="str">
        <f>'Care Transitions'!B197</f>
        <v>Improvement Milestone:</v>
      </c>
      <c r="C697" s="17"/>
      <c r="D697" s="238">
        <f>'Care Transitions'!D197</f>
        <v>0</v>
      </c>
      <c r="F697" s="247" t="str">
        <f>'Care Transitions'!F204</f>
        <v>N/A</v>
      </c>
      <c r="G697" s="39"/>
    </row>
    <row r="698" spans="1:7" ht="6.75" customHeight="1" thickBot="1" x14ac:dyDescent="0.3">
      <c r="A698" s="34"/>
      <c r="F698" s="92"/>
      <c r="G698" s="36"/>
    </row>
    <row r="699" spans="1:7" ht="13.5" thickBot="1" x14ac:dyDescent="0.3">
      <c r="A699" s="34"/>
      <c r="C699" s="35" t="s">
        <v>15</v>
      </c>
      <c r="F699" s="248" t="str">
        <f>'Care Transitions'!F219</f>
        <v xml:space="preserve"> </v>
      </c>
      <c r="G699" s="36"/>
    </row>
    <row r="700" spans="1:7" s="33" customFormat="1" ht="6.75" customHeight="1" thickBot="1" x14ac:dyDescent="0.3">
      <c r="A700" s="40"/>
      <c r="B700" s="17"/>
      <c r="C700" s="41"/>
      <c r="D700" s="38"/>
      <c r="F700" s="99"/>
      <c r="G700" s="39"/>
    </row>
    <row r="701" spans="1:7" s="33" customFormat="1" ht="13.5" customHeight="1" thickBot="1" x14ac:dyDescent="0.3">
      <c r="A701" s="40"/>
      <c r="B701" s="17" t="str">
        <f>'Care Transitions'!B222</f>
        <v>Improvement Milestone:</v>
      </c>
      <c r="C701" s="17"/>
      <c r="D701" s="238">
        <f>'Care Transitions'!D222</f>
        <v>0</v>
      </c>
      <c r="F701" s="247" t="str">
        <f>'Care Transitions'!F229</f>
        <v>N/A</v>
      </c>
      <c r="G701" s="39"/>
    </row>
    <row r="702" spans="1:7" ht="6.75" customHeight="1" thickBot="1" x14ac:dyDescent="0.3">
      <c r="A702" s="34"/>
      <c r="F702" s="92"/>
      <c r="G702" s="36"/>
    </row>
    <row r="703" spans="1:7" ht="13.5" thickBot="1" x14ac:dyDescent="0.3">
      <c r="A703" s="34"/>
      <c r="C703" s="35" t="s">
        <v>15</v>
      </c>
      <c r="F703" s="248" t="str">
        <f>'Care Transitions'!F244</f>
        <v xml:space="preserve"> </v>
      </c>
      <c r="G703" s="36"/>
    </row>
    <row r="704" spans="1:7" s="33" customFormat="1" ht="6.75" customHeight="1" thickBot="1" x14ac:dyDescent="0.3">
      <c r="A704" s="40"/>
      <c r="B704" s="17"/>
      <c r="C704" s="41"/>
      <c r="D704" s="38"/>
      <c r="F704" s="99"/>
      <c r="G704" s="39"/>
    </row>
    <row r="705" spans="1:7" s="33" customFormat="1" ht="13.5" customHeight="1" thickBot="1" x14ac:dyDescent="0.3">
      <c r="A705" s="40"/>
      <c r="B705" s="17" t="str">
        <f>'Care Transitions'!B247</f>
        <v>Improvement Milestone:</v>
      </c>
      <c r="C705" s="17"/>
      <c r="D705" s="238">
        <f>'Care Transitions'!D247</f>
        <v>0</v>
      </c>
      <c r="F705" s="247" t="str">
        <f>'Care Transitions'!F254</f>
        <v>N/A</v>
      </c>
      <c r="G705" s="39"/>
    </row>
    <row r="706" spans="1:7" ht="6.75" customHeight="1" thickBot="1" x14ac:dyDescent="0.3">
      <c r="A706" s="34"/>
      <c r="F706" s="92"/>
      <c r="G706" s="36"/>
    </row>
    <row r="707" spans="1:7" ht="13.5" thickBot="1" x14ac:dyDescent="0.3">
      <c r="A707" s="34"/>
      <c r="C707" s="35" t="s">
        <v>15</v>
      </c>
      <c r="F707" s="248" t="str">
        <f>'Care Transitions'!F269</f>
        <v xml:space="preserve"> </v>
      </c>
      <c r="G707" s="36"/>
    </row>
    <row r="708" spans="1:7" ht="13.5" thickBot="1" x14ac:dyDescent="0.3">
      <c r="A708" s="34"/>
      <c r="C708" s="35"/>
      <c r="F708" s="92"/>
      <c r="G708" s="36"/>
    </row>
    <row r="709" spans="1:7" ht="13.5" thickBot="1" x14ac:dyDescent="0.3">
      <c r="A709" s="34"/>
      <c r="B709" s="2" t="s">
        <v>10</v>
      </c>
      <c r="C709" s="35"/>
      <c r="F709" s="249">
        <f>'Care Transitions'!F18</f>
        <v>5048750</v>
      </c>
      <c r="G709" s="36"/>
    </row>
    <row r="710" spans="1:7" ht="13.5" thickBot="1" x14ac:dyDescent="0.3">
      <c r="A710" s="34"/>
      <c r="C710" s="35"/>
      <c r="F710" s="92"/>
      <c r="G710" s="36"/>
    </row>
    <row r="711" spans="1:7" ht="13.5" thickBot="1" x14ac:dyDescent="0.3">
      <c r="A711" s="34"/>
      <c r="B711" s="2" t="s">
        <v>66</v>
      </c>
      <c r="C711" s="35"/>
      <c r="F711" s="250">
        <f>SUM(F707,F703,F699,F695,F691,F687,F683,F679,F675,F671)</f>
        <v>2</v>
      </c>
      <c r="G711" s="36"/>
    </row>
    <row r="712" spans="1:7" ht="13.5" thickBot="1" x14ac:dyDescent="0.3">
      <c r="A712" s="34"/>
      <c r="C712" s="35"/>
      <c r="F712" s="92"/>
      <c r="G712" s="36"/>
    </row>
    <row r="713" spans="1:7" ht="13.5" thickBot="1" x14ac:dyDescent="0.3">
      <c r="A713" s="34"/>
      <c r="B713" s="2" t="s">
        <v>67</v>
      </c>
      <c r="C713" s="35"/>
      <c r="F713" s="250">
        <f>COUNT(F707,F703,F699,F695,F691,F687,F683,F679,F675,F671)</f>
        <v>2</v>
      </c>
      <c r="G713" s="36"/>
    </row>
    <row r="714" spans="1:7" ht="13.5" thickBot="1" x14ac:dyDescent="0.3">
      <c r="A714" s="34"/>
      <c r="C714" s="35"/>
      <c r="F714" s="92"/>
      <c r="G714" s="36"/>
    </row>
    <row r="715" spans="1:7" ht="13.5" thickBot="1" x14ac:dyDescent="0.3">
      <c r="A715" s="34"/>
      <c r="B715" s="2" t="s">
        <v>68</v>
      </c>
      <c r="C715" s="35"/>
      <c r="F715" s="251">
        <f>IF(F713=0," ",F711/F713)</f>
        <v>1</v>
      </c>
      <c r="G715" s="36"/>
    </row>
    <row r="716" spans="1:7" ht="13.5" thickBot="1" x14ac:dyDescent="0.3">
      <c r="A716" s="34"/>
      <c r="C716" s="35"/>
      <c r="F716" s="92"/>
      <c r="G716" s="36"/>
    </row>
    <row r="717" spans="1:7" ht="13.5" thickBot="1" x14ac:dyDescent="0.3">
      <c r="A717" s="34"/>
      <c r="B717" s="2" t="s">
        <v>69</v>
      </c>
      <c r="C717" s="35"/>
      <c r="F717" s="249">
        <f>IF(F713=0," ",F715*F709)</f>
        <v>5048750</v>
      </c>
      <c r="G717" s="36"/>
    </row>
    <row r="718" spans="1:7" ht="13.5" thickBot="1" x14ac:dyDescent="0.3">
      <c r="A718" s="34"/>
      <c r="C718" s="35"/>
      <c r="F718" s="92"/>
      <c r="G718" s="36"/>
    </row>
    <row r="719" spans="1:7" ht="13.5" thickBot="1" x14ac:dyDescent="0.3">
      <c r="A719" s="34"/>
      <c r="B719" s="2" t="s">
        <v>11</v>
      </c>
      <c r="C719" s="35"/>
      <c r="F719" s="252">
        <f>'Care Transitions'!F20</f>
        <v>5048750</v>
      </c>
      <c r="G719" s="36"/>
    </row>
    <row r="720" spans="1:7" ht="13.5" thickBot="1" x14ac:dyDescent="0.3">
      <c r="A720" s="34"/>
      <c r="C720" s="35"/>
      <c r="F720" s="92"/>
      <c r="G720" s="36"/>
    </row>
    <row r="721" spans="1:7" ht="13.5" thickBot="1" x14ac:dyDescent="0.3">
      <c r="A721" s="34"/>
      <c r="B721" s="239" t="s">
        <v>70</v>
      </c>
      <c r="C721" s="35"/>
      <c r="F721" s="217">
        <f>IF(F713=0," ",F717-F719)</f>
        <v>0</v>
      </c>
      <c r="G721" s="36"/>
    </row>
    <row r="722" spans="1:7" x14ac:dyDescent="0.25">
      <c r="A722" s="48"/>
      <c r="B722" s="254"/>
      <c r="C722" s="255"/>
      <c r="D722" s="50"/>
      <c r="E722" s="50"/>
      <c r="F722" s="132"/>
      <c r="G722" s="52"/>
    </row>
    <row r="723" spans="1:7" s="33" customFormat="1" ht="15.75" thickBot="1" x14ac:dyDescent="0.3">
      <c r="A723" s="27" t="s">
        <v>119</v>
      </c>
      <c r="B723" s="28"/>
      <c r="C723" s="28"/>
      <c r="D723" s="29"/>
      <c r="E723" s="30"/>
      <c r="F723" s="111"/>
      <c r="G723" s="32"/>
    </row>
    <row r="724" spans="1:7" s="33" customFormat="1" ht="13.5" customHeight="1" thickBot="1" x14ac:dyDescent="0.3">
      <c r="A724" s="40"/>
      <c r="B724" s="17" t="str">
        <f>'Real-Time HAIs System'!B22</f>
        <v>Process Milestone:</v>
      </c>
      <c r="C724" s="17"/>
      <c r="D724" s="238">
        <f>'Real-Time HAIs System'!D22</f>
        <v>0</v>
      </c>
      <c r="F724" s="247" t="str">
        <f>'Real-Time HAIs System'!F29</f>
        <v>N/A</v>
      </c>
      <c r="G724" s="39"/>
    </row>
    <row r="725" spans="1:7" ht="6.75" customHeight="1" thickBot="1" x14ac:dyDescent="0.3">
      <c r="A725" s="34"/>
      <c r="F725" s="92"/>
      <c r="G725" s="36"/>
    </row>
    <row r="726" spans="1:7" ht="13.5" thickBot="1" x14ac:dyDescent="0.3">
      <c r="A726" s="34"/>
      <c r="C726" s="35" t="s">
        <v>15</v>
      </c>
      <c r="F726" s="248" t="str">
        <f>'Real-Time HAIs System'!F44</f>
        <v xml:space="preserve"> </v>
      </c>
      <c r="G726" s="36"/>
    </row>
    <row r="727" spans="1:7" s="33" customFormat="1" ht="6.75" customHeight="1" thickBot="1" x14ac:dyDescent="0.3">
      <c r="A727" s="40"/>
      <c r="B727" s="17"/>
      <c r="C727" s="41"/>
      <c r="D727" s="38"/>
      <c r="F727" s="99"/>
      <c r="G727" s="39"/>
    </row>
    <row r="728" spans="1:7" s="33" customFormat="1" ht="13.5" customHeight="1" thickBot="1" x14ac:dyDescent="0.3">
      <c r="A728" s="40"/>
      <c r="B728" s="17" t="str">
        <f>'Real-Time HAIs System'!B47</f>
        <v>Process Milestone:</v>
      </c>
      <c r="C728" s="17"/>
      <c r="D728" s="238">
        <f>'Real-Time HAIs System'!D47</f>
        <v>0</v>
      </c>
      <c r="F728" s="247" t="str">
        <f>'Real-Time HAIs System'!F54</f>
        <v>N/A</v>
      </c>
      <c r="G728" s="39"/>
    </row>
    <row r="729" spans="1:7" ht="6.75" customHeight="1" thickBot="1" x14ac:dyDescent="0.3">
      <c r="A729" s="34"/>
      <c r="F729" s="92"/>
      <c r="G729" s="36"/>
    </row>
    <row r="730" spans="1:7" ht="13.5" thickBot="1" x14ac:dyDescent="0.3">
      <c r="A730" s="34"/>
      <c r="C730" s="35" t="s">
        <v>15</v>
      </c>
      <c r="F730" s="248" t="str">
        <f>'Real-Time HAIs System'!F69</f>
        <v xml:space="preserve"> </v>
      </c>
      <c r="G730" s="36"/>
    </row>
    <row r="731" spans="1:7" s="33" customFormat="1" ht="6.75" customHeight="1" thickBot="1" x14ac:dyDescent="0.3">
      <c r="A731" s="40"/>
      <c r="B731" s="17"/>
      <c r="C731" s="41"/>
      <c r="D731" s="38"/>
      <c r="F731" s="99"/>
      <c r="G731" s="39"/>
    </row>
    <row r="732" spans="1:7" s="33" customFormat="1" ht="13.5" customHeight="1" thickBot="1" x14ac:dyDescent="0.3">
      <c r="A732" s="40"/>
      <c r="B732" s="17" t="str">
        <f>'Real-Time HAIs System'!B72</f>
        <v>Process Milestone:</v>
      </c>
      <c r="C732" s="17"/>
      <c r="D732" s="238">
        <f>'Real-Time HAIs System'!D72</f>
        <v>0</v>
      </c>
      <c r="F732" s="247" t="str">
        <f>'Real-Time HAIs System'!F79</f>
        <v>N/A</v>
      </c>
      <c r="G732" s="39"/>
    </row>
    <row r="733" spans="1:7" ht="6.75" customHeight="1" thickBot="1" x14ac:dyDescent="0.3">
      <c r="A733" s="34"/>
      <c r="F733" s="92"/>
      <c r="G733" s="36"/>
    </row>
    <row r="734" spans="1:7" ht="13.5" thickBot="1" x14ac:dyDescent="0.3">
      <c r="A734" s="34"/>
      <c r="C734" s="35" t="s">
        <v>15</v>
      </c>
      <c r="F734" s="248" t="str">
        <f>'Real-Time HAIs System'!F94</f>
        <v xml:space="preserve"> </v>
      </c>
      <c r="G734" s="36"/>
    </row>
    <row r="735" spans="1:7" s="33" customFormat="1" ht="6.75" customHeight="1" thickBot="1" x14ac:dyDescent="0.3">
      <c r="A735" s="40"/>
      <c r="B735" s="17"/>
      <c r="C735" s="41"/>
      <c r="D735" s="38"/>
      <c r="F735" s="99"/>
      <c r="G735" s="39"/>
    </row>
    <row r="736" spans="1:7" s="33" customFormat="1" ht="13.5" customHeight="1" thickBot="1" x14ac:dyDescent="0.3">
      <c r="A736" s="40"/>
      <c r="B736" s="17" t="str">
        <f>'Real-Time HAIs System'!B97</f>
        <v>Process Milestone:</v>
      </c>
      <c r="C736" s="17"/>
      <c r="D736" s="238">
        <f>'Real-Time HAIs System'!D97</f>
        <v>0</v>
      </c>
      <c r="F736" s="247" t="str">
        <f>'Real-Time HAIs System'!F104</f>
        <v>N/A</v>
      </c>
      <c r="G736" s="39"/>
    </row>
    <row r="737" spans="1:7" ht="6.75" customHeight="1" thickBot="1" x14ac:dyDescent="0.3">
      <c r="A737" s="34"/>
      <c r="F737" s="92"/>
      <c r="G737" s="36"/>
    </row>
    <row r="738" spans="1:7" ht="13.5" thickBot="1" x14ac:dyDescent="0.3">
      <c r="A738" s="34"/>
      <c r="C738" s="35" t="s">
        <v>15</v>
      </c>
      <c r="F738" s="248" t="str">
        <f>'Real-Time HAIs System'!F119</f>
        <v xml:space="preserve"> </v>
      </c>
      <c r="G738" s="36"/>
    </row>
    <row r="739" spans="1:7" s="33" customFormat="1" ht="6.75" customHeight="1" thickBot="1" x14ac:dyDescent="0.3">
      <c r="A739" s="40"/>
      <c r="B739" s="17"/>
      <c r="C739" s="41"/>
      <c r="D739" s="38"/>
      <c r="F739" s="99"/>
      <c r="G739" s="39"/>
    </row>
    <row r="740" spans="1:7" s="33" customFormat="1" ht="13.5" customHeight="1" thickBot="1" x14ac:dyDescent="0.3">
      <c r="A740" s="40"/>
      <c r="B740" s="17" t="str">
        <f>'Real-Time HAIs System'!B122</f>
        <v>Process Milestone:</v>
      </c>
      <c r="C740" s="17"/>
      <c r="D740" s="238">
        <f>'Real-Time HAIs System'!D122</f>
        <v>0</v>
      </c>
      <c r="F740" s="247" t="str">
        <f>'Real-Time HAIs System'!F129</f>
        <v>N/A</v>
      </c>
      <c r="G740" s="39"/>
    </row>
    <row r="741" spans="1:7" ht="6.75" customHeight="1" thickBot="1" x14ac:dyDescent="0.3">
      <c r="A741" s="34"/>
      <c r="F741" s="92"/>
      <c r="G741" s="36"/>
    </row>
    <row r="742" spans="1:7" ht="13.5" thickBot="1" x14ac:dyDescent="0.3">
      <c r="A742" s="34"/>
      <c r="C742" s="35" t="s">
        <v>15</v>
      </c>
      <c r="F742" s="248" t="str">
        <f>'Real-Time HAIs System'!F144</f>
        <v xml:space="preserve"> </v>
      </c>
      <c r="G742" s="36"/>
    </row>
    <row r="743" spans="1:7" s="33" customFormat="1" ht="6.75" customHeight="1" thickBot="1" x14ac:dyDescent="0.3">
      <c r="A743" s="40"/>
      <c r="B743" s="17"/>
      <c r="C743" s="41"/>
      <c r="D743" s="38"/>
      <c r="F743" s="99"/>
      <c r="G743" s="39"/>
    </row>
    <row r="744" spans="1:7" s="33" customFormat="1" ht="13.5" customHeight="1" thickBot="1" x14ac:dyDescent="0.3">
      <c r="A744" s="40"/>
      <c r="B744" s="17" t="str">
        <f>'Real-Time HAIs System'!B147</f>
        <v>Improvement Milestone:</v>
      </c>
      <c r="C744" s="17"/>
      <c r="D744" s="238">
        <f>'Real-Time HAIs System'!D147</f>
        <v>0</v>
      </c>
      <c r="F744" s="247" t="str">
        <f>'Real-Time HAIs System'!F154</f>
        <v>N/A</v>
      </c>
      <c r="G744" s="39"/>
    </row>
    <row r="745" spans="1:7" ht="6.75" customHeight="1" thickBot="1" x14ac:dyDescent="0.3">
      <c r="A745" s="34"/>
      <c r="F745" s="92"/>
      <c r="G745" s="36"/>
    </row>
    <row r="746" spans="1:7" ht="13.5" thickBot="1" x14ac:dyDescent="0.3">
      <c r="A746" s="34"/>
      <c r="C746" s="35" t="s">
        <v>15</v>
      </c>
      <c r="F746" s="248" t="str">
        <f>'Real-Time HAIs System'!F169</f>
        <v xml:space="preserve"> </v>
      </c>
      <c r="G746" s="36"/>
    </row>
    <row r="747" spans="1:7" s="33" customFormat="1" ht="6.75" customHeight="1" thickBot="1" x14ac:dyDescent="0.3">
      <c r="A747" s="40"/>
      <c r="B747" s="17"/>
      <c r="C747" s="41"/>
      <c r="D747" s="38"/>
      <c r="F747" s="99"/>
      <c r="G747" s="39"/>
    </row>
    <row r="748" spans="1:7" s="33" customFormat="1" ht="13.5" customHeight="1" thickBot="1" x14ac:dyDescent="0.3">
      <c r="A748" s="40"/>
      <c r="B748" s="17" t="str">
        <f>'Real-Time HAIs System'!B172</f>
        <v>Improvement Milestone:</v>
      </c>
      <c r="C748" s="17"/>
      <c r="D748" s="238">
        <f>'Real-Time HAIs System'!D172</f>
        <v>0</v>
      </c>
      <c r="F748" s="247" t="str">
        <f>'Real-Time HAIs System'!F179</f>
        <v>N/A</v>
      </c>
      <c r="G748" s="39"/>
    </row>
    <row r="749" spans="1:7" ht="6.75" customHeight="1" thickBot="1" x14ac:dyDescent="0.3">
      <c r="A749" s="34"/>
      <c r="F749" s="92"/>
      <c r="G749" s="36"/>
    </row>
    <row r="750" spans="1:7" ht="13.5" thickBot="1" x14ac:dyDescent="0.3">
      <c r="A750" s="34"/>
      <c r="C750" s="35" t="s">
        <v>15</v>
      </c>
      <c r="F750" s="248" t="str">
        <f>'Real-Time HAIs System'!F194</f>
        <v xml:space="preserve"> </v>
      </c>
      <c r="G750" s="36"/>
    </row>
    <row r="751" spans="1:7" s="33" customFormat="1" ht="6.75" customHeight="1" thickBot="1" x14ac:dyDescent="0.3">
      <c r="A751" s="40"/>
      <c r="B751" s="17"/>
      <c r="C751" s="41"/>
      <c r="D751" s="38"/>
      <c r="F751" s="99"/>
      <c r="G751" s="39"/>
    </row>
    <row r="752" spans="1:7" s="33" customFormat="1" ht="13.5" customHeight="1" thickBot="1" x14ac:dyDescent="0.3">
      <c r="A752" s="40"/>
      <c r="B752" s="17" t="str">
        <f>'Real-Time HAIs System'!B197</f>
        <v>Improvement Milestone:</v>
      </c>
      <c r="C752" s="17"/>
      <c r="D752" s="238">
        <f>'Real-Time HAIs System'!D197</f>
        <v>0</v>
      </c>
      <c r="F752" s="247" t="str">
        <f>'Real-Time HAIs System'!F204</f>
        <v>N/A</v>
      </c>
      <c r="G752" s="39"/>
    </row>
    <row r="753" spans="1:7" ht="6.75" customHeight="1" thickBot="1" x14ac:dyDescent="0.3">
      <c r="A753" s="34"/>
      <c r="F753" s="92"/>
      <c r="G753" s="36"/>
    </row>
    <row r="754" spans="1:7" ht="13.5" thickBot="1" x14ac:dyDescent="0.3">
      <c r="A754" s="34"/>
      <c r="C754" s="35" t="s">
        <v>15</v>
      </c>
      <c r="F754" s="248" t="str">
        <f>'Real-Time HAIs System'!F219</f>
        <v xml:space="preserve"> </v>
      </c>
      <c r="G754" s="36"/>
    </row>
    <row r="755" spans="1:7" s="33" customFormat="1" ht="6.75" customHeight="1" thickBot="1" x14ac:dyDescent="0.3">
      <c r="A755" s="40"/>
      <c r="B755" s="17"/>
      <c r="C755" s="41"/>
      <c r="D755" s="38"/>
      <c r="F755" s="99"/>
      <c r="G755" s="39"/>
    </row>
    <row r="756" spans="1:7" s="33" customFormat="1" ht="13.5" customHeight="1" thickBot="1" x14ac:dyDescent="0.3">
      <c r="A756" s="40"/>
      <c r="B756" s="17" t="str">
        <f>'Real-Time HAIs System'!B222</f>
        <v>Improvement Milestone:</v>
      </c>
      <c r="C756" s="17"/>
      <c r="D756" s="238">
        <f>'Real-Time HAIs System'!D222</f>
        <v>0</v>
      </c>
      <c r="F756" s="247" t="str">
        <f>'Real-Time HAIs System'!F229</f>
        <v>N/A</v>
      </c>
      <c r="G756" s="39"/>
    </row>
    <row r="757" spans="1:7" ht="6.75" customHeight="1" thickBot="1" x14ac:dyDescent="0.3">
      <c r="A757" s="34"/>
      <c r="F757" s="92"/>
      <c r="G757" s="36"/>
    </row>
    <row r="758" spans="1:7" ht="13.5" thickBot="1" x14ac:dyDescent="0.3">
      <c r="A758" s="34"/>
      <c r="C758" s="35" t="s">
        <v>15</v>
      </c>
      <c r="F758" s="248" t="str">
        <f>'Real-Time HAIs System'!F244</f>
        <v xml:space="preserve"> </v>
      </c>
      <c r="G758" s="36"/>
    </row>
    <row r="759" spans="1:7" s="33" customFormat="1" ht="6.75" customHeight="1" thickBot="1" x14ac:dyDescent="0.3">
      <c r="A759" s="40"/>
      <c r="B759" s="17"/>
      <c r="C759" s="41"/>
      <c r="D759" s="38"/>
      <c r="F759" s="99"/>
      <c r="G759" s="39"/>
    </row>
    <row r="760" spans="1:7" s="33" customFormat="1" ht="13.5" customHeight="1" thickBot="1" x14ac:dyDescent="0.3">
      <c r="A760" s="40"/>
      <c r="B760" s="17" t="str">
        <f>'Real-Time HAIs System'!B247</f>
        <v>Improvement Milestone:</v>
      </c>
      <c r="C760" s="17"/>
      <c r="D760" s="238">
        <f>'Real-Time HAIs System'!D247</f>
        <v>0</v>
      </c>
      <c r="F760" s="247" t="str">
        <f>'Real-Time HAIs System'!F254</f>
        <v>N/A</v>
      </c>
      <c r="G760" s="39"/>
    </row>
    <row r="761" spans="1:7" ht="6.75" customHeight="1" thickBot="1" x14ac:dyDescent="0.3">
      <c r="A761" s="34"/>
      <c r="F761" s="92"/>
      <c r="G761" s="36"/>
    </row>
    <row r="762" spans="1:7" ht="13.5" thickBot="1" x14ac:dyDescent="0.3">
      <c r="A762" s="34"/>
      <c r="C762" s="35" t="s">
        <v>15</v>
      </c>
      <c r="F762" s="248" t="str">
        <f>'Real-Time HAIs System'!F269</f>
        <v xml:space="preserve"> </v>
      </c>
      <c r="G762" s="36"/>
    </row>
    <row r="763" spans="1:7" ht="13.5" thickBot="1" x14ac:dyDescent="0.3">
      <c r="A763" s="34"/>
      <c r="C763" s="35"/>
      <c r="F763" s="92"/>
      <c r="G763" s="36"/>
    </row>
    <row r="764" spans="1:7" ht="13.5" thickBot="1" x14ac:dyDescent="0.3">
      <c r="A764" s="34"/>
      <c r="B764" s="2" t="s">
        <v>10</v>
      </c>
      <c r="C764" s="35"/>
      <c r="F764" s="249">
        <f>'Real-Time HAIs System'!F18</f>
        <v>0</v>
      </c>
      <c r="G764" s="36"/>
    </row>
    <row r="765" spans="1:7" ht="13.5" thickBot="1" x14ac:dyDescent="0.3">
      <c r="A765" s="34"/>
      <c r="C765" s="35"/>
      <c r="F765" s="92"/>
      <c r="G765" s="36"/>
    </row>
    <row r="766" spans="1:7" ht="13.5" thickBot="1" x14ac:dyDescent="0.3">
      <c r="A766" s="34"/>
      <c r="B766" s="2" t="s">
        <v>66</v>
      </c>
      <c r="C766" s="35"/>
      <c r="F766" s="250">
        <f>SUM(F762,F758,F754,F750,F746,F742,F738,F734,F730,F726)</f>
        <v>0</v>
      </c>
      <c r="G766" s="36"/>
    </row>
    <row r="767" spans="1:7" ht="13.5" thickBot="1" x14ac:dyDescent="0.3">
      <c r="A767" s="34"/>
      <c r="C767" s="35"/>
      <c r="F767" s="92"/>
      <c r="G767" s="36"/>
    </row>
    <row r="768" spans="1:7" ht="13.5" thickBot="1" x14ac:dyDescent="0.3">
      <c r="A768" s="34"/>
      <c r="B768" s="2" t="s">
        <v>67</v>
      </c>
      <c r="C768" s="35"/>
      <c r="F768" s="250">
        <f>COUNT(F762,F758,F754,F750,F746,F742,F738,F734,F730,F726)</f>
        <v>0</v>
      </c>
      <c r="G768" s="36"/>
    </row>
    <row r="769" spans="1:7" ht="13.5" thickBot="1" x14ac:dyDescent="0.3">
      <c r="A769" s="34"/>
      <c r="C769" s="35"/>
      <c r="F769" s="92"/>
      <c r="G769" s="36"/>
    </row>
    <row r="770" spans="1:7" ht="13.5" thickBot="1" x14ac:dyDescent="0.3">
      <c r="A770" s="34"/>
      <c r="B770" s="2" t="s">
        <v>68</v>
      </c>
      <c r="C770" s="35"/>
      <c r="F770" s="251" t="str">
        <f>IF(F768=0," ",F766/F768)</f>
        <v xml:space="preserve"> </v>
      </c>
      <c r="G770" s="36"/>
    </row>
    <row r="771" spans="1:7" ht="13.5" thickBot="1" x14ac:dyDescent="0.3">
      <c r="A771" s="34"/>
      <c r="C771" s="35"/>
      <c r="F771" s="92"/>
      <c r="G771" s="36"/>
    </row>
    <row r="772" spans="1:7" ht="13.5" thickBot="1" x14ac:dyDescent="0.3">
      <c r="A772" s="34"/>
      <c r="B772" s="2" t="s">
        <v>69</v>
      </c>
      <c r="C772" s="35"/>
      <c r="F772" s="249" t="str">
        <f>IF(F768=0," ",F770*F764)</f>
        <v xml:space="preserve"> </v>
      </c>
      <c r="G772" s="36"/>
    </row>
    <row r="773" spans="1:7" ht="13.5" thickBot="1" x14ac:dyDescent="0.3">
      <c r="A773" s="34"/>
      <c r="C773" s="35"/>
      <c r="F773" s="92"/>
      <c r="G773" s="36"/>
    </row>
    <row r="774" spans="1:7" ht="13.5" thickBot="1" x14ac:dyDescent="0.3">
      <c r="A774" s="34"/>
      <c r="B774" s="2" t="s">
        <v>11</v>
      </c>
      <c r="C774" s="35"/>
      <c r="F774" s="252">
        <f>'Real-Time HAIs System'!F20</f>
        <v>0</v>
      </c>
      <c r="G774" s="36"/>
    </row>
    <row r="775" spans="1:7" ht="13.5" thickBot="1" x14ac:dyDescent="0.3">
      <c r="A775" s="34"/>
      <c r="C775" s="35"/>
      <c r="F775" s="92"/>
      <c r="G775" s="36"/>
    </row>
    <row r="776" spans="1:7" ht="13.5" thickBot="1" x14ac:dyDescent="0.3">
      <c r="A776" s="34"/>
      <c r="B776" s="239" t="s">
        <v>70</v>
      </c>
      <c r="C776" s="35"/>
      <c r="F776" s="217" t="str">
        <f>IF(F768=0," ",F772-F774)</f>
        <v xml:space="preserve"> </v>
      </c>
      <c r="G776" s="36"/>
    </row>
    <row r="777" spans="1:7" x14ac:dyDescent="0.25">
      <c r="A777" s="48"/>
      <c r="B777" s="49"/>
      <c r="C777" s="49"/>
      <c r="D777" s="50"/>
      <c r="E777" s="49"/>
      <c r="F777" s="51"/>
      <c r="G777" s="52"/>
    </row>
  </sheetData>
  <sheetProtection password="CB04" sheet="1" objects="1" scenarios="1" formatColumns="0" formatRows="0"/>
  <pageMargins left="0.7" right="0.7" top="0.75" bottom="0.75" header="0.3" footer="0.3"/>
  <pageSetup scale="75" orientation="portrait" r:id="rId1"/>
  <headerFooter>
    <oddHeader>&amp;C&amp;"-,Bold"&amp;14DSRIP Semi-Annual Reporting Form</oddHeader>
    <oddFooter>&amp;C&amp;A&amp;R&amp;P of &amp;N&amp;L&amp;D</oddFooter>
  </headerFooter>
  <rowBreaks count="13" manualBreakCount="13">
    <brk id="68" max="16383" man="1"/>
    <brk id="123" max="16383" man="1"/>
    <brk id="178" max="16383" man="1"/>
    <brk id="233" max="16383" man="1"/>
    <brk id="288" max="16383" man="1"/>
    <brk id="343" max="16383" man="1"/>
    <brk id="398" max="16383" man="1"/>
    <brk id="453" max="16383" man="1"/>
    <brk id="508" max="16383" man="1"/>
    <brk id="563" max="16383" man="1"/>
    <brk id="618" max="16383" man="1"/>
    <brk id="667" max="16383" man="1"/>
    <brk id="7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G176"/>
  <sheetViews>
    <sheetView showGridLines="0" showWhiteSpace="0" view="pageBreakPreview" topLeftCell="A142" zoomScale="85" zoomScaleNormal="90" zoomScaleSheetLayoutView="85" zoomScalePageLayoutView="85" workbookViewId="0">
      <selection activeCell="D35" sqref="D35"/>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The University of California, Davis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41211</v>
      </c>
    </row>
    <row r="5" spans="1:7" ht="15" x14ac:dyDescent="0.25">
      <c r="A5" s="9" t="s">
        <v>58</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64</v>
      </c>
      <c r="B13" s="21"/>
      <c r="C13" s="21"/>
      <c r="D13" s="22"/>
      <c r="E13" s="23"/>
      <c r="F13" s="24"/>
      <c r="G13" s="25"/>
    </row>
    <row r="14" spans="1:7" s="33" customFormat="1" ht="15" x14ac:dyDescent="0.25">
      <c r="A14" s="256" t="str">
        <f>'PatientCaregiver Experience'!A15</f>
        <v>Patient/Care Giver Experience (required)</v>
      </c>
      <c r="B14" s="28"/>
      <c r="C14" s="28"/>
      <c r="D14" s="29"/>
      <c r="E14" s="30"/>
      <c r="F14" s="31"/>
      <c r="G14" s="32"/>
    </row>
    <row r="15" spans="1:7" s="33" customFormat="1" ht="13.5" customHeight="1" thickBot="1" x14ac:dyDescent="0.3">
      <c r="A15" s="40"/>
      <c r="B15" s="17" t="str">
        <f>'PatientCaregiver Experience'!B21</f>
        <v>Undertake the necessary planning, redesign, translation, training and contract</v>
      </c>
      <c r="C15" s="41"/>
      <c r="D15" s="38"/>
      <c r="G15" s="39"/>
    </row>
    <row r="16" spans="1:7" s="33" customFormat="1" ht="15.75" thickBot="1" x14ac:dyDescent="0.3">
      <c r="A16" s="40"/>
      <c r="B16" s="17" t="str">
        <f>'PatientCaregiver Experience'!B22</f>
        <v>negotiations in order to implement CG-CAHPS in DY8  (DY7 only)</v>
      </c>
      <c r="C16" s="41"/>
      <c r="D16" s="38"/>
      <c r="F16" s="247" t="str">
        <f>'PatientCaregiver Experience'!F35</f>
        <v>Yes</v>
      </c>
      <c r="G16" s="39"/>
    </row>
    <row r="17" spans="1:7" s="33" customFormat="1" ht="6.75" customHeight="1" thickBot="1" x14ac:dyDescent="0.3">
      <c r="A17" s="40"/>
      <c r="B17" s="17"/>
      <c r="C17" s="41"/>
      <c r="D17" s="38"/>
      <c r="F17" s="99"/>
      <c r="G17" s="39"/>
    </row>
    <row r="18" spans="1:7" s="33" customFormat="1" ht="13.5" customHeight="1" thickBot="1" x14ac:dyDescent="0.3">
      <c r="A18" s="40"/>
      <c r="C18" s="35" t="s">
        <v>15</v>
      </c>
      <c r="D18" s="38"/>
      <c r="F18" s="260">
        <f>'PatientCaregiver Experience'!F37</f>
        <v>1</v>
      </c>
      <c r="G18" s="39"/>
    </row>
    <row r="19" spans="1:7" s="33" customFormat="1" ht="6.75" customHeight="1" x14ac:dyDescent="0.25">
      <c r="A19" s="40"/>
      <c r="B19" s="17"/>
      <c r="C19" s="41"/>
      <c r="D19" s="38"/>
      <c r="F19" s="99"/>
      <c r="G19" s="39"/>
    </row>
    <row r="20" spans="1:7" s="33" customFormat="1" ht="15.75" thickBot="1" x14ac:dyDescent="0.3">
      <c r="A20" s="40"/>
      <c r="B20" s="17" t="str">
        <f>'PatientCaregiver Experience'!B40</f>
        <v xml:space="preserve">Report results of CG CAHPS questions for “Getting Timely Appointments, Care, </v>
      </c>
      <c r="C20" s="41"/>
      <c r="D20" s="38"/>
      <c r="F20" s="99"/>
      <c r="G20" s="39"/>
    </row>
    <row r="21" spans="1:7" s="33" customFormat="1" ht="13.5" customHeight="1" thickBot="1" x14ac:dyDescent="0.3">
      <c r="A21" s="40"/>
      <c r="B21" s="257" t="str">
        <f>'PatientCaregiver Experience'!B41</f>
        <v>and Information” theme to the State (DY8-10)</v>
      </c>
      <c r="C21" s="17"/>
      <c r="F21" s="247" t="str">
        <f>'PatientCaregiver Experience'!F57</f>
        <v>N/A</v>
      </c>
      <c r="G21" s="39"/>
    </row>
    <row r="22" spans="1:7" s="33" customFormat="1" ht="87" hidden="1" customHeight="1" x14ac:dyDescent="0.25">
      <c r="A22" s="40"/>
      <c r="B22" s="41"/>
      <c r="C22" s="299" t="s">
        <v>65</v>
      </c>
      <c r="D22" s="299"/>
      <c r="F22" s="99"/>
      <c r="G22" s="39"/>
    </row>
    <row r="23" spans="1:7" s="33" customFormat="1" ht="6.75" customHeight="1" thickBot="1" x14ac:dyDescent="0.3">
      <c r="A23" s="40"/>
      <c r="B23" s="41"/>
      <c r="C23" s="38"/>
      <c r="D23" s="38"/>
      <c r="F23" s="99"/>
      <c r="G23" s="39"/>
    </row>
    <row r="24" spans="1:7" s="33" customFormat="1" ht="13.5" customHeight="1" thickBot="1" x14ac:dyDescent="0.3">
      <c r="A24" s="40"/>
      <c r="C24" s="35" t="s">
        <v>15</v>
      </c>
      <c r="D24" s="38"/>
      <c r="F24" s="260" t="str">
        <f>'PatientCaregiver Experience'!F59</f>
        <v/>
      </c>
      <c r="G24" s="39"/>
    </row>
    <row r="25" spans="1:7" s="33" customFormat="1" ht="6.75" customHeight="1" x14ac:dyDescent="0.25">
      <c r="A25" s="40"/>
      <c r="B25" s="17"/>
      <c r="C25" s="41"/>
      <c r="D25" s="38"/>
      <c r="F25" s="99"/>
      <c r="G25" s="39"/>
    </row>
    <row r="26" spans="1:7" s="33" customFormat="1" ht="15.75" thickBot="1" x14ac:dyDescent="0.3">
      <c r="A26" s="40"/>
      <c r="B26" s="17" t="str">
        <f>'PatientCaregiver Experience'!B62</f>
        <v xml:space="preserve">Report results of CG CAHPS questions for “How Well Doctors Communicate With </v>
      </c>
      <c r="C26" s="41"/>
      <c r="D26" s="38"/>
      <c r="F26" s="99"/>
      <c r="G26" s="39"/>
    </row>
    <row r="27" spans="1:7" s="33" customFormat="1" ht="13.5" customHeight="1" thickBot="1" x14ac:dyDescent="0.3">
      <c r="A27" s="40"/>
      <c r="B27" s="17" t="str">
        <f>'PatientCaregiver Experience'!B63</f>
        <v>Patients” theme to the State  (DY8-10)</v>
      </c>
      <c r="C27" s="41"/>
      <c r="D27" s="38"/>
      <c r="F27" s="247" t="str">
        <f>'PatientCaregiver Experience'!F79</f>
        <v>N/A</v>
      </c>
      <c r="G27" s="39"/>
    </row>
    <row r="28" spans="1:7" ht="6.75" customHeight="1" thickBot="1" x14ac:dyDescent="0.3">
      <c r="A28" s="34"/>
      <c r="F28" s="92"/>
      <c r="G28" s="36"/>
    </row>
    <row r="29" spans="1:7" ht="13.5" thickBot="1" x14ac:dyDescent="0.3">
      <c r="A29" s="34"/>
      <c r="C29" s="35" t="s">
        <v>15</v>
      </c>
      <c r="F29" s="248" t="str">
        <f>'PatientCaregiver Experience'!F81</f>
        <v/>
      </c>
      <c r="G29" s="36"/>
    </row>
    <row r="30" spans="1:7" s="33" customFormat="1" ht="6.75" customHeight="1" x14ac:dyDescent="0.25">
      <c r="A30" s="40"/>
      <c r="B30" s="17"/>
      <c r="C30" s="41"/>
      <c r="D30" s="38"/>
      <c r="F30" s="99"/>
      <c r="G30" s="39"/>
    </row>
    <row r="31" spans="1:7" s="33" customFormat="1" ht="15.75" thickBot="1" x14ac:dyDescent="0.3">
      <c r="A31" s="40"/>
      <c r="B31" s="17" t="str">
        <f>'PatientCaregiver Experience'!B84</f>
        <v xml:space="preserve">Report results of CG CAHPS questions for “Helpful, Courteous, and Respectful Office </v>
      </c>
      <c r="C31" s="41"/>
      <c r="D31" s="38"/>
      <c r="F31" s="99"/>
      <c r="G31" s="39"/>
    </row>
    <row r="32" spans="1:7" s="33" customFormat="1" ht="13.5" customHeight="1" thickBot="1" x14ac:dyDescent="0.3">
      <c r="A32" s="40"/>
      <c r="B32" s="17" t="str">
        <f>'PatientCaregiver Experience'!B85</f>
        <v>Staff” theme to the State (DY8-10)</v>
      </c>
      <c r="C32" s="41"/>
      <c r="D32" s="38"/>
      <c r="F32" s="247" t="str">
        <f>'PatientCaregiver Experience'!F101</f>
        <v>N/A</v>
      </c>
      <c r="G32" s="39"/>
    </row>
    <row r="33" spans="1:7" ht="6.75" customHeight="1" thickBot="1" x14ac:dyDescent="0.3">
      <c r="A33" s="34"/>
      <c r="F33" s="92"/>
      <c r="G33" s="36"/>
    </row>
    <row r="34" spans="1:7" ht="13.5" thickBot="1" x14ac:dyDescent="0.3">
      <c r="A34" s="34"/>
      <c r="C34" s="35" t="s">
        <v>15</v>
      </c>
      <c r="F34" s="248" t="str">
        <f>'PatientCaregiver Experience'!F103</f>
        <v/>
      </c>
      <c r="G34" s="36"/>
    </row>
    <row r="35" spans="1:7" s="33" customFormat="1" ht="6.75" customHeight="1" x14ac:dyDescent="0.25">
      <c r="A35" s="40"/>
      <c r="B35" s="17"/>
      <c r="C35" s="41"/>
      <c r="D35" s="38"/>
      <c r="F35" s="99"/>
      <c r="G35" s="39"/>
    </row>
    <row r="36" spans="1:7" s="33" customFormat="1" ht="15.75" thickBot="1" x14ac:dyDescent="0.3">
      <c r="A36" s="40"/>
      <c r="B36" s="17" t="str">
        <f>'PatientCaregiver Experience'!B106</f>
        <v xml:space="preserve">Report results of CG CAHPS questions for “Patients’ Rating of the Doctor” </v>
      </c>
      <c r="C36" s="41"/>
      <c r="D36" s="38"/>
      <c r="F36" s="99"/>
      <c r="G36" s="39"/>
    </row>
    <row r="37" spans="1:7" s="33" customFormat="1" ht="13.5" customHeight="1" thickBot="1" x14ac:dyDescent="0.3">
      <c r="A37" s="40"/>
      <c r="B37" s="17" t="str">
        <f>'PatientCaregiver Experience'!B107</f>
        <v>theme to the State (DY8-10)</v>
      </c>
      <c r="C37" s="41"/>
      <c r="D37" s="38"/>
      <c r="F37" s="247" t="str">
        <f>'PatientCaregiver Experience'!F123</f>
        <v>N/A</v>
      </c>
      <c r="G37" s="39"/>
    </row>
    <row r="38" spans="1:7" ht="6.75" customHeight="1" thickBot="1" x14ac:dyDescent="0.3">
      <c r="A38" s="34"/>
      <c r="F38" s="92"/>
      <c r="G38" s="36"/>
    </row>
    <row r="39" spans="1:7" ht="13.5" thickBot="1" x14ac:dyDescent="0.3">
      <c r="A39" s="34"/>
      <c r="C39" s="35" t="s">
        <v>15</v>
      </c>
      <c r="F39" s="248" t="str">
        <f>'PatientCaregiver Experience'!F125</f>
        <v/>
      </c>
      <c r="G39" s="36"/>
    </row>
    <row r="40" spans="1:7" s="33" customFormat="1" ht="6.75" customHeight="1" x14ac:dyDescent="0.25">
      <c r="A40" s="40"/>
      <c r="B40" s="17"/>
      <c r="C40" s="41"/>
      <c r="D40" s="38"/>
      <c r="F40" s="99"/>
      <c r="G40" s="39"/>
    </row>
    <row r="41" spans="1:7" s="33" customFormat="1" ht="15.75" thickBot="1" x14ac:dyDescent="0.3">
      <c r="A41" s="40"/>
      <c r="B41" s="17" t="str">
        <f>'PatientCaregiver Experience'!B128</f>
        <v>Report results of CG CAHPS questions for “Shared Decisionmaking”</v>
      </c>
      <c r="C41" s="41"/>
      <c r="D41" s="38"/>
      <c r="F41" s="99"/>
      <c r="G41" s="39"/>
    </row>
    <row r="42" spans="1:7" s="33" customFormat="1" ht="13.5" customHeight="1" thickBot="1" x14ac:dyDescent="0.3">
      <c r="A42" s="40"/>
      <c r="B42" s="17" t="str">
        <f>'PatientCaregiver Experience'!B129</f>
        <v>theme to the State (DY8-10)</v>
      </c>
      <c r="C42" s="41"/>
      <c r="D42" s="38"/>
      <c r="F42" s="247" t="str">
        <f>'PatientCaregiver Experience'!F145</f>
        <v>N/A</v>
      </c>
      <c r="G42" s="39"/>
    </row>
    <row r="43" spans="1:7" ht="6.75" customHeight="1" thickBot="1" x14ac:dyDescent="0.3">
      <c r="A43" s="34"/>
      <c r="F43" s="92"/>
      <c r="G43" s="36"/>
    </row>
    <row r="44" spans="1:7" ht="13.5" thickBot="1" x14ac:dyDescent="0.3">
      <c r="A44" s="34"/>
      <c r="C44" s="35" t="s">
        <v>15</v>
      </c>
      <c r="F44" s="248" t="str">
        <f>'PatientCaregiver Experience'!F147</f>
        <v/>
      </c>
      <c r="G44" s="36"/>
    </row>
    <row r="45" spans="1:7" ht="13.5" thickBot="1" x14ac:dyDescent="0.3">
      <c r="A45" s="34"/>
      <c r="C45" s="35"/>
      <c r="F45" s="92"/>
      <c r="G45" s="36"/>
    </row>
    <row r="46" spans="1:7" ht="13.5" thickBot="1" x14ac:dyDescent="0.3">
      <c r="A46" s="34"/>
      <c r="B46" s="2" t="s">
        <v>10</v>
      </c>
      <c r="C46" s="35"/>
      <c r="F46" s="249">
        <f>'PatientCaregiver Experience'!F17</f>
        <v>3378375</v>
      </c>
      <c r="G46" s="36"/>
    </row>
    <row r="47" spans="1:7" ht="13.5" thickBot="1" x14ac:dyDescent="0.3">
      <c r="A47" s="34"/>
      <c r="C47" s="35"/>
      <c r="F47" s="92"/>
      <c r="G47" s="36"/>
    </row>
    <row r="48" spans="1:7" ht="13.5" thickBot="1" x14ac:dyDescent="0.3">
      <c r="A48" s="34"/>
      <c r="B48" s="2" t="s">
        <v>66</v>
      </c>
      <c r="C48" s="35"/>
      <c r="F48" s="250">
        <f>SUM(F18,F24,F29,F34,F39,F44)</f>
        <v>1</v>
      </c>
      <c r="G48" s="36"/>
    </row>
    <row r="49" spans="1:7" ht="13.5" thickBot="1" x14ac:dyDescent="0.3">
      <c r="A49" s="34"/>
      <c r="C49" s="35"/>
      <c r="F49" s="92"/>
      <c r="G49" s="36"/>
    </row>
    <row r="50" spans="1:7" ht="13.5" thickBot="1" x14ac:dyDescent="0.3">
      <c r="A50" s="34"/>
      <c r="B50" s="2" t="s">
        <v>67</v>
      </c>
      <c r="C50" s="35"/>
      <c r="F50" s="250">
        <f>COUNT(F18,F24,F29,F34,F39,F44)</f>
        <v>1</v>
      </c>
      <c r="G50" s="36"/>
    </row>
    <row r="51" spans="1:7" ht="13.5" thickBot="1" x14ac:dyDescent="0.3">
      <c r="A51" s="34"/>
      <c r="C51" s="35"/>
      <c r="F51" s="92"/>
      <c r="G51" s="36"/>
    </row>
    <row r="52" spans="1:7" ht="13.5" thickBot="1" x14ac:dyDescent="0.3">
      <c r="A52" s="34"/>
      <c r="B52" s="2" t="s">
        <v>68</v>
      </c>
      <c r="C52" s="35"/>
      <c r="F52" s="251">
        <f>IF(F50=0," ",F48/F50)</f>
        <v>1</v>
      </c>
      <c r="G52" s="36"/>
    </row>
    <row r="53" spans="1:7" ht="13.5" thickBot="1" x14ac:dyDescent="0.3">
      <c r="A53" s="34"/>
      <c r="C53" s="35"/>
      <c r="F53" s="92"/>
      <c r="G53" s="36"/>
    </row>
    <row r="54" spans="1:7" ht="13.5" thickBot="1" x14ac:dyDescent="0.3">
      <c r="A54" s="34"/>
      <c r="B54" s="2" t="s">
        <v>69</v>
      </c>
      <c r="C54" s="35"/>
      <c r="F54" s="249">
        <f>IF(F50=0," ",F52*F46)</f>
        <v>3378375</v>
      </c>
      <c r="G54" s="36"/>
    </row>
    <row r="55" spans="1:7" ht="13.5" thickBot="1" x14ac:dyDescent="0.3">
      <c r="A55" s="34"/>
      <c r="C55" s="35"/>
      <c r="F55" s="92"/>
      <c r="G55" s="36"/>
    </row>
    <row r="56" spans="1:7" ht="13.5" thickBot="1" x14ac:dyDescent="0.3">
      <c r="A56" s="34"/>
      <c r="B56" s="2" t="s">
        <v>11</v>
      </c>
      <c r="C56" s="35"/>
      <c r="F56" s="252">
        <f>'PatientCaregiver Experience'!F19</f>
        <v>3378375</v>
      </c>
      <c r="G56" s="36"/>
    </row>
    <row r="57" spans="1:7" ht="13.5" thickBot="1" x14ac:dyDescent="0.3">
      <c r="A57" s="34"/>
      <c r="C57" s="35"/>
      <c r="F57" s="92"/>
      <c r="G57" s="36"/>
    </row>
    <row r="58" spans="1:7" ht="13.5" thickBot="1" x14ac:dyDescent="0.3">
      <c r="A58" s="34"/>
      <c r="B58" s="239" t="s">
        <v>70</v>
      </c>
      <c r="C58" s="35"/>
      <c r="F58" s="217">
        <f>IF(F50=0," ",F54-F56)</f>
        <v>0</v>
      </c>
      <c r="G58" s="36"/>
    </row>
    <row r="59" spans="1:7" s="33" customFormat="1" ht="12.75" customHeight="1" x14ac:dyDescent="0.25">
      <c r="A59" s="240"/>
      <c r="B59" s="241"/>
      <c r="C59" s="241"/>
      <c r="D59" s="154"/>
      <c r="E59" s="243"/>
      <c r="F59" s="253"/>
      <c r="G59" s="244"/>
    </row>
    <row r="60" spans="1:7" s="33" customFormat="1" ht="15" x14ac:dyDescent="0.25">
      <c r="A60" s="256" t="str">
        <f>'Care Coordination'!A15</f>
        <v>Care Coordination (required)</v>
      </c>
      <c r="B60" s="28"/>
      <c r="C60" s="28"/>
      <c r="D60" s="29"/>
      <c r="E60" s="30"/>
      <c r="F60" s="111"/>
      <c r="G60" s="32"/>
    </row>
    <row r="61" spans="1:7" s="33" customFormat="1" ht="15.75" thickBot="1" x14ac:dyDescent="0.3">
      <c r="A61" s="258"/>
      <c r="B61" s="17" t="str">
        <f>'Care Coordination'!B21</f>
        <v>Report results of the Diabetes, short-term complications measure to the State</v>
      </c>
      <c r="C61" s="9"/>
      <c r="D61" s="38"/>
      <c r="F61" s="99"/>
      <c r="G61" s="39"/>
    </row>
    <row r="62" spans="1:7" s="33" customFormat="1" ht="13.5" customHeight="1" thickBot="1" x14ac:dyDescent="0.3">
      <c r="A62" s="259"/>
      <c r="B62" s="17" t="str">
        <f>'Care Coordination'!B22</f>
        <v>(DY7-10)</v>
      </c>
      <c r="D62" s="38"/>
      <c r="F62" s="247" t="str">
        <f>'Care Coordination'!F43</f>
        <v>Yes</v>
      </c>
      <c r="G62" s="39"/>
    </row>
    <row r="63" spans="1:7" s="33" customFormat="1" ht="6.75" customHeight="1" thickBot="1" x14ac:dyDescent="0.3">
      <c r="A63" s="259"/>
      <c r="B63" s="17"/>
      <c r="C63" s="17"/>
      <c r="D63" s="38"/>
      <c r="F63" s="99"/>
      <c r="G63" s="39"/>
    </row>
    <row r="64" spans="1:7" s="33" customFormat="1" ht="13.5" customHeight="1" thickBot="1" x14ac:dyDescent="0.3">
      <c r="A64" s="40"/>
      <c r="C64" s="35" t="s">
        <v>15</v>
      </c>
      <c r="D64" s="38"/>
      <c r="F64" s="260">
        <f>'Care Coordination'!F45</f>
        <v>1</v>
      </c>
      <c r="G64" s="39"/>
    </row>
    <row r="65" spans="1:7" s="33" customFormat="1" ht="6.75" customHeight="1" thickBot="1" x14ac:dyDescent="0.3">
      <c r="A65" s="40"/>
      <c r="B65" s="17"/>
      <c r="C65" s="41"/>
      <c r="D65" s="38"/>
      <c r="F65" s="99"/>
      <c r="G65" s="39"/>
    </row>
    <row r="66" spans="1:7" s="33" customFormat="1" ht="13.5" customHeight="1" thickBot="1" x14ac:dyDescent="0.3">
      <c r="A66" s="259"/>
      <c r="B66" s="17" t="str">
        <f>'Care Coordination'!B48</f>
        <v>Report results of the Uncontrolled Diabetes measure to the State (DY7-10)</v>
      </c>
      <c r="D66" s="38"/>
      <c r="F66" s="247" t="str">
        <f>'Care Coordination'!F69</f>
        <v>Yes</v>
      </c>
      <c r="G66" s="39"/>
    </row>
    <row r="67" spans="1:7" ht="6.75" customHeight="1" thickBot="1" x14ac:dyDescent="0.3">
      <c r="A67" s="34"/>
      <c r="F67" s="92"/>
      <c r="G67" s="36"/>
    </row>
    <row r="68" spans="1:7" s="33" customFormat="1" ht="13.5" customHeight="1" thickBot="1" x14ac:dyDescent="0.3">
      <c r="A68" s="40"/>
      <c r="C68" s="35" t="s">
        <v>15</v>
      </c>
      <c r="D68" s="38"/>
      <c r="F68" s="260">
        <f>'Care Coordination'!F71</f>
        <v>1</v>
      </c>
      <c r="G68" s="39"/>
    </row>
    <row r="69" spans="1:7" s="33" customFormat="1" ht="6.75" customHeight="1" thickBot="1" x14ac:dyDescent="0.3">
      <c r="A69" s="40"/>
      <c r="B69" s="17"/>
      <c r="C69" s="41"/>
      <c r="D69" s="38"/>
      <c r="F69" s="99"/>
      <c r="G69" s="39"/>
    </row>
    <row r="70" spans="1:7" s="33" customFormat="1" ht="13.5" customHeight="1" thickBot="1" x14ac:dyDescent="0.3">
      <c r="A70" s="40"/>
      <c r="B70" s="17" t="str">
        <f>'Care Coordination'!B74</f>
        <v>Report results of the Congestive Heart Failure measure to the State (DY8-10)</v>
      </c>
      <c r="C70" s="41"/>
      <c r="D70" s="38"/>
      <c r="F70" s="247" t="str">
        <f>'Care Coordination'!F95</f>
        <v>N/A</v>
      </c>
      <c r="G70" s="39"/>
    </row>
    <row r="71" spans="1:7" ht="6.75" customHeight="1" thickBot="1" x14ac:dyDescent="0.3">
      <c r="A71" s="34"/>
      <c r="F71" s="92"/>
      <c r="G71" s="36"/>
    </row>
    <row r="72" spans="1:7" ht="13.5" thickBot="1" x14ac:dyDescent="0.3">
      <c r="A72" s="34"/>
      <c r="C72" s="35" t="s">
        <v>15</v>
      </c>
      <c r="F72" s="248" t="str">
        <f>'Care Coordination'!F97</f>
        <v/>
      </c>
      <c r="G72" s="36"/>
    </row>
    <row r="73" spans="1:7" s="33" customFormat="1" ht="6.75" customHeight="1" x14ac:dyDescent="0.25">
      <c r="A73" s="40"/>
      <c r="B73" s="17"/>
      <c r="C73" s="41"/>
      <c r="D73" s="38"/>
      <c r="F73" s="99"/>
      <c r="G73" s="39"/>
    </row>
    <row r="74" spans="1:7" s="33" customFormat="1" ht="15.75" thickBot="1" x14ac:dyDescent="0.3">
      <c r="A74" s="40"/>
      <c r="B74" s="17" t="str">
        <f>'Care Coordination'!B100</f>
        <v>Report results of the Chronic Obstructive Pulmonary Disease measure</v>
      </c>
      <c r="C74" s="41"/>
      <c r="D74" s="38"/>
      <c r="F74" s="99"/>
      <c r="G74" s="39"/>
    </row>
    <row r="75" spans="1:7" s="33" customFormat="1" ht="13.5" customHeight="1" thickBot="1" x14ac:dyDescent="0.3">
      <c r="A75" s="40"/>
      <c r="B75" s="17" t="str">
        <f>'Care Coordination'!B101</f>
        <v>to the State (DY8-10)</v>
      </c>
      <c r="C75" s="41"/>
      <c r="D75" s="38"/>
      <c r="F75" s="247" t="str">
        <f>'Care Coordination'!F122</f>
        <v>N/A</v>
      </c>
      <c r="G75" s="39"/>
    </row>
    <row r="76" spans="1:7" ht="6.75" customHeight="1" thickBot="1" x14ac:dyDescent="0.3">
      <c r="A76" s="34"/>
      <c r="F76" s="92"/>
      <c r="G76" s="36"/>
    </row>
    <row r="77" spans="1:7" ht="13.5" thickBot="1" x14ac:dyDescent="0.3">
      <c r="A77" s="34"/>
      <c r="C77" s="35" t="s">
        <v>15</v>
      </c>
      <c r="F77" s="248" t="str">
        <f>'Care Coordination'!F124</f>
        <v/>
      </c>
      <c r="G77" s="36"/>
    </row>
    <row r="78" spans="1:7" ht="13.5" thickBot="1" x14ac:dyDescent="0.3">
      <c r="A78" s="34"/>
      <c r="C78" s="35"/>
      <c r="F78" s="92"/>
      <c r="G78" s="36"/>
    </row>
    <row r="79" spans="1:7" ht="13.5" thickBot="1" x14ac:dyDescent="0.3">
      <c r="A79" s="34"/>
      <c r="B79" s="2" t="s">
        <v>10</v>
      </c>
      <c r="C79" s="35"/>
      <c r="F79" s="249">
        <f>'Care Coordination'!F17</f>
        <v>3378376</v>
      </c>
      <c r="G79" s="36"/>
    </row>
    <row r="80" spans="1:7" ht="13.5" thickBot="1" x14ac:dyDescent="0.3">
      <c r="A80" s="34"/>
      <c r="C80" s="35"/>
      <c r="F80" s="92"/>
      <c r="G80" s="36"/>
    </row>
    <row r="81" spans="1:7" ht="13.5" thickBot="1" x14ac:dyDescent="0.3">
      <c r="A81" s="34"/>
      <c r="B81" s="2" t="s">
        <v>66</v>
      </c>
      <c r="C81" s="35"/>
      <c r="F81" s="261">
        <f>SUM(F64,F68,F72,F77)</f>
        <v>2</v>
      </c>
      <c r="G81" s="36"/>
    </row>
    <row r="82" spans="1:7" ht="13.5" thickBot="1" x14ac:dyDescent="0.3">
      <c r="A82" s="34"/>
      <c r="C82" s="35"/>
      <c r="F82" s="92"/>
      <c r="G82" s="36"/>
    </row>
    <row r="83" spans="1:7" ht="13.5" thickBot="1" x14ac:dyDescent="0.3">
      <c r="A83" s="34"/>
      <c r="B83" s="2" t="s">
        <v>67</v>
      </c>
      <c r="C83" s="35"/>
      <c r="F83" s="250">
        <f>COUNT(F64,F68,F72,F77)</f>
        <v>2</v>
      </c>
      <c r="G83" s="36"/>
    </row>
    <row r="84" spans="1:7" ht="13.5" thickBot="1" x14ac:dyDescent="0.3">
      <c r="A84" s="34"/>
      <c r="C84" s="35"/>
      <c r="F84" s="92"/>
      <c r="G84" s="36"/>
    </row>
    <row r="85" spans="1:7" ht="13.5" thickBot="1" x14ac:dyDescent="0.3">
      <c r="A85" s="34"/>
      <c r="B85" s="2" t="s">
        <v>68</v>
      </c>
      <c r="C85" s="35"/>
      <c r="F85" s="251">
        <f>IF(F83=0," ",F81/F83)</f>
        <v>1</v>
      </c>
      <c r="G85" s="36"/>
    </row>
    <row r="86" spans="1:7" ht="13.5" thickBot="1" x14ac:dyDescent="0.3">
      <c r="A86" s="34"/>
      <c r="C86" s="35"/>
      <c r="F86" s="92"/>
      <c r="G86" s="36"/>
    </row>
    <row r="87" spans="1:7" ht="13.5" thickBot="1" x14ac:dyDescent="0.3">
      <c r="A87" s="34"/>
      <c r="B87" s="2" t="s">
        <v>69</v>
      </c>
      <c r="C87" s="35"/>
      <c r="F87" s="249">
        <f>IF(F83=0," ",F85*F79)</f>
        <v>3378376</v>
      </c>
      <c r="G87" s="36"/>
    </row>
    <row r="88" spans="1:7" ht="13.5" thickBot="1" x14ac:dyDescent="0.3">
      <c r="A88" s="34"/>
      <c r="C88" s="35"/>
      <c r="F88" s="92"/>
      <c r="G88" s="36"/>
    </row>
    <row r="89" spans="1:7" ht="13.5" thickBot="1" x14ac:dyDescent="0.3">
      <c r="A89" s="34"/>
      <c r="B89" s="2" t="s">
        <v>11</v>
      </c>
      <c r="C89" s="35"/>
      <c r="F89" s="252">
        <f>'Care Coordination'!F19</f>
        <v>3378376</v>
      </c>
      <c r="G89" s="36"/>
    </row>
    <row r="90" spans="1:7" ht="13.5" thickBot="1" x14ac:dyDescent="0.3">
      <c r="A90" s="34"/>
      <c r="C90" s="35"/>
      <c r="F90" s="92"/>
      <c r="G90" s="36"/>
    </row>
    <row r="91" spans="1:7" ht="13.5" thickBot="1" x14ac:dyDescent="0.3">
      <c r="A91" s="34"/>
      <c r="B91" s="239" t="s">
        <v>70</v>
      </c>
      <c r="C91" s="35"/>
      <c r="F91" s="217">
        <f>IF(F83=0," ",F87-F89)</f>
        <v>0</v>
      </c>
      <c r="G91" s="36"/>
    </row>
    <row r="92" spans="1:7" s="33" customFormat="1" ht="12.75" customHeight="1" x14ac:dyDescent="0.25">
      <c r="A92" s="240"/>
      <c r="B92" s="241"/>
      <c r="C92" s="242"/>
      <c r="D92" s="154"/>
      <c r="E92" s="243"/>
      <c r="F92" s="253"/>
      <c r="G92" s="244"/>
    </row>
    <row r="93" spans="1:7" s="33" customFormat="1" ht="15" x14ac:dyDescent="0.25">
      <c r="A93" s="256" t="str">
        <f>'Preventive Health'!A15</f>
        <v>Preventive Health (required)</v>
      </c>
      <c r="B93" s="28"/>
      <c r="C93" s="28"/>
      <c r="D93" s="29"/>
      <c r="E93" s="30"/>
      <c r="F93" s="111"/>
      <c r="G93" s="32"/>
    </row>
    <row r="94" spans="1:7" s="33" customFormat="1" ht="15.75" thickBot="1" x14ac:dyDescent="0.3">
      <c r="A94" s="258"/>
      <c r="B94" s="17" t="str">
        <f>'Preventive Health'!B21</f>
        <v xml:space="preserve">Report results of the Mammography Screening for Breast Cancer </v>
      </c>
      <c r="C94" s="9"/>
      <c r="D94" s="38"/>
      <c r="F94" s="99"/>
      <c r="G94" s="39"/>
    </row>
    <row r="95" spans="1:7" s="33" customFormat="1" ht="13.5" customHeight="1" thickBot="1" x14ac:dyDescent="0.3">
      <c r="A95" s="37"/>
      <c r="B95" s="17" t="str">
        <f>'Preventive Health'!B22</f>
        <v>measure to the State (DY7-10)</v>
      </c>
      <c r="C95" s="9"/>
      <c r="D95" s="38"/>
      <c r="F95" s="247" t="str">
        <f>'Preventive Health'!F43</f>
        <v>Yes</v>
      </c>
      <c r="G95" s="39"/>
    </row>
    <row r="96" spans="1:7" s="33" customFormat="1" ht="6.75" customHeight="1" thickBot="1" x14ac:dyDescent="0.3">
      <c r="A96" s="40"/>
      <c r="B96" s="17"/>
      <c r="C96" s="17"/>
      <c r="D96" s="38"/>
      <c r="F96" s="99"/>
      <c r="G96" s="39"/>
    </row>
    <row r="97" spans="1:7" s="33" customFormat="1" ht="13.5" customHeight="1" thickBot="1" x14ac:dyDescent="0.3">
      <c r="A97" s="40"/>
      <c r="C97" s="35" t="s">
        <v>15</v>
      </c>
      <c r="D97" s="38"/>
      <c r="F97" s="260">
        <f>'Preventive Health'!F45</f>
        <v>1</v>
      </c>
      <c r="G97" s="39"/>
    </row>
    <row r="98" spans="1:7" s="33" customFormat="1" ht="6.75" customHeight="1" thickBot="1" x14ac:dyDescent="0.3">
      <c r="A98" s="40"/>
      <c r="B98" s="17"/>
      <c r="C98" s="41"/>
      <c r="D98" s="38"/>
      <c r="F98" s="99"/>
      <c r="G98" s="39"/>
    </row>
    <row r="99" spans="1:7" s="33" customFormat="1" ht="13.5" customHeight="1" thickBot="1" x14ac:dyDescent="0.3">
      <c r="A99" s="40"/>
      <c r="B99" s="17" t="str">
        <f>'Preventive Health'!B48</f>
        <v>Reports results of the Influenza Immunization measure to the State (DY7-10)</v>
      </c>
      <c r="C99" s="41"/>
      <c r="D99" s="38"/>
      <c r="F99" s="247" t="str">
        <f>'Preventive Health'!F69</f>
        <v>Yes</v>
      </c>
      <c r="G99" s="39"/>
    </row>
    <row r="100" spans="1:7" ht="6.75" customHeight="1" thickBot="1" x14ac:dyDescent="0.3">
      <c r="A100" s="34"/>
      <c r="F100" s="92"/>
      <c r="G100" s="36"/>
    </row>
    <row r="101" spans="1:7" ht="13.5" thickBot="1" x14ac:dyDescent="0.3">
      <c r="A101" s="34"/>
      <c r="C101" s="35" t="s">
        <v>15</v>
      </c>
      <c r="F101" s="248">
        <f>'Preventive Health'!F71</f>
        <v>1</v>
      </c>
      <c r="G101" s="36"/>
    </row>
    <row r="102" spans="1:7" s="33" customFormat="1" ht="6.75" customHeight="1" thickBot="1" x14ac:dyDescent="0.3">
      <c r="A102" s="40"/>
      <c r="B102" s="17"/>
      <c r="C102" s="41"/>
      <c r="D102" s="38"/>
      <c r="F102" s="99"/>
      <c r="G102" s="39"/>
    </row>
    <row r="103" spans="1:7" s="33" customFormat="1" ht="13.5" customHeight="1" thickBot="1" x14ac:dyDescent="0.3">
      <c r="A103" s="40"/>
      <c r="B103" s="17" t="str">
        <f>'Preventive Health'!B74</f>
        <v>Report results of the Child Weight Screening measure to the State (DY8-10)</v>
      </c>
      <c r="C103" s="41"/>
      <c r="D103" s="38"/>
      <c r="F103" s="247" t="str">
        <f>'Preventive Health'!F95</f>
        <v>N/A</v>
      </c>
      <c r="G103" s="39"/>
    </row>
    <row r="104" spans="1:7" ht="6.75" customHeight="1" thickBot="1" x14ac:dyDescent="0.3">
      <c r="A104" s="34"/>
      <c r="F104" s="92"/>
      <c r="G104" s="36"/>
    </row>
    <row r="105" spans="1:7" ht="13.5" thickBot="1" x14ac:dyDescent="0.3">
      <c r="A105" s="34"/>
      <c r="C105" s="35" t="s">
        <v>15</v>
      </c>
      <c r="F105" s="248" t="str">
        <f>'Preventive Health'!F97</f>
        <v/>
      </c>
      <c r="G105" s="36"/>
    </row>
    <row r="106" spans="1:7" s="33" customFormat="1" ht="6.75" customHeight="1" x14ac:dyDescent="0.25">
      <c r="A106" s="40"/>
      <c r="B106" s="17"/>
      <c r="C106" s="41"/>
      <c r="D106" s="38"/>
      <c r="F106" s="99"/>
      <c r="G106" s="39"/>
    </row>
    <row r="107" spans="1:7" s="33" customFormat="1" ht="15.75" thickBot="1" x14ac:dyDescent="0.3">
      <c r="A107" s="40"/>
      <c r="B107" s="17" t="str">
        <f>'Preventive Health'!B100</f>
        <v>Report results of the Pediatrics Body Mass Index (BMI) measure to the State</v>
      </c>
      <c r="C107" s="41"/>
      <c r="D107" s="38"/>
      <c r="F107" s="99"/>
      <c r="G107" s="39"/>
    </row>
    <row r="108" spans="1:7" s="33" customFormat="1" ht="13.5" customHeight="1" thickBot="1" x14ac:dyDescent="0.3">
      <c r="A108" s="40"/>
      <c r="B108" s="17" t="str">
        <f>'Preventive Health'!B101</f>
        <v>(DY8-10)</v>
      </c>
      <c r="C108" s="41"/>
      <c r="D108" s="38"/>
      <c r="F108" s="247" t="str">
        <f>'Preventive Health'!F122</f>
        <v>N/A</v>
      </c>
      <c r="G108" s="39"/>
    </row>
    <row r="109" spans="1:7" ht="6.75" customHeight="1" thickBot="1" x14ac:dyDescent="0.3">
      <c r="A109" s="34"/>
      <c r="F109" s="92"/>
      <c r="G109" s="36"/>
    </row>
    <row r="110" spans="1:7" ht="13.5" thickBot="1" x14ac:dyDescent="0.3">
      <c r="A110" s="34"/>
      <c r="C110" s="35" t="s">
        <v>15</v>
      </c>
      <c r="F110" s="248" t="str">
        <f>'Preventive Health'!F124</f>
        <v/>
      </c>
      <c r="G110" s="36"/>
    </row>
    <row r="111" spans="1:7" s="33" customFormat="1" ht="6.75" customHeight="1" thickBot="1" x14ac:dyDescent="0.3">
      <c r="A111" s="40"/>
      <c r="B111" s="17"/>
      <c r="C111" s="41"/>
      <c r="D111" s="38"/>
      <c r="F111" s="99"/>
      <c r="G111" s="39"/>
    </row>
    <row r="112" spans="1:7" s="33" customFormat="1" ht="13.5" customHeight="1" thickBot="1" x14ac:dyDescent="0.3">
      <c r="A112" s="40"/>
      <c r="B112" s="17" t="str">
        <f>'Preventive Health'!B127</f>
        <v>Report results of the Tobacco Cessation measure to the State (DY8-10)</v>
      </c>
      <c r="C112" s="41"/>
      <c r="D112" s="38"/>
      <c r="F112" s="247" t="str">
        <f>'Preventive Health'!F148</f>
        <v>N/A</v>
      </c>
      <c r="G112" s="39"/>
    </row>
    <row r="113" spans="1:7" ht="6.75" customHeight="1" thickBot="1" x14ac:dyDescent="0.3">
      <c r="A113" s="34"/>
      <c r="F113" s="92"/>
      <c r="G113" s="36"/>
    </row>
    <row r="114" spans="1:7" ht="13.5" thickBot="1" x14ac:dyDescent="0.3">
      <c r="A114" s="34"/>
      <c r="C114" s="35" t="s">
        <v>15</v>
      </c>
      <c r="F114" s="248" t="str">
        <f>'Preventive Health'!F150</f>
        <v/>
      </c>
      <c r="G114" s="36"/>
    </row>
    <row r="115" spans="1:7" ht="13.5" thickBot="1" x14ac:dyDescent="0.3">
      <c r="A115" s="34"/>
      <c r="C115" s="35"/>
      <c r="F115" s="92"/>
      <c r="G115" s="36"/>
    </row>
    <row r="116" spans="1:7" ht="13.5" thickBot="1" x14ac:dyDescent="0.3">
      <c r="A116" s="34"/>
      <c r="B116" s="2" t="s">
        <v>10</v>
      </c>
      <c r="C116" s="35"/>
      <c r="F116" s="249">
        <f>'Preventive Health'!F17</f>
        <v>3378376</v>
      </c>
      <c r="G116" s="36"/>
    </row>
    <row r="117" spans="1:7" ht="13.5" thickBot="1" x14ac:dyDescent="0.3">
      <c r="A117" s="34"/>
      <c r="C117" s="35"/>
      <c r="F117" s="92"/>
      <c r="G117" s="36"/>
    </row>
    <row r="118" spans="1:7" ht="13.5" thickBot="1" x14ac:dyDescent="0.3">
      <c r="A118" s="34"/>
      <c r="B118" s="2" t="s">
        <v>66</v>
      </c>
      <c r="C118" s="35"/>
      <c r="F118" s="261">
        <f>SUM(F97,F101,F105,F110,F114)</f>
        <v>2</v>
      </c>
      <c r="G118" s="36"/>
    </row>
    <row r="119" spans="1:7" ht="13.5" thickBot="1" x14ac:dyDescent="0.3">
      <c r="A119" s="34"/>
      <c r="C119" s="35"/>
      <c r="F119" s="92"/>
      <c r="G119" s="36"/>
    </row>
    <row r="120" spans="1:7" ht="13.5" thickBot="1" x14ac:dyDescent="0.3">
      <c r="A120" s="34"/>
      <c r="B120" s="2" t="s">
        <v>67</v>
      </c>
      <c r="C120" s="35"/>
      <c r="F120" s="250">
        <f>COUNT(F97,F101,F105,F110,F114)</f>
        <v>2</v>
      </c>
      <c r="G120" s="36"/>
    </row>
    <row r="121" spans="1:7" ht="13.5" thickBot="1" x14ac:dyDescent="0.3">
      <c r="A121" s="34"/>
      <c r="C121" s="35"/>
      <c r="F121" s="92"/>
      <c r="G121" s="36"/>
    </row>
    <row r="122" spans="1:7" ht="13.5" thickBot="1" x14ac:dyDescent="0.3">
      <c r="A122" s="34"/>
      <c r="B122" s="2" t="s">
        <v>68</v>
      </c>
      <c r="C122" s="35"/>
      <c r="F122" s="251">
        <f>IF(F120=0," ",F118/F120)</f>
        <v>1</v>
      </c>
      <c r="G122" s="36"/>
    </row>
    <row r="123" spans="1:7" ht="13.5" thickBot="1" x14ac:dyDescent="0.3">
      <c r="A123" s="34"/>
      <c r="C123" s="35"/>
      <c r="F123" s="92"/>
      <c r="G123" s="36"/>
    </row>
    <row r="124" spans="1:7" ht="13.5" thickBot="1" x14ac:dyDescent="0.3">
      <c r="A124" s="34"/>
      <c r="B124" s="2" t="s">
        <v>69</v>
      </c>
      <c r="C124" s="35"/>
      <c r="F124" s="249">
        <f>IF(F120=0," ",F122*F116)</f>
        <v>3378376</v>
      </c>
      <c r="G124" s="36"/>
    </row>
    <row r="125" spans="1:7" ht="13.5" thickBot="1" x14ac:dyDescent="0.3">
      <c r="A125" s="34"/>
      <c r="C125" s="35"/>
      <c r="F125" s="92"/>
      <c r="G125" s="36"/>
    </row>
    <row r="126" spans="1:7" ht="13.5" thickBot="1" x14ac:dyDescent="0.3">
      <c r="A126" s="34"/>
      <c r="B126" s="2" t="s">
        <v>11</v>
      </c>
      <c r="C126" s="35"/>
      <c r="F126" s="252">
        <f>'Preventive Health'!F19</f>
        <v>3378376</v>
      </c>
      <c r="G126" s="36"/>
    </row>
    <row r="127" spans="1:7" ht="13.5" thickBot="1" x14ac:dyDescent="0.3">
      <c r="A127" s="34"/>
      <c r="C127" s="35"/>
      <c r="F127" s="92"/>
      <c r="G127" s="36"/>
    </row>
    <row r="128" spans="1:7" ht="13.5" thickBot="1" x14ac:dyDescent="0.3">
      <c r="A128" s="34"/>
      <c r="B128" s="239" t="s">
        <v>70</v>
      </c>
      <c r="C128" s="35"/>
      <c r="F128" s="217">
        <f>IF(F120=0," ",F124-F126)</f>
        <v>0</v>
      </c>
      <c r="G128" s="36"/>
    </row>
    <row r="129" spans="1:7" s="33" customFormat="1" ht="12.75" customHeight="1" x14ac:dyDescent="0.25">
      <c r="A129" s="240"/>
      <c r="B129" s="241"/>
      <c r="C129" s="242"/>
      <c r="D129" s="154"/>
      <c r="E129" s="243"/>
      <c r="F129" s="253"/>
      <c r="G129" s="244"/>
    </row>
    <row r="130" spans="1:7" s="33" customFormat="1" ht="15" x14ac:dyDescent="0.25">
      <c r="A130" s="256" t="str">
        <f>'At-Risk Populations'!A17</f>
        <v>At-Risk Populations (required)</v>
      </c>
      <c r="B130" s="28"/>
      <c r="C130" s="28"/>
      <c r="D130" s="29"/>
      <c r="E130" s="30"/>
      <c r="F130" s="111"/>
      <c r="G130" s="32"/>
    </row>
    <row r="131" spans="1:7" s="33" customFormat="1" ht="15.75" thickBot="1" x14ac:dyDescent="0.3">
      <c r="A131" s="258"/>
      <c r="B131" s="17" t="str">
        <f>'At-Risk Populations'!B23</f>
        <v xml:space="preserve">Report results of the Diabetes Mellitus: Low Density Lipoprotein </v>
      </c>
      <c r="C131" s="9"/>
      <c r="D131" s="38"/>
      <c r="F131" s="99"/>
      <c r="G131" s="39"/>
    </row>
    <row r="132" spans="1:7" s="33" customFormat="1" ht="13.5" customHeight="1" thickBot="1" x14ac:dyDescent="0.3">
      <c r="A132" s="40"/>
      <c r="B132" s="17" t="str">
        <f>'At-Risk Populations'!B24</f>
        <v>(LDL-C) Control (&lt;100 mg/dl) measure to the State (DY7-10)</v>
      </c>
      <c r="F132" s="247" t="str">
        <f>'At-Risk Populations'!F45</f>
        <v>Yes</v>
      </c>
      <c r="G132" s="39"/>
    </row>
    <row r="133" spans="1:7" s="33" customFormat="1" ht="6.75" customHeight="1" thickBot="1" x14ac:dyDescent="0.3">
      <c r="A133" s="40"/>
      <c r="B133" s="17"/>
      <c r="C133" s="17"/>
      <c r="F133" s="99"/>
      <c r="G133" s="39"/>
    </row>
    <row r="134" spans="1:7" s="33" customFormat="1" ht="13.5" customHeight="1" thickBot="1" x14ac:dyDescent="0.3">
      <c r="A134" s="40"/>
      <c r="C134" s="35" t="s">
        <v>15</v>
      </c>
      <c r="D134" s="38"/>
      <c r="F134" s="260">
        <f>'At-Risk Populations'!F47</f>
        <v>1</v>
      </c>
      <c r="G134" s="39"/>
    </row>
    <row r="135" spans="1:7" s="33" customFormat="1" ht="6.75" customHeight="1" x14ac:dyDescent="0.25">
      <c r="A135" s="40"/>
      <c r="B135" s="17"/>
      <c r="C135" s="41"/>
      <c r="D135" s="38"/>
      <c r="F135" s="99"/>
      <c r="G135" s="39"/>
    </row>
    <row r="136" spans="1:7" s="33" customFormat="1" ht="15.75" thickBot="1" x14ac:dyDescent="0.3">
      <c r="A136" s="40"/>
      <c r="B136" s="17" t="str">
        <f>'At-Risk Populations'!B50</f>
        <v>Report results of the Diabetes Mellitus: Hemoglobin A1c Control (&lt;8%)</v>
      </c>
      <c r="C136" s="41"/>
      <c r="D136" s="38"/>
      <c r="F136" s="99"/>
      <c r="G136" s="39"/>
    </row>
    <row r="137" spans="1:7" s="33" customFormat="1" ht="13.5" customHeight="1" thickBot="1" x14ac:dyDescent="0.3">
      <c r="A137" s="40"/>
      <c r="B137" s="17" t="str">
        <f>'At-Risk Populations'!B51</f>
        <v>measure to the State (DY7-10)</v>
      </c>
      <c r="C137" s="41"/>
      <c r="D137" s="38"/>
      <c r="F137" s="247" t="str">
        <f>'At-Risk Populations'!F72</f>
        <v>Yes</v>
      </c>
      <c r="G137" s="39"/>
    </row>
    <row r="138" spans="1:7" ht="6.75" customHeight="1" thickBot="1" x14ac:dyDescent="0.3">
      <c r="A138" s="34"/>
      <c r="F138" s="92"/>
      <c r="G138" s="36"/>
    </row>
    <row r="139" spans="1:7" ht="13.5" thickBot="1" x14ac:dyDescent="0.3">
      <c r="A139" s="34"/>
      <c r="C139" s="35" t="s">
        <v>15</v>
      </c>
      <c r="F139" s="248">
        <f>'At-Risk Populations'!F74</f>
        <v>1</v>
      </c>
      <c r="G139" s="36"/>
    </row>
    <row r="140" spans="1:7" s="33" customFormat="1" ht="6.75" customHeight="1" x14ac:dyDescent="0.25">
      <c r="A140" s="40"/>
      <c r="B140" s="17"/>
      <c r="C140" s="41"/>
      <c r="D140" s="38"/>
      <c r="F140" s="99"/>
      <c r="G140" s="39"/>
    </row>
    <row r="141" spans="1:7" s="33" customFormat="1" ht="15.75" thickBot="1" x14ac:dyDescent="0.3">
      <c r="A141" s="40"/>
      <c r="B141" s="17" t="str">
        <f>'At-Risk Populations'!B77</f>
        <v xml:space="preserve">Report results of the 30-Day Congestive Heart Failure Readmission Rate </v>
      </c>
      <c r="C141" s="41"/>
      <c r="D141" s="38"/>
      <c r="F141" s="99"/>
      <c r="G141" s="39"/>
    </row>
    <row r="142" spans="1:7" s="33" customFormat="1" ht="13.5" customHeight="1" thickBot="1" x14ac:dyDescent="0.3">
      <c r="A142" s="40"/>
      <c r="B142" s="17" t="str">
        <f>'At-Risk Populations'!B78</f>
        <v>measure to the State (DY8-10)</v>
      </c>
      <c r="C142" s="41"/>
      <c r="D142" s="38"/>
      <c r="F142" s="247" t="str">
        <f>'At-Risk Populations'!F99</f>
        <v>N/A</v>
      </c>
      <c r="G142" s="39"/>
    </row>
    <row r="143" spans="1:7" ht="6.75" customHeight="1" thickBot="1" x14ac:dyDescent="0.3">
      <c r="A143" s="34"/>
      <c r="F143" s="92"/>
      <c r="G143" s="36"/>
    </row>
    <row r="144" spans="1:7" ht="13.5" thickBot="1" x14ac:dyDescent="0.3">
      <c r="A144" s="34"/>
      <c r="C144" s="35" t="s">
        <v>15</v>
      </c>
      <c r="F144" s="248" t="str">
        <f>'At-Risk Populations'!F101</f>
        <v/>
      </c>
      <c r="G144" s="36"/>
    </row>
    <row r="145" spans="1:7" s="33" customFormat="1" ht="6.75" customHeight="1" x14ac:dyDescent="0.25">
      <c r="A145" s="40"/>
      <c r="B145" s="17"/>
      <c r="C145" s="41"/>
      <c r="D145" s="38"/>
      <c r="F145" s="99"/>
      <c r="G145" s="39"/>
    </row>
    <row r="146" spans="1:7" s="33" customFormat="1" ht="15.75" thickBot="1" x14ac:dyDescent="0.3">
      <c r="A146" s="40"/>
      <c r="B146" s="17" t="str">
        <f>'At-Risk Populations'!B104</f>
        <v>Report results of the Hypertension (HTN): Blood Pressure Control</v>
      </c>
      <c r="C146" s="41"/>
      <c r="D146" s="38"/>
      <c r="F146" s="99"/>
      <c r="G146" s="39"/>
    </row>
    <row r="147" spans="1:7" s="33" customFormat="1" ht="13.5" customHeight="1" thickBot="1" x14ac:dyDescent="0.3">
      <c r="A147" s="40"/>
      <c r="B147" s="17" t="str">
        <f>'At-Risk Populations'!B105</f>
        <v>(&lt;140/90 mmHg) measure to the State (DY8-10)</v>
      </c>
      <c r="C147" s="41"/>
      <c r="D147" s="38"/>
      <c r="F147" s="247" t="str">
        <f>'At-Risk Populations'!F126</f>
        <v>N/A</v>
      </c>
      <c r="G147" s="39"/>
    </row>
    <row r="148" spans="1:7" ht="6.75" customHeight="1" thickBot="1" x14ac:dyDescent="0.3">
      <c r="A148" s="34"/>
      <c r="F148" s="92"/>
      <c r="G148" s="36"/>
    </row>
    <row r="149" spans="1:7" ht="13.5" thickBot="1" x14ac:dyDescent="0.3">
      <c r="A149" s="34"/>
      <c r="C149" s="35" t="s">
        <v>15</v>
      </c>
      <c r="F149" s="248" t="str">
        <f>'At-Risk Populations'!F128</f>
        <v/>
      </c>
      <c r="G149" s="36"/>
    </row>
    <row r="150" spans="1:7" s="33" customFormat="1" ht="6.75" customHeight="1" thickBot="1" x14ac:dyDescent="0.3">
      <c r="A150" s="40"/>
      <c r="B150" s="17"/>
      <c r="C150" s="41"/>
      <c r="D150" s="38"/>
      <c r="F150" s="99"/>
      <c r="G150" s="39"/>
    </row>
    <row r="151" spans="1:7" s="33" customFormat="1" ht="13.5" customHeight="1" thickBot="1" x14ac:dyDescent="0.3">
      <c r="A151" s="40"/>
      <c r="B151" s="17" t="str">
        <f>'At-Risk Populations'!B131</f>
        <v>Report results of the Pediatrics Asthma Care measure to the State (DY8-10)</v>
      </c>
      <c r="C151" s="41"/>
      <c r="D151" s="38"/>
      <c r="F151" s="247" t="str">
        <f>'At-Risk Populations'!F152</f>
        <v>N/A</v>
      </c>
      <c r="G151" s="39"/>
    </row>
    <row r="152" spans="1:7" ht="6.75" customHeight="1" thickBot="1" x14ac:dyDescent="0.3">
      <c r="A152" s="34"/>
      <c r="F152" s="92"/>
      <c r="G152" s="36"/>
    </row>
    <row r="153" spans="1:7" ht="13.5" thickBot="1" x14ac:dyDescent="0.3">
      <c r="A153" s="34"/>
      <c r="C153" s="35" t="s">
        <v>15</v>
      </c>
      <c r="F153" s="248" t="str">
        <f>'At-Risk Populations'!F154</f>
        <v/>
      </c>
      <c r="G153" s="36"/>
    </row>
    <row r="154" spans="1:7" s="33" customFormat="1" ht="6.75" customHeight="1" thickBot="1" x14ac:dyDescent="0.3">
      <c r="A154" s="40"/>
      <c r="B154" s="17"/>
      <c r="C154" s="41"/>
      <c r="D154" s="38"/>
      <c r="F154" s="99"/>
      <c r="G154" s="39"/>
    </row>
    <row r="155" spans="1:7" s="33" customFormat="1" ht="13.5" customHeight="1" thickBot="1" x14ac:dyDescent="0.3">
      <c r="A155" s="40"/>
      <c r="B155" s="17" t="str">
        <f>'At-Risk Populations'!B157</f>
        <v>Report results of the Optimal Diabetes Care Composite to the State (DY8-10)</v>
      </c>
      <c r="C155" s="41"/>
      <c r="D155" s="38"/>
      <c r="F155" s="247" t="str">
        <f>'At-Risk Populations'!F178</f>
        <v>N/A</v>
      </c>
      <c r="G155" s="39"/>
    </row>
    <row r="156" spans="1:7" ht="6.75" customHeight="1" thickBot="1" x14ac:dyDescent="0.3">
      <c r="A156" s="34"/>
      <c r="F156" s="92"/>
      <c r="G156" s="36"/>
    </row>
    <row r="157" spans="1:7" ht="13.5" thickBot="1" x14ac:dyDescent="0.3">
      <c r="A157" s="34"/>
      <c r="C157" s="35" t="s">
        <v>15</v>
      </c>
      <c r="F157" s="248" t="str">
        <f>'At-Risk Populations'!F180</f>
        <v/>
      </c>
      <c r="G157" s="36"/>
    </row>
    <row r="158" spans="1:7" s="33" customFormat="1" ht="6.75" customHeight="1" thickBot="1" x14ac:dyDescent="0.3">
      <c r="A158" s="40"/>
      <c r="B158" s="17"/>
      <c r="C158" s="41"/>
      <c r="D158" s="38"/>
      <c r="F158" s="99"/>
      <c r="G158" s="39"/>
    </row>
    <row r="159" spans="1:7" s="33" customFormat="1" ht="13.5" customHeight="1" thickBot="1" x14ac:dyDescent="0.3">
      <c r="A159" s="40"/>
      <c r="B159" s="17" t="str">
        <f>'At-Risk Populations'!B183</f>
        <v>Report results of the Diabetes Composite to the State (DY8-10)</v>
      </c>
      <c r="C159" s="41"/>
      <c r="D159" s="38"/>
      <c r="F159" s="247" t="str">
        <f>'At-Risk Populations'!F204</f>
        <v>N/A</v>
      </c>
      <c r="G159" s="39"/>
    </row>
    <row r="160" spans="1:7" ht="6.75" customHeight="1" thickBot="1" x14ac:dyDescent="0.3">
      <c r="A160" s="34"/>
      <c r="F160" s="92"/>
      <c r="G160" s="36"/>
    </row>
    <row r="161" spans="1:7" ht="13.5" thickBot="1" x14ac:dyDescent="0.3">
      <c r="A161" s="34"/>
      <c r="C161" s="35" t="s">
        <v>15</v>
      </c>
      <c r="F161" s="248" t="str">
        <f>'At-Risk Populations'!F206</f>
        <v/>
      </c>
      <c r="G161" s="36"/>
    </row>
    <row r="162" spans="1:7" ht="13.5" thickBot="1" x14ac:dyDescent="0.3">
      <c r="A162" s="34"/>
      <c r="C162" s="35"/>
      <c r="F162" s="92"/>
      <c r="G162" s="36"/>
    </row>
    <row r="163" spans="1:7" ht="13.5" thickBot="1" x14ac:dyDescent="0.3">
      <c r="A163" s="34"/>
      <c r="B163" s="2" t="s">
        <v>10</v>
      </c>
      <c r="C163" s="35"/>
      <c r="F163" s="249">
        <f>'At-Risk Populations'!F19</f>
        <v>3378376</v>
      </c>
      <c r="G163" s="36"/>
    </row>
    <row r="164" spans="1:7" ht="13.5" thickBot="1" x14ac:dyDescent="0.3">
      <c r="A164" s="34"/>
      <c r="C164" s="35"/>
      <c r="F164" s="92"/>
      <c r="G164" s="36"/>
    </row>
    <row r="165" spans="1:7" ht="13.5" thickBot="1" x14ac:dyDescent="0.3">
      <c r="A165" s="34"/>
      <c r="B165" s="2" t="s">
        <v>66</v>
      </c>
      <c r="C165" s="35"/>
      <c r="F165" s="261">
        <f>SUM(F134,F139,F144,F149,F153,F157,F161)</f>
        <v>2</v>
      </c>
      <c r="G165" s="36"/>
    </row>
    <row r="166" spans="1:7" ht="13.5" thickBot="1" x14ac:dyDescent="0.3">
      <c r="A166" s="34"/>
      <c r="C166" s="35"/>
      <c r="F166" s="92"/>
      <c r="G166" s="36"/>
    </row>
    <row r="167" spans="1:7" ht="13.5" thickBot="1" x14ac:dyDescent="0.3">
      <c r="A167" s="34"/>
      <c r="B167" s="2" t="s">
        <v>67</v>
      </c>
      <c r="C167" s="35"/>
      <c r="F167" s="250">
        <f>COUNT(F134,F139,F144,F149,F153,F157,F161)</f>
        <v>2</v>
      </c>
      <c r="G167" s="36"/>
    </row>
    <row r="168" spans="1:7" ht="13.5" thickBot="1" x14ac:dyDescent="0.3">
      <c r="A168" s="34"/>
      <c r="C168" s="35"/>
      <c r="F168" s="92"/>
      <c r="G168" s="36"/>
    </row>
    <row r="169" spans="1:7" ht="13.5" thickBot="1" x14ac:dyDescent="0.3">
      <c r="A169" s="34"/>
      <c r="B169" s="2" t="s">
        <v>68</v>
      </c>
      <c r="C169" s="35"/>
      <c r="F169" s="251">
        <f>IF(F167=0," ",F165/F167)</f>
        <v>1</v>
      </c>
      <c r="G169" s="36"/>
    </row>
    <row r="170" spans="1:7" ht="13.5" thickBot="1" x14ac:dyDescent="0.3">
      <c r="A170" s="34"/>
      <c r="C170" s="35"/>
      <c r="F170" s="92"/>
      <c r="G170" s="36"/>
    </row>
    <row r="171" spans="1:7" ht="13.5" thickBot="1" x14ac:dyDescent="0.3">
      <c r="A171" s="34"/>
      <c r="B171" s="2" t="s">
        <v>69</v>
      </c>
      <c r="C171" s="35"/>
      <c r="F171" s="249">
        <f>IF(F167=0," ",F169*F163)</f>
        <v>3378376</v>
      </c>
      <c r="G171" s="36"/>
    </row>
    <row r="172" spans="1:7" ht="13.5" thickBot="1" x14ac:dyDescent="0.3">
      <c r="A172" s="34"/>
      <c r="C172" s="35"/>
      <c r="F172" s="92"/>
      <c r="G172" s="36"/>
    </row>
    <row r="173" spans="1:7" ht="13.5" thickBot="1" x14ac:dyDescent="0.3">
      <c r="A173" s="34"/>
      <c r="B173" s="2" t="s">
        <v>11</v>
      </c>
      <c r="C173" s="35"/>
      <c r="F173" s="252">
        <f>'At-Risk Populations'!F21</f>
        <v>3378376</v>
      </c>
      <c r="G173" s="36"/>
    </row>
    <row r="174" spans="1:7" ht="13.5" thickBot="1" x14ac:dyDescent="0.3">
      <c r="A174" s="34"/>
      <c r="C174" s="35"/>
      <c r="F174" s="92"/>
      <c r="G174" s="36"/>
    </row>
    <row r="175" spans="1:7" ht="13.5" thickBot="1" x14ac:dyDescent="0.3">
      <c r="A175" s="34"/>
      <c r="B175" s="239" t="s">
        <v>70</v>
      </c>
      <c r="C175" s="35"/>
      <c r="F175" s="217">
        <f>IF(F167=0," ",F171-F173)</f>
        <v>0</v>
      </c>
      <c r="G175" s="36"/>
    </row>
    <row r="176" spans="1:7" x14ac:dyDescent="0.25">
      <c r="A176" s="48"/>
      <c r="B176" s="49"/>
      <c r="C176" s="49"/>
      <c r="D176" s="50"/>
      <c r="E176" s="49"/>
      <c r="F176" s="51"/>
      <c r="G176" s="52"/>
    </row>
  </sheetData>
  <sheetProtection password="CB04" sheet="1" objects="1" scenarios="1" formatColumns="0" formatRows="0"/>
  <mergeCells count="1">
    <mergeCell ref="C22:D22"/>
  </mergeCell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59" max="7" man="1"/>
    <brk id="129"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sheetPr>
  <dimension ref="A1:G367"/>
  <sheetViews>
    <sheetView showGridLines="0" view="pageLayout" topLeftCell="A32" zoomScale="70" zoomScaleNormal="90" zoomScaleSheetLayoutView="85" zoomScalePageLayoutView="70" workbookViewId="0">
      <selection activeCell="J228" sqref="J228"/>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The University of California, Davis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41211</v>
      </c>
    </row>
    <row r="5" spans="1:7" ht="15" x14ac:dyDescent="0.25">
      <c r="A5" s="9" t="s">
        <v>142</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126</v>
      </c>
      <c r="B13" s="21"/>
      <c r="C13" s="21"/>
      <c r="D13" s="22"/>
      <c r="E13" s="23"/>
      <c r="F13" s="24"/>
      <c r="G13" s="25"/>
    </row>
    <row r="14" spans="1:7" s="33" customFormat="1" ht="15" x14ac:dyDescent="0.25">
      <c r="A14" s="27" t="s">
        <v>127</v>
      </c>
      <c r="B14" s="28"/>
      <c r="C14" s="28"/>
      <c r="D14" s="29"/>
      <c r="E14" s="30"/>
      <c r="F14" s="31"/>
      <c r="G14" s="32"/>
    </row>
    <row r="15" spans="1:7" s="33" customFormat="1" ht="6.75" customHeight="1" thickBot="1" x14ac:dyDescent="0.3">
      <c r="A15" s="40"/>
      <c r="B15" s="17"/>
      <c r="C15" s="41"/>
      <c r="D15" s="38"/>
      <c r="F15" s="19"/>
      <c r="G15" s="39"/>
    </row>
    <row r="16" spans="1:7" s="33" customFormat="1" ht="13.5" customHeight="1" thickBot="1" x14ac:dyDescent="0.3">
      <c r="A16" s="40"/>
      <c r="B16" s="17" t="str">
        <f>Sepsis!B21</f>
        <v>Compliance with Sepsis Resuscitation bundle (%)</v>
      </c>
      <c r="C16" s="41"/>
      <c r="D16" s="38"/>
      <c r="F16" s="247">
        <f>Sepsis!F27</f>
        <v>0.44568690095846647</v>
      </c>
      <c r="G16" s="39"/>
    </row>
    <row r="17" spans="1:7" s="33" customFormat="1" ht="6.75" customHeight="1" thickBot="1" x14ac:dyDescent="0.3">
      <c r="A17" s="40"/>
      <c r="B17" s="17"/>
      <c r="C17" s="41"/>
      <c r="D17" s="38"/>
      <c r="F17" s="99"/>
      <c r="G17" s="39"/>
    </row>
    <row r="18" spans="1:7" s="33" customFormat="1" ht="13.5" customHeight="1" thickBot="1" x14ac:dyDescent="0.3">
      <c r="A18" s="40"/>
      <c r="C18" s="35" t="s">
        <v>15</v>
      </c>
      <c r="D18" s="38"/>
      <c r="F18" s="263">
        <f>Sepsis!F44</f>
        <v>1</v>
      </c>
      <c r="G18" s="39"/>
    </row>
    <row r="19" spans="1:7" s="33" customFormat="1" ht="6.75" customHeight="1" thickBot="1" x14ac:dyDescent="0.3">
      <c r="A19" s="40"/>
      <c r="B19" s="17"/>
      <c r="C19" s="41"/>
      <c r="D19" s="38"/>
      <c r="F19" s="99"/>
      <c r="G19" s="39"/>
    </row>
    <row r="20" spans="1:7" s="33" customFormat="1" ht="36" customHeight="1" thickBot="1" x14ac:dyDescent="0.3">
      <c r="A20" s="40"/>
      <c r="B20" s="17" t="str">
        <f>Sepsis!B47</f>
        <v>Optional Milestone:</v>
      </c>
      <c r="C20" s="17"/>
      <c r="D20" s="238" t="str">
        <f>Sepsis!D47</f>
        <v>Milestone 7.4:  Develop and implement Best Practice Alerts within the UCDMC EHR for early sepsis recognition.</v>
      </c>
      <c r="F20" s="247" t="str">
        <f>Sepsis!F54</f>
        <v>Yes</v>
      </c>
      <c r="G20" s="39"/>
    </row>
    <row r="21" spans="1:7" ht="6.75" customHeight="1" thickBot="1" x14ac:dyDescent="0.3">
      <c r="A21" s="34"/>
      <c r="F21" s="92"/>
      <c r="G21" s="36"/>
    </row>
    <row r="22" spans="1:7" ht="13.5" thickBot="1" x14ac:dyDescent="0.3">
      <c r="A22" s="34"/>
      <c r="C22" s="35" t="s">
        <v>15</v>
      </c>
      <c r="F22" s="248">
        <f>Sepsis!F69</f>
        <v>1</v>
      </c>
      <c r="G22" s="36"/>
    </row>
    <row r="23" spans="1:7" s="33" customFormat="1" ht="6.75" customHeight="1" thickBot="1" x14ac:dyDescent="0.3">
      <c r="A23" s="40"/>
      <c r="B23" s="17"/>
      <c r="C23" s="41"/>
      <c r="D23" s="38"/>
      <c r="F23" s="99"/>
      <c r="G23" s="39"/>
    </row>
    <row r="24" spans="1:7" s="33" customFormat="1" ht="45.75" customHeight="1" thickBot="1" x14ac:dyDescent="0.3">
      <c r="A24" s="40"/>
      <c r="B24" s="17" t="str">
        <f>Sepsis!B72</f>
        <v>Optional Milestone:</v>
      </c>
      <c r="C24" s="17"/>
      <c r="D24" s="238" t="str">
        <f>Sepsis!D72</f>
        <v>Milestone 7.5:  Report at least 6 months of data collection on sepsis resuscitation bundle to SNI for purposes of establishing a baseline and setting benchmarks.</v>
      </c>
      <c r="F24" s="247">
        <f>Sepsis!F79</f>
        <v>0.44568690095846647</v>
      </c>
      <c r="G24" s="39"/>
    </row>
    <row r="25" spans="1:7" ht="6.75" customHeight="1" thickBot="1" x14ac:dyDescent="0.3">
      <c r="A25" s="34"/>
      <c r="F25" s="92"/>
      <c r="G25" s="36"/>
    </row>
    <row r="26" spans="1:7" ht="13.5" thickBot="1" x14ac:dyDescent="0.3">
      <c r="A26" s="34"/>
      <c r="C26" s="35" t="s">
        <v>15</v>
      </c>
      <c r="F26" s="248">
        <f>Sepsis!F94</f>
        <v>1</v>
      </c>
      <c r="G26" s="36"/>
    </row>
    <row r="27" spans="1:7" s="33" customFormat="1" ht="6.75" customHeight="1" thickBot="1" x14ac:dyDescent="0.3">
      <c r="A27" s="40"/>
      <c r="B27" s="17"/>
      <c r="C27" s="41"/>
      <c r="D27" s="38"/>
      <c r="F27" s="99"/>
      <c r="G27" s="39"/>
    </row>
    <row r="28" spans="1:7" s="33" customFormat="1" ht="13.5" customHeight="1" thickBot="1" x14ac:dyDescent="0.3">
      <c r="A28" s="40"/>
      <c r="B28" s="17" t="str">
        <f>Sepsis!B97</f>
        <v>Optional Milestone:</v>
      </c>
      <c r="C28" s="17"/>
      <c r="D28" s="238">
        <f>Sepsis!D97</f>
        <v>0</v>
      </c>
      <c r="F28" s="247" t="str">
        <f>Sepsis!F104</f>
        <v>N/A</v>
      </c>
      <c r="G28" s="39"/>
    </row>
    <row r="29" spans="1:7" ht="6.75" customHeight="1" thickBot="1" x14ac:dyDescent="0.3">
      <c r="A29" s="34"/>
      <c r="F29" s="92"/>
      <c r="G29" s="36"/>
    </row>
    <row r="30" spans="1:7" ht="13.5" thickBot="1" x14ac:dyDescent="0.3">
      <c r="A30" s="34"/>
      <c r="C30" s="35" t="s">
        <v>15</v>
      </c>
      <c r="F30" s="248" t="str">
        <f>Sepsis!F119</f>
        <v/>
      </c>
      <c r="G30" s="36"/>
    </row>
    <row r="31" spans="1:7" s="33" customFormat="1" ht="6.75" customHeight="1" thickBot="1" x14ac:dyDescent="0.3">
      <c r="A31" s="40"/>
      <c r="B31" s="17"/>
      <c r="C31" s="41"/>
      <c r="D31" s="38"/>
      <c r="F31" s="99"/>
      <c r="G31" s="39"/>
    </row>
    <row r="32" spans="1:7" s="33" customFormat="1" ht="13.5" customHeight="1" thickBot="1" x14ac:dyDescent="0.3">
      <c r="A32" s="40"/>
      <c r="B32" s="17" t="str">
        <f>Sepsis!B122</f>
        <v>Optional Milestone:</v>
      </c>
      <c r="C32" s="17"/>
      <c r="D32" s="238">
        <f>Sepsis!D122</f>
        <v>0</v>
      </c>
      <c r="F32" s="247" t="str">
        <f>Sepsis!F129</f>
        <v>N/A</v>
      </c>
      <c r="G32" s="39"/>
    </row>
    <row r="33" spans="1:7" ht="6.75" customHeight="1" thickBot="1" x14ac:dyDescent="0.3">
      <c r="A33" s="34"/>
      <c r="F33" s="92"/>
      <c r="G33" s="36"/>
    </row>
    <row r="34" spans="1:7" ht="13.5" thickBot="1" x14ac:dyDescent="0.3">
      <c r="A34" s="34"/>
      <c r="C34" s="35" t="s">
        <v>15</v>
      </c>
      <c r="F34" s="248" t="str">
        <f>Sepsis!F144</f>
        <v/>
      </c>
      <c r="G34" s="36"/>
    </row>
    <row r="35" spans="1:7" s="33" customFormat="1" ht="6.75" customHeight="1" thickBot="1" x14ac:dyDescent="0.3">
      <c r="A35" s="40"/>
      <c r="B35" s="17"/>
      <c r="C35" s="41"/>
      <c r="D35" s="38"/>
      <c r="F35" s="99"/>
      <c r="G35" s="39"/>
    </row>
    <row r="36" spans="1:7" s="33" customFormat="1" ht="13.5" customHeight="1" thickBot="1" x14ac:dyDescent="0.3">
      <c r="A36" s="40"/>
      <c r="B36" s="17" t="str">
        <f>Sepsis!B147</f>
        <v>Optional Milestone:</v>
      </c>
      <c r="C36" s="17"/>
      <c r="D36" s="238">
        <f>Sepsis!D147</f>
        <v>0</v>
      </c>
      <c r="F36" s="247" t="str">
        <f>Sepsis!F154</f>
        <v>N/A</v>
      </c>
      <c r="G36" s="39"/>
    </row>
    <row r="37" spans="1:7" ht="6.75" customHeight="1" thickBot="1" x14ac:dyDescent="0.3">
      <c r="A37" s="34"/>
      <c r="F37" s="92"/>
      <c r="G37" s="36"/>
    </row>
    <row r="38" spans="1:7" ht="13.5" thickBot="1" x14ac:dyDescent="0.3">
      <c r="A38" s="34"/>
      <c r="C38" s="35" t="s">
        <v>15</v>
      </c>
      <c r="F38" s="248" t="str">
        <f>Sepsis!F169</f>
        <v/>
      </c>
      <c r="G38" s="36"/>
    </row>
    <row r="39" spans="1:7" s="33" customFormat="1" ht="6.75" customHeight="1" thickBot="1" x14ac:dyDescent="0.3">
      <c r="A39" s="40"/>
      <c r="B39" s="17"/>
      <c r="C39" s="41"/>
      <c r="D39" s="38"/>
      <c r="F39" s="99"/>
      <c r="G39" s="39"/>
    </row>
    <row r="40" spans="1:7" s="33" customFormat="1" ht="13.5" customHeight="1" thickBot="1" x14ac:dyDescent="0.3">
      <c r="A40" s="40"/>
      <c r="B40" s="17" t="str">
        <f>Sepsis!B172</f>
        <v>Optional Milestone:</v>
      </c>
      <c r="C40" s="17"/>
      <c r="D40" s="238">
        <f>Sepsis!D172</f>
        <v>0</v>
      </c>
      <c r="F40" s="247" t="str">
        <f>Sepsis!F179</f>
        <v>N/A</v>
      </c>
      <c r="G40" s="39"/>
    </row>
    <row r="41" spans="1:7" ht="6.75" customHeight="1" thickBot="1" x14ac:dyDescent="0.3">
      <c r="A41" s="34"/>
      <c r="F41" s="92"/>
      <c r="G41" s="36"/>
    </row>
    <row r="42" spans="1:7" ht="13.5" thickBot="1" x14ac:dyDescent="0.3">
      <c r="A42" s="34"/>
      <c r="C42" s="35" t="s">
        <v>15</v>
      </c>
      <c r="F42" s="248" t="str">
        <f>Sepsis!F194</f>
        <v/>
      </c>
      <c r="G42" s="36"/>
    </row>
    <row r="43" spans="1:7" s="33" customFormat="1" ht="6.75" customHeight="1" thickBot="1" x14ac:dyDescent="0.3">
      <c r="A43" s="40"/>
      <c r="B43" s="17"/>
      <c r="C43" s="41"/>
      <c r="D43" s="38"/>
      <c r="F43" s="99"/>
      <c r="G43" s="39"/>
    </row>
    <row r="44" spans="1:7" s="33" customFormat="1" ht="13.5" customHeight="1" thickBot="1" x14ac:dyDescent="0.3">
      <c r="A44" s="40"/>
      <c r="B44" s="17" t="str">
        <f>Sepsis!B197</f>
        <v>Optional Milestone:</v>
      </c>
      <c r="C44" s="17"/>
      <c r="D44" s="238">
        <f>Sepsis!D197</f>
        <v>0</v>
      </c>
      <c r="F44" s="247" t="str">
        <f>Sepsis!F204</f>
        <v>N/A</v>
      </c>
      <c r="G44" s="39"/>
    </row>
    <row r="45" spans="1:7" ht="6.75" customHeight="1" thickBot="1" x14ac:dyDescent="0.3">
      <c r="A45" s="34"/>
      <c r="F45" s="92"/>
      <c r="G45" s="36"/>
    </row>
    <row r="46" spans="1:7" ht="13.5" thickBot="1" x14ac:dyDescent="0.3">
      <c r="A46" s="34"/>
      <c r="C46" s="35" t="s">
        <v>15</v>
      </c>
      <c r="F46" s="248" t="str">
        <f>Sepsis!F219</f>
        <v/>
      </c>
      <c r="G46" s="36"/>
    </row>
    <row r="47" spans="1:7" s="33" customFormat="1" ht="6.75" customHeight="1" thickBot="1" x14ac:dyDescent="0.3">
      <c r="A47" s="40"/>
      <c r="B47" s="17"/>
      <c r="C47" s="41"/>
      <c r="D47" s="38"/>
      <c r="F47" s="99"/>
      <c r="G47" s="39"/>
    </row>
    <row r="48" spans="1:7" s="33" customFormat="1" ht="13.5" customHeight="1" thickBot="1" x14ac:dyDescent="0.3">
      <c r="A48" s="40"/>
      <c r="B48" s="17" t="str">
        <f>Sepsis!B222</f>
        <v>Optional Milestone:</v>
      </c>
      <c r="C48" s="17"/>
      <c r="D48" s="238">
        <f>Sepsis!D222</f>
        <v>0</v>
      </c>
      <c r="F48" s="247" t="str">
        <f>Sepsis!F229</f>
        <v>N/A</v>
      </c>
      <c r="G48" s="39"/>
    </row>
    <row r="49" spans="1:7" ht="6.75" customHeight="1" thickBot="1" x14ac:dyDescent="0.3">
      <c r="A49" s="34"/>
      <c r="F49" s="92"/>
      <c r="G49" s="36"/>
    </row>
    <row r="50" spans="1:7" ht="13.5" thickBot="1" x14ac:dyDescent="0.3">
      <c r="A50" s="34"/>
      <c r="C50" s="35" t="s">
        <v>15</v>
      </c>
      <c r="F50" s="248" t="str">
        <f>Sepsis!F244</f>
        <v/>
      </c>
      <c r="G50" s="36"/>
    </row>
    <row r="51" spans="1:7" s="33" customFormat="1" ht="6.75" customHeight="1" thickBot="1" x14ac:dyDescent="0.3">
      <c r="A51" s="40"/>
      <c r="B51" s="17"/>
      <c r="C51" s="41"/>
      <c r="D51" s="38"/>
      <c r="F51" s="99"/>
      <c r="G51" s="39"/>
    </row>
    <row r="52" spans="1:7" s="33" customFormat="1" ht="13.5" customHeight="1" thickBot="1" x14ac:dyDescent="0.3">
      <c r="A52" s="40"/>
      <c r="B52" s="17" t="str">
        <f>Sepsis!B247</f>
        <v>Optional Milestone:</v>
      </c>
      <c r="C52" s="17"/>
      <c r="D52" s="238">
        <f>Sepsis!D247</f>
        <v>0</v>
      </c>
      <c r="F52" s="247" t="str">
        <f>Sepsis!F254</f>
        <v>N/A</v>
      </c>
      <c r="G52" s="39"/>
    </row>
    <row r="53" spans="1:7" ht="6.75" customHeight="1" thickBot="1" x14ac:dyDescent="0.3">
      <c r="A53" s="34"/>
      <c r="F53" s="92"/>
      <c r="G53" s="36"/>
    </row>
    <row r="54" spans="1:7" ht="13.5" thickBot="1" x14ac:dyDescent="0.3">
      <c r="A54" s="34"/>
      <c r="C54" s="35" t="s">
        <v>15</v>
      </c>
      <c r="F54" s="248" t="str">
        <f>Sepsis!F269</f>
        <v/>
      </c>
      <c r="G54" s="36"/>
    </row>
    <row r="55" spans="1:7" s="33" customFormat="1" ht="6.75" customHeight="1" thickBot="1" x14ac:dyDescent="0.3">
      <c r="A55" s="40"/>
      <c r="B55" s="17"/>
      <c r="C55" s="41"/>
      <c r="D55" s="38"/>
      <c r="F55" s="99"/>
      <c r="G55" s="39"/>
    </row>
    <row r="56" spans="1:7" s="33" customFormat="1" ht="13.5" customHeight="1" thickBot="1" x14ac:dyDescent="0.3">
      <c r="A56" s="40"/>
      <c r="B56" s="17" t="str">
        <f>Sepsis!B272</f>
        <v>Optional Milestone:</v>
      </c>
      <c r="C56" s="17"/>
      <c r="D56" s="238">
        <f>Sepsis!D272</f>
        <v>0</v>
      </c>
      <c r="F56" s="247" t="str">
        <f>Sepsis!F279</f>
        <v>N/A</v>
      </c>
      <c r="G56" s="39"/>
    </row>
    <row r="57" spans="1:7" ht="6.75" customHeight="1" thickBot="1" x14ac:dyDescent="0.3">
      <c r="A57" s="34"/>
      <c r="F57" s="92"/>
      <c r="G57" s="36"/>
    </row>
    <row r="58" spans="1:7" ht="13.5" thickBot="1" x14ac:dyDescent="0.3">
      <c r="A58" s="34"/>
      <c r="C58" s="35" t="s">
        <v>15</v>
      </c>
      <c r="F58" s="248" t="str">
        <f>Sepsis!F294</f>
        <v/>
      </c>
      <c r="G58" s="36"/>
    </row>
    <row r="59" spans="1:7" ht="13.5" thickBot="1" x14ac:dyDescent="0.3">
      <c r="A59" s="34"/>
      <c r="C59" s="35"/>
      <c r="F59" s="92"/>
      <c r="G59" s="36"/>
    </row>
    <row r="60" spans="1:7" ht="13.5" thickBot="1" x14ac:dyDescent="0.3">
      <c r="A60" s="34"/>
      <c r="B60" s="2" t="s">
        <v>10</v>
      </c>
      <c r="C60" s="35"/>
      <c r="F60" s="249">
        <f>Sepsis!F17</f>
        <v>2329250</v>
      </c>
      <c r="G60" s="36"/>
    </row>
    <row r="61" spans="1:7" ht="13.5" thickBot="1" x14ac:dyDescent="0.3">
      <c r="A61" s="34"/>
      <c r="C61" s="35"/>
      <c r="F61" s="92"/>
      <c r="G61" s="36"/>
    </row>
    <row r="62" spans="1:7" ht="13.5" thickBot="1" x14ac:dyDescent="0.3">
      <c r="A62" s="34"/>
      <c r="B62" s="2" t="s">
        <v>66</v>
      </c>
      <c r="C62" s="35"/>
      <c r="F62" s="250">
        <f>SUM(F18,F22,F26,F30,F34,F38,F42,F46,F50,F54,F58)</f>
        <v>3</v>
      </c>
      <c r="G62" s="36"/>
    </row>
    <row r="63" spans="1:7" ht="13.5" thickBot="1" x14ac:dyDescent="0.3">
      <c r="A63" s="34"/>
      <c r="C63" s="35"/>
      <c r="F63" s="92"/>
      <c r="G63" s="36"/>
    </row>
    <row r="64" spans="1:7" ht="13.5" thickBot="1" x14ac:dyDescent="0.3">
      <c r="A64" s="34"/>
      <c r="B64" s="2" t="s">
        <v>67</v>
      </c>
      <c r="C64" s="35"/>
      <c r="F64" s="250">
        <f>COUNT(F18,F22,F26,F30,F34,F38,F42,F46,F50,F54,F58)</f>
        <v>3</v>
      </c>
      <c r="G64" s="36"/>
    </row>
    <row r="65" spans="1:7" ht="13.5" thickBot="1" x14ac:dyDescent="0.3">
      <c r="A65" s="34"/>
      <c r="C65" s="35"/>
      <c r="F65" s="92"/>
      <c r="G65" s="36"/>
    </row>
    <row r="66" spans="1:7" ht="13.5" thickBot="1" x14ac:dyDescent="0.3">
      <c r="A66" s="34"/>
      <c r="B66" s="2" t="s">
        <v>68</v>
      </c>
      <c r="C66" s="35"/>
      <c r="F66" s="251">
        <f>IF(F64=0," ",F62/F64)</f>
        <v>1</v>
      </c>
      <c r="G66" s="36"/>
    </row>
    <row r="67" spans="1:7" ht="13.5" thickBot="1" x14ac:dyDescent="0.3">
      <c r="A67" s="34"/>
      <c r="C67" s="35"/>
      <c r="F67" s="92"/>
      <c r="G67" s="36"/>
    </row>
    <row r="68" spans="1:7" ht="13.5" thickBot="1" x14ac:dyDescent="0.3">
      <c r="A68" s="34"/>
      <c r="B68" s="2" t="s">
        <v>69</v>
      </c>
      <c r="C68" s="35"/>
      <c r="F68" s="249">
        <f>IF(F64=0," ",F66*F60)</f>
        <v>2329250</v>
      </c>
      <c r="G68" s="36"/>
    </row>
    <row r="69" spans="1:7" ht="13.5" thickBot="1" x14ac:dyDescent="0.3">
      <c r="A69" s="34"/>
      <c r="C69" s="35"/>
      <c r="F69" s="92"/>
      <c r="G69" s="36"/>
    </row>
    <row r="70" spans="1:7" ht="13.5" thickBot="1" x14ac:dyDescent="0.3">
      <c r="A70" s="34"/>
      <c r="B70" s="2" t="s">
        <v>11</v>
      </c>
      <c r="C70" s="35"/>
      <c r="F70" s="252">
        <f>Sepsis!F19</f>
        <v>2329250</v>
      </c>
      <c r="G70" s="36"/>
    </row>
    <row r="71" spans="1:7" ht="13.5" thickBot="1" x14ac:dyDescent="0.3">
      <c r="A71" s="34"/>
      <c r="C71" s="35"/>
      <c r="F71" s="92"/>
      <c r="G71" s="36"/>
    </row>
    <row r="72" spans="1:7" ht="13.5" thickBot="1" x14ac:dyDescent="0.3">
      <c r="A72" s="34"/>
      <c r="B72" s="239" t="s">
        <v>70</v>
      </c>
      <c r="C72" s="35"/>
      <c r="F72" s="217">
        <f>IF(F64=0," ",F68-F70)</f>
        <v>0</v>
      </c>
      <c r="G72" s="36"/>
    </row>
    <row r="73" spans="1:7" s="33" customFormat="1" ht="12.75" customHeight="1" x14ac:dyDescent="0.25">
      <c r="A73" s="240"/>
      <c r="B73" s="241"/>
      <c r="C73" s="242"/>
      <c r="D73" s="154"/>
      <c r="E73" s="243"/>
      <c r="F73" s="253"/>
      <c r="G73" s="244"/>
    </row>
    <row r="74" spans="1:7" s="33" customFormat="1" ht="15.75" thickBot="1" x14ac:dyDescent="0.3">
      <c r="A74" s="27" t="s">
        <v>128</v>
      </c>
      <c r="B74" s="28"/>
      <c r="C74" s="28"/>
      <c r="D74" s="29"/>
      <c r="E74" s="30"/>
      <c r="F74" s="111"/>
      <c r="G74" s="32"/>
    </row>
    <row r="75" spans="1:7" s="33" customFormat="1" ht="13.5" customHeight="1" thickBot="1" x14ac:dyDescent="0.3">
      <c r="A75" s="259"/>
      <c r="B75" s="17" t="str">
        <f>CLABSI!B21</f>
        <v>Compliance with Central Line Insertion Practices (CLIP) (%)</v>
      </c>
      <c r="D75" s="38"/>
      <c r="F75" s="247">
        <f>CLABSI!F27</f>
        <v>0.9742366412213741</v>
      </c>
      <c r="G75" s="39"/>
    </row>
    <row r="76" spans="1:7" s="33" customFormat="1" ht="6.75" customHeight="1" thickBot="1" x14ac:dyDescent="0.3">
      <c r="A76" s="259"/>
      <c r="B76" s="17"/>
      <c r="C76" s="17"/>
      <c r="D76" s="38"/>
      <c r="F76" s="99"/>
      <c r="G76" s="39"/>
    </row>
    <row r="77" spans="1:7" s="33" customFormat="1" ht="13.5" customHeight="1" thickBot="1" x14ac:dyDescent="0.3">
      <c r="A77" s="40"/>
      <c r="C77" s="35" t="s">
        <v>15</v>
      </c>
      <c r="D77" s="38"/>
      <c r="F77" s="260">
        <f>CLABSI!F44</f>
        <v>1</v>
      </c>
      <c r="G77" s="39"/>
    </row>
    <row r="78" spans="1:7" s="33" customFormat="1" ht="6.75" customHeight="1" thickBot="1" x14ac:dyDescent="0.3">
      <c r="A78" s="40"/>
      <c r="B78" s="17"/>
      <c r="C78" s="41"/>
      <c r="D78" s="38"/>
      <c r="F78" s="99"/>
      <c r="G78" s="39"/>
    </row>
    <row r="79" spans="1:7" s="33" customFormat="1" ht="29.25" thickBot="1" x14ac:dyDescent="0.3">
      <c r="A79" s="40"/>
      <c r="B79" s="17" t="str">
        <f>CLABSI!B47</f>
        <v>Optional Milestone:</v>
      </c>
      <c r="C79" s="17"/>
      <c r="D79" s="238" t="str">
        <f>CLABSI!D47</f>
        <v>Milestone 8.2:  Report at least 6 months of data on CLIP to SNI for the purposes of establishing a baseline and setting benchmarks.</v>
      </c>
      <c r="F79" s="247">
        <f>CLABSI!F54</f>
        <v>0.9742366412213741</v>
      </c>
      <c r="G79" s="39"/>
    </row>
    <row r="80" spans="1:7" ht="6.75" customHeight="1" thickBot="1" x14ac:dyDescent="0.3">
      <c r="A80" s="34"/>
      <c r="F80" s="92"/>
      <c r="G80" s="36"/>
    </row>
    <row r="81" spans="1:7" ht="13.5" thickBot="1" x14ac:dyDescent="0.3">
      <c r="A81" s="34"/>
      <c r="C81" s="35" t="s">
        <v>15</v>
      </c>
      <c r="F81" s="248">
        <f>CLABSI!F69</f>
        <v>1</v>
      </c>
      <c r="G81" s="36"/>
    </row>
    <row r="82" spans="1:7" s="33" customFormat="1" ht="6.75" customHeight="1" thickBot="1" x14ac:dyDescent="0.3">
      <c r="A82" s="40"/>
      <c r="B82" s="17"/>
      <c r="C82" s="41"/>
      <c r="D82" s="38"/>
      <c r="F82" s="99"/>
      <c r="G82" s="39"/>
    </row>
    <row r="83" spans="1:7" s="33" customFormat="1" ht="29.25" thickBot="1" x14ac:dyDescent="0.3">
      <c r="A83" s="40"/>
      <c r="B83" s="17" t="str">
        <f>CLABSI!B72</f>
        <v>Optional Milestone:</v>
      </c>
      <c r="C83" s="17"/>
      <c r="D83" s="238" t="str">
        <f>CLABSI!D72</f>
        <v>Milestone 8.3:  Report at least 6 months of data collection on CLABSI to SNI for the purposes of establishing the baseline and setting benchmarks.</v>
      </c>
      <c r="F83" s="247">
        <f>CLABSI!F79</f>
        <v>1.6410360520394526E-3</v>
      </c>
      <c r="G83" s="39"/>
    </row>
    <row r="84" spans="1:7" ht="6.75" customHeight="1" thickBot="1" x14ac:dyDescent="0.3">
      <c r="A84" s="34"/>
      <c r="F84" s="92"/>
      <c r="G84" s="36"/>
    </row>
    <row r="85" spans="1:7" ht="13.5" thickBot="1" x14ac:dyDescent="0.3">
      <c r="A85" s="34"/>
      <c r="C85" s="35" t="s">
        <v>15</v>
      </c>
      <c r="F85" s="248">
        <f>CLABSI!F94</f>
        <v>1</v>
      </c>
      <c r="G85" s="36"/>
    </row>
    <row r="86" spans="1:7" s="33" customFormat="1" ht="6.75" customHeight="1" thickBot="1" x14ac:dyDescent="0.3">
      <c r="A86" s="40"/>
      <c r="B86" s="17"/>
      <c r="C86" s="41"/>
      <c r="D86" s="38"/>
      <c r="F86" s="99"/>
      <c r="G86" s="39"/>
    </row>
    <row r="87" spans="1:7" s="33" customFormat="1" ht="13.5" customHeight="1" thickBot="1" x14ac:dyDescent="0.3">
      <c r="A87" s="40"/>
      <c r="B87" s="17" t="str">
        <f>CLABSI!B97</f>
        <v>Optional Milestone:</v>
      </c>
      <c r="C87" s="17"/>
      <c r="D87" s="238">
        <f>CLABSI!D97</f>
        <v>0</v>
      </c>
      <c r="F87" s="247" t="str">
        <f>CLABSI!F104</f>
        <v>N/A</v>
      </c>
      <c r="G87" s="39"/>
    </row>
    <row r="88" spans="1:7" ht="6.75" customHeight="1" thickBot="1" x14ac:dyDescent="0.3">
      <c r="A88" s="34"/>
      <c r="F88" s="92"/>
      <c r="G88" s="36"/>
    </row>
    <row r="89" spans="1:7" ht="13.5" thickBot="1" x14ac:dyDescent="0.3">
      <c r="A89" s="34"/>
      <c r="C89" s="35" t="s">
        <v>15</v>
      </c>
      <c r="F89" s="248" t="str">
        <f>CLABSI!F119</f>
        <v/>
      </c>
      <c r="G89" s="36"/>
    </row>
    <row r="90" spans="1:7" s="33" customFormat="1" ht="6.75" customHeight="1" thickBot="1" x14ac:dyDescent="0.3">
      <c r="A90" s="40"/>
      <c r="B90" s="17"/>
      <c r="C90" s="41"/>
      <c r="D90" s="38"/>
      <c r="F90" s="99"/>
      <c r="G90" s="39"/>
    </row>
    <row r="91" spans="1:7" s="33" customFormat="1" ht="13.5" customHeight="1" thickBot="1" x14ac:dyDescent="0.3">
      <c r="A91" s="40"/>
      <c r="B91" s="17" t="str">
        <f>CLABSI!B122</f>
        <v>Optional Milestone:</v>
      </c>
      <c r="C91" s="17"/>
      <c r="D91" s="238">
        <f>CLABSI!D122</f>
        <v>0</v>
      </c>
      <c r="F91" s="247" t="str">
        <f>CLABSI!F129</f>
        <v>N/A</v>
      </c>
      <c r="G91" s="39"/>
    </row>
    <row r="92" spans="1:7" ht="6.75" customHeight="1" thickBot="1" x14ac:dyDescent="0.3">
      <c r="A92" s="34"/>
      <c r="F92" s="92"/>
      <c r="G92" s="36"/>
    </row>
    <row r="93" spans="1:7" ht="13.5" thickBot="1" x14ac:dyDescent="0.3">
      <c r="A93" s="34"/>
      <c r="C93" s="35" t="s">
        <v>15</v>
      </c>
      <c r="F93" s="248" t="str">
        <f>CLABSI!F144</f>
        <v/>
      </c>
      <c r="G93" s="36"/>
    </row>
    <row r="94" spans="1:7" s="33" customFormat="1" ht="6.75" customHeight="1" thickBot="1" x14ac:dyDescent="0.3">
      <c r="A94" s="40"/>
      <c r="B94" s="17"/>
      <c r="C94" s="41"/>
      <c r="D94" s="38"/>
      <c r="F94" s="99"/>
      <c r="G94" s="39"/>
    </row>
    <row r="95" spans="1:7" s="33" customFormat="1" ht="13.5" customHeight="1" thickBot="1" x14ac:dyDescent="0.3">
      <c r="A95" s="40"/>
      <c r="B95" s="17" t="str">
        <f>CLABSI!B147</f>
        <v>Optional Milestone:</v>
      </c>
      <c r="C95" s="17"/>
      <c r="D95" s="238">
        <f>CLABSI!D147</f>
        <v>0</v>
      </c>
      <c r="F95" s="247" t="str">
        <f>CLABSI!F154</f>
        <v>N/A</v>
      </c>
      <c r="G95" s="39"/>
    </row>
    <row r="96" spans="1:7" ht="6.75" customHeight="1" thickBot="1" x14ac:dyDescent="0.3">
      <c r="A96" s="34"/>
      <c r="F96" s="92"/>
      <c r="G96" s="36"/>
    </row>
    <row r="97" spans="1:7" ht="13.5" thickBot="1" x14ac:dyDescent="0.3">
      <c r="A97" s="34"/>
      <c r="C97" s="35" t="s">
        <v>15</v>
      </c>
      <c r="F97" s="248" t="str">
        <f>CLABSI!F169</f>
        <v/>
      </c>
      <c r="G97" s="36"/>
    </row>
    <row r="98" spans="1:7" s="33" customFormat="1" ht="6.75" customHeight="1" thickBot="1" x14ac:dyDescent="0.3">
      <c r="A98" s="40"/>
      <c r="B98" s="17"/>
      <c r="C98" s="41"/>
      <c r="D98" s="38"/>
      <c r="F98" s="99"/>
      <c r="G98" s="39"/>
    </row>
    <row r="99" spans="1:7" s="33" customFormat="1" ht="13.5" customHeight="1" thickBot="1" x14ac:dyDescent="0.3">
      <c r="A99" s="40"/>
      <c r="B99" s="17" t="str">
        <f>CLABSI!B172</f>
        <v>Optional Milestone:</v>
      </c>
      <c r="C99" s="17"/>
      <c r="D99" s="238">
        <f>CLABSI!D172</f>
        <v>0</v>
      </c>
      <c r="F99" s="247" t="str">
        <f>CLABSI!F179</f>
        <v>N/A</v>
      </c>
      <c r="G99" s="39"/>
    </row>
    <row r="100" spans="1:7" ht="6.75" customHeight="1" thickBot="1" x14ac:dyDescent="0.3">
      <c r="A100" s="34"/>
      <c r="F100" s="92"/>
      <c r="G100" s="36"/>
    </row>
    <row r="101" spans="1:7" ht="13.5" thickBot="1" x14ac:dyDescent="0.3">
      <c r="A101" s="34"/>
      <c r="C101" s="35" t="s">
        <v>15</v>
      </c>
      <c r="F101" s="248" t="str">
        <f>CLABSI!F194</f>
        <v/>
      </c>
      <c r="G101" s="36"/>
    </row>
    <row r="102" spans="1:7" s="33" customFormat="1" ht="6.75" customHeight="1" thickBot="1" x14ac:dyDescent="0.3">
      <c r="A102" s="40"/>
      <c r="B102" s="17"/>
      <c r="C102" s="41"/>
      <c r="D102" s="38"/>
      <c r="F102" s="99"/>
      <c r="G102" s="39"/>
    </row>
    <row r="103" spans="1:7" s="33" customFormat="1" ht="13.5" customHeight="1" thickBot="1" x14ac:dyDescent="0.3">
      <c r="A103" s="40"/>
      <c r="B103" s="17" t="str">
        <f>CLABSI!B197</f>
        <v>Optional Milestone:</v>
      </c>
      <c r="C103" s="17"/>
      <c r="D103" s="238">
        <f>CLABSI!D197</f>
        <v>0</v>
      </c>
      <c r="F103" s="247" t="str">
        <f>CLABSI!F204</f>
        <v>N/A</v>
      </c>
      <c r="G103" s="39"/>
    </row>
    <row r="104" spans="1:7" ht="6.75" customHeight="1" thickBot="1" x14ac:dyDescent="0.3">
      <c r="A104" s="34"/>
      <c r="F104" s="92"/>
      <c r="G104" s="36"/>
    </row>
    <row r="105" spans="1:7" ht="13.5" thickBot="1" x14ac:dyDescent="0.3">
      <c r="A105" s="34"/>
      <c r="C105" s="35" t="s">
        <v>15</v>
      </c>
      <c r="F105" s="248" t="str">
        <f>CLABSI!F219</f>
        <v/>
      </c>
      <c r="G105" s="36"/>
    </row>
    <row r="106" spans="1:7" s="33" customFormat="1" ht="6.75" customHeight="1" thickBot="1" x14ac:dyDescent="0.3">
      <c r="A106" s="40"/>
      <c r="B106" s="17"/>
      <c r="C106" s="41"/>
      <c r="D106" s="38"/>
      <c r="F106" s="99"/>
      <c r="G106" s="39"/>
    </row>
    <row r="107" spans="1:7" s="33" customFormat="1" ht="13.5" customHeight="1" thickBot="1" x14ac:dyDescent="0.3">
      <c r="A107" s="40"/>
      <c r="B107" s="17" t="str">
        <f>CLABSI!B222</f>
        <v>Optional Milestone:</v>
      </c>
      <c r="C107" s="17"/>
      <c r="D107" s="238">
        <f>CLABSI!D222</f>
        <v>0</v>
      </c>
      <c r="F107" s="247" t="str">
        <f>CLABSI!F229</f>
        <v>N/A</v>
      </c>
      <c r="G107" s="39"/>
    </row>
    <row r="108" spans="1:7" ht="6.75" customHeight="1" thickBot="1" x14ac:dyDescent="0.3">
      <c r="A108" s="34"/>
      <c r="F108" s="92"/>
      <c r="G108" s="36"/>
    </row>
    <row r="109" spans="1:7" ht="13.5" thickBot="1" x14ac:dyDescent="0.3">
      <c r="A109" s="34"/>
      <c r="C109" s="35" t="s">
        <v>15</v>
      </c>
      <c r="F109" s="248" t="str">
        <f>CLABSI!F244</f>
        <v/>
      </c>
      <c r="G109" s="36"/>
    </row>
    <row r="110" spans="1:7" s="33" customFormat="1" ht="6.75" customHeight="1" thickBot="1" x14ac:dyDescent="0.3">
      <c r="A110" s="40"/>
      <c r="B110" s="17"/>
      <c r="C110" s="41"/>
      <c r="D110" s="38"/>
      <c r="F110" s="99"/>
      <c r="G110" s="39"/>
    </row>
    <row r="111" spans="1:7" s="33" customFormat="1" ht="13.5" customHeight="1" thickBot="1" x14ac:dyDescent="0.3">
      <c r="A111" s="40"/>
      <c r="B111" s="17" t="str">
        <f>CLABSI!B247</f>
        <v>Optional Milestone:</v>
      </c>
      <c r="C111" s="17"/>
      <c r="D111" s="238">
        <f>CLABSI!D247</f>
        <v>0</v>
      </c>
      <c r="F111" s="247" t="str">
        <f>CLABSI!F254</f>
        <v>N/A</v>
      </c>
      <c r="G111" s="39"/>
    </row>
    <row r="112" spans="1:7" ht="6.75" customHeight="1" thickBot="1" x14ac:dyDescent="0.3">
      <c r="A112" s="34"/>
      <c r="F112" s="92"/>
      <c r="G112" s="36"/>
    </row>
    <row r="113" spans="1:7" ht="13.5" thickBot="1" x14ac:dyDescent="0.3">
      <c r="A113" s="34"/>
      <c r="C113" s="35" t="s">
        <v>15</v>
      </c>
      <c r="F113" s="248" t="str">
        <f>CLABSI!F269</f>
        <v/>
      </c>
      <c r="G113" s="36"/>
    </row>
    <row r="114" spans="1:7" ht="13.5" thickBot="1" x14ac:dyDescent="0.3">
      <c r="A114" s="34"/>
      <c r="C114" s="35"/>
      <c r="F114" s="92"/>
      <c r="G114" s="36"/>
    </row>
    <row r="115" spans="1:7" ht="13.5" thickBot="1" x14ac:dyDescent="0.3">
      <c r="A115" s="34"/>
      <c r="B115" s="2" t="s">
        <v>10</v>
      </c>
      <c r="C115" s="35"/>
      <c r="F115" s="249">
        <f>CLABSI!F17</f>
        <v>1905750</v>
      </c>
      <c r="G115" s="36"/>
    </row>
    <row r="116" spans="1:7" ht="13.5" thickBot="1" x14ac:dyDescent="0.3">
      <c r="A116" s="34"/>
      <c r="C116" s="35"/>
      <c r="F116" s="92"/>
      <c r="G116" s="36"/>
    </row>
    <row r="117" spans="1:7" ht="13.5" thickBot="1" x14ac:dyDescent="0.3">
      <c r="A117" s="34"/>
      <c r="B117" s="2" t="s">
        <v>66</v>
      </c>
      <c r="C117" s="35"/>
      <c r="F117" s="261">
        <f>SUM(F77,F81,F85,F89,F93,F97,F101,F105,F109,F113)</f>
        <v>3</v>
      </c>
      <c r="G117" s="36"/>
    </row>
    <row r="118" spans="1:7" ht="13.5" thickBot="1" x14ac:dyDescent="0.3">
      <c r="A118" s="34"/>
      <c r="C118" s="35"/>
      <c r="F118" s="92"/>
      <c r="G118" s="36"/>
    </row>
    <row r="119" spans="1:7" ht="13.5" thickBot="1" x14ac:dyDescent="0.3">
      <c r="A119" s="34"/>
      <c r="B119" s="2" t="s">
        <v>67</v>
      </c>
      <c r="C119" s="35"/>
      <c r="F119" s="250">
        <f>COUNT(F77,F81,F85,F89,F93,F97,F101,F105,F109,F113)</f>
        <v>3</v>
      </c>
      <c r="G119" s="36"/>
    </row>
    <row r="120" spans="1:7" ht="13.5" thickBot="1" x14ac:dyDescent="0.3">
      <c r="A120" s="34"/>
      <c r="C120" s="35"/>
      <c r="F120" s="92"/>
      <c r="G120" s="36"/>
    </row>
    <row r="121" spans="1:7" ht="13.5" thickBot="1" x14ac:dyDescent="0.3">
      <c r="A121" s="34"/>
      <c r="B121" s="2" t="s">
        <v>68</v>
      </c>
      <c r="C121" s="35"/>
      <c r="F121" s="251">
        <f>IF(F119=0," ",F117/F119)</f>
        <v>1</v>
      </c>
      <c r="G121" s="36"/>
    </row>
    <row r="122" spans="1:7" ht="13.5" thickBot="1" x14ac:dyDescent="0.3">
      <c r="A122" s="34"/>
      <c r="C122" s="35"/>
      <c r="F122" s="92"/>
      <c r="G122" s="36"/>
    </row>
    <row r="123" spans="1:7" ht="13.5" thickBot="1" x14ac:dyDescent="0.3">
      <c r="A123" s="34"/>
      <c r="B123" s="2" t="s">
        <v>69</v>
      </c>
      <c r="C123" s="35"/>
      <c r="F123" s="249">
        <f>IF(F119=0," ",F121*F115)</f>
        <v>1905750</v>
      </c>
      <c r="G123" s="36"/>
    </row>
    <row r="124" spans="1:7" ht="13.5" thickBot="1" x14ac:dyDescent="0.3">
      <c r="A124" s="34"/>
      <c r="C124" s="35"/>
      <c r="F124" s="92"/>
      <c r="G124" s="36"/>
    </row>
    <row r="125" spans="1:7" ht="13.5" thickBot="1" x14ac:dyDescent="0.3">
      <c r="A125" s="34"/>
      <c r="B125" s="2" t="s">
        <v>11</v>
      </c>
      <c r="C125" s="35"/>
      <c r="F125" s="252">
        <f>CLABSI!F19</f>
        <v>1905750</v>
      </c>
      <c r="G125" s="36"/>
    </row>
    <row r="126" spans="1:7" ht="13.5" thickBot="1" x14ac:dyDescent="0.3">
      <c r="A126" s="34"/>
      <c r="C126" s="35"/>
      <c r="F126" s="92"/>
      <c r="G126" s="36"/>
    </row>
    <row r="127" spans="1:7" ht="13.5" thickBot="1" x14ac:dyDescent="0.3">
      <c r="A127" s="34"/>
      <c r="B127" s="239" t="s">
        <v>70</v>
      </c>
      <c r="C127" s="35"/>
      <c r="F127" s="217">
        <f>IF(F119=0," ",F123-F125)</f>
        <v>0</v>
      </c>
      <c r="G127" s="36"/>
    </row>
    <row r="128" spans="1:7" s="33" customFormat="1" ht="12.75" customHeight="1" x14ac:dyDescent="0.25">
      <c r="A128" s="240"/>
      <c r="B128" s="241"/>
      <c r="C128" s="242"/>
      <c r="D128" s="154"/>
      <c r="E128" s="243"/>
      <c r="F128" s="253"/>
      <c r="G128" s="244"/>
    </row>
    <row r="129" spans="1:7" s="33" customFormat="1" ht="15.75" thickBot="1" x14ac:dyDescent="0.3">
      <c r="A129" s="27" t="s">
        <v>129</v>
      </c>
      <c r="B129" s="28"/>
      <c r="C129" s="28"/>
      <c r="D129" s="29"/>
      <c r="E129" s="30"/>
      <c r="F129" s="111"/>
      <c r="G129" s="32"/>
    </row>
    <row r="130" spans="1:7" s="33" customFormat="1" ht="13.5" customHeight="1" thickBot="1" x14ac:dyDescent="0.3">
      <c r="A130" s="37"/>
      <c r="B130" s="17" t="str">
        <f>SSI!B21</f>
        <v>Rate of surgical site infection for Class 1 and 2 wounds (%)</v>
      </c>
      <c r="C130" s="9"/>
      <c r="D130" s="38"/>
      <c r="F130" s="247">
        <f>SSI!F27</f>
        <v>1.9275028768699656E-2</v>
      </c>
      <c r="G130" s="39"/>
    </row>
    <row r="131" spans="1:7" s="33" customFormat="1" ht="6.75" customHeight="1" thickBot="1" x14ac:dyDescent="0.3">
      <c r="A131" s="40"/>
      <c r="B131" s="17"/>
      <c r="C131" s="17"/>
      <c r="D131" s="38"/>
      <c r="F131" s="99"/>
      <c r="G131" s="39"/>
    </row>
    <row r="132" spans="1:7" s="33" customFormat="1" ht="13.5" customHeight="1" thickBot="1" x14ac:dyDescent="0.3">
      <c r="A132" s="40"/>
      <c r="C132" s="35" t="s">
        <v>15</v>
      </c>
      <c r="D132" s="38"/>
      <c r="F132" s="260">
        <f>SSI!F44</f>
        <v>1</v>
      </c>
      <c r="G132" s="39"/>
    </row>
    <row r="133" spans="1:7" s="33" customFormat="1" ht="6.75" customHeight="1" thickBot="1" x14ac:dyDescent="0.3">
      <c r="A133" s="40"/>
      <c r="B133" s="17"/>
      <c r="C133" s="41"/>
      <c r="D133" s="38"/>
      <c r="F133" s="99"/>
      <c r="G133" s="39"/>
    </row>
    <row r="134" spans="1:7" s="33" customFormat="1" ht="29.25" thickBot="1" x14ac:dyDescent="0.3">
      <c r="A134" s="40"/>
      <c r="B134" s="17" t="str">
        <f>SSI!B47</f>
        <v>Optional Milestone:</v>
      </c>
      <c r="C134" s="17"/>
      <c r="D134" s="238" t="str">
        <f>SSI!D47</f>
        <v>Milestone 9.3:  Install TheraDoc software and train staff to streamline surgical site infection surveillance.</v>
      </c>
      <c r="F134" s="247" t="str">
        <f>SSI!F54</f>
        <v>Yes</v>
      </c>
      <c r="G134" s="39"/>
    </row>
    <row r="135" spans="1:7" ht="6.75" customHeight="1" thickBot="1" x14ac:dyDescent="0.3">
      <c r="A135" s="34"/>
      <c r="F135" s="92"/>
      <c r="G135" s="36"/>
    </row>
    <row r="136" spans="1:7" ht="13.5" thickBot="1" x14ac:dyDescent="0.3">
      <c r="A136" s="34"/>
      <c r="C136" s="35" t="s">
        <v>15</v>
      </c>
      <c r="F136" s="248">
        <f>SSI!F69</f>
        <v>1</v>
      </c>
      <c r="G136" s="36"/>
    </row>
    <row r="137" spans="1:7" s="33" customFormat="1" ht="6.75" customHeight="1" thickBot="1" x14ac:dyDescent="0.3">
      <c r="A137" s="40"/>
      <c r="B137" s="17"/>
      <c r="C137" s="41"/>
      <c r="D137" s="38"/>
      <c r="F137" s="99"/>
      <c r="G137" s="39"/>
    </row>
    <row r="138" spans="1:7" s="33" customFormat="1" ht="29.25" thickBot="1" x14ac:dyDescent="0.3">
      <c r="A138" s="40"/>
      <c r="B138" s="17" t="str">
        <f>SSI!B72</f>
        <v>Optional Milestone:</v>
      </c>
      <c r="C138" s="17"/>
      <c r="D138" s="238" t="str">
        <f>SSI!D72</f>
        <v>Milestone 9.4:  Report at least 6 months of data collection on SSI to SNI for purposes of establishing a baseline and setting benchmarks.</v>
      </c>
      <c r="F138" s="247">
        <f>SSI!F79</f>
        <v>1.9275028768699656E-2</v>
      </c>
      <c r="G138" s="39"/>
    </row>
    <row r="139" spans="1:7" ht="6.75" customHeight="1" thickBot="1" x14ac:dyDescent="0.3">
      <c r="A139" s="34"/>
      <c r="F139" s="92"/>
      <c r="G139" s="36"/>
    </row>
    <row r="140" spans="1:7" ht="13.5" thickBot="1" x14ac:dyDescent="0.3">
      <c r="A140" s="34"/>
      <c r="C140" s="35" t="s">
        <v>15</v>
      </c>
      <c r="F140" s="248">
        <f>SSI!F94</f>
        <v>1</v>
      </c>
      <c r="G140" s="36"/>
    </row>
    <row r="141" spans="1:7" s="33" customFormat="1" ht="6.75" customHeight="1" thickBot="1" x14ac:dyDescent="0.3">
      <c r="A141" s="40"/>
      <c r="B141" s="17"/>
      <c r="C141" s="41"/>
      <c r="D141" s="38"/>
      <c r="F141" s="99"/>
      <c r="G141" s="39"/>
    </row>
    <row r="142" spans="1:7" s="33" customFormat="1" ht="13.5" customHeight="1" thickBot="1" x14ac:dyDescent="0.3">
      <c r="A142" s="40"/>
      <c r="B142" s="17" t="str">
        <f>SSI!B97</f>
        <v>Optional Milestone:</v>
      </c>
      <c r="C142" s="17"/>
      <c r="D142" s="238">
        <f>SSI!D97</f>
        <v>0</v>
      </c>
      <c r="F142" s="247" t="str">
        <f>SSI!F104</f>
        <v>N/A</v>
      </c>
      <c r="G142" s="39"/>
    </row>
    <row r="143" spans="1:7" ht="6.75" customHeight="1" thickBot="1" x14ac:dyDescent="0.3">
      <c r="A143" s="34"/>
      <c r="F143" s="92"/>
      <c r="G143" s="36"/>
    </row>
    <row r="144" spans="1:7" ht="13.5" thickBot="1" x14ac:dyDescent="0.3">
      <c r="A144" s="34"/>
      <c r="C144" s="35" t="s">
        <v>15</v>
      </c>
      <c r="F144" s="248" t="str">
        <f>SSI!F119</f>
        <v/>
      </c>
      <c r="G144" s="36"/>
    </row>
    <row r="145" spans="1:7" s="33" customFormat="1" ht="6.75" customHeight="1" thickBot="1" x14ac:dyDescent="0.3">
      <c r="A145" s="40"/>
      <c r="B145" s="17"/>
      <c r="C145" s="41"/>
      <c r="D145" s="38"/>
      <c r="F145" s="99"/>
      <c r="G145" s="39"/>
    </row>
    <row r="146" spans="1:7" s="33" customFormat="1" ht="13.5" customHeight="1" thickBot="1" x14ac:dyDescent="0.3">
      <c r="A146" s="40"/>
      <c r="B146" s="17" t="str">
        <f>SSI!B122</f>
        <v>Optional Milestone:</v>
      </c>
      <c r="C146" s="17"/>
      <c r="D146" s="238">
        <f>SSI!D122</f>
        <v>0</v>
      </c>
      <c r="F146" s="247" t="str">
        <f>SSI!F129</f>
        <v>N/A</v>
      </c>
      <c r="G146" s="39"/>
    </row>
    <row r="147" spans="1:7" ht="6.75" customHeight="1" thickBot="1" x14ac:dyDescent="0.3">
      <c r="A147" s="34"/>
      <c r="F147" s="92"/>
      <c r="G147" s="36"/>
    </row>
    <row r="148" spans="1:7" ht="13.5" thickBot="1" x14ac:dyDescent="0.3">
      <c r="A148" s="34"/>
      <c r="C148" s="35" t="s">
        <v>15</v>
      </c>
      <c r="F148" s="248" t="str">
        <f>SSI!F144</f>
        <v/>
      </c>
      <c r="G148" s="36"/>
    </row>
    <row r="149" spans="1:7" s="33" customFormat="1" ht="6.75" customHeight="1" thickBot="1" x14ac:dyDescent="0.3">
      <c r="A149" s="40"/>
      <c r="B149" s="17"/>
      <c r="C149" s="41"/>
      <c r="D149" s="38"/>
      <c r="F149" s="99"/>
      <c r="G149" s="39"/>
    </row>
    <row r="150" spans="1:7" s="33" customFormat="1" ht="13.5" customHeight="1" thickBot="1" x14ac:dyDescent="0.3">
      <c r="A150" s="40"/>
      <c r="B150" s="17" t="str">
        <f>SSI!B147</f>
        <v>Optional Milestone:</v>
      </c>
      <c r="C150" s="17"/>
      <c r="D150" s="238">
        <f>SSI!D147</f>
        <v>0</v>
      </c>
      <c r="F150" s="247" t="str">
        <f>SSI!F154</f>
        <v>N/A</v>
      </c>
      <c r="G150" s="39"/>
    </row>
    <row r="151" spans="1:7" ht="6.75" customHeight="1" thickBot="1" x14ac:dyDescent="0.3">
      <c r="A151" s="34"/>
      <c r="F151" s="92"/>
      <c r="G151" s="36"/>
    </row>
    <row r="152" spans="1:7" ht="13.5" thickBot="1" x14ac:dyDescent="0.3">
      <c r="A152" s="34"/>
      <c r="C152" s="35" t="s">
        <v>15</v>
      </c>
      <c r="F152" s="248" t="str">
        <f>SSI!F169</f>
        <v/>
      </c>
      <c r="G152" s="36"/>
    </row>
    <row r="153" spans="1:7" s="33" customFormat="1" ht="6.75" customHeight="1" thickBot="1" x14ac:dyDescent="0.3">
      <c r="A153" s="40"/>
      <c r="B153" s="17"/>
      <c r="C153" s="41"/>
      <c r="D153" s="38"/>
      <c r="F153" s="99"/>
      <c r="G153" s="39"/>
    </row>
    <row r="154" spans="1:7" s="33" customFormat="1" ht="13.5" customHeight="1" thickBot="1" x14ac:dyDescent="0.3">
      <c r="A154" s="40"/>
      <c r="B154" s="17" t="str">
        <f>SSI!B172</f>
        <v>Optional Milestone:</v>
      </c>
      <c r="C154" s="17"/>
      <c r="D154" s="238">
        <f>SSI!D172</f>
        <v>0</v>
      </c>
      <c r="F154" s="247" t="str">
        <f>SSI!F179</f>
        <v>N/A</v>
      </c>
      <c r="G154" s="39"/>
    </row>
    <row r="155" spans="1:7" ht="6.75" customHeight="1" thickBot="1" x14ac:dyDescent="0.3">
      <c r="A155" s="34"/>
      <c r="F155" s="92"/>
      <c r="G155" s="36"/>
    </row>
    <row r="156" spans="1:7" ht="13.5" thickBot="1" x14ac:dyDescent="0.3">
      <c r="A156" s="34"/>
      <c r="C156" s="35" t="s">
        <v>15</v>
      </c>
      <c r="F156" s="248" t="str">
        <f>SSI!F194</f>
        <v/>
      </c>
      <c r="G156" s="36"/>
    </row>
    <row r="157" spans="1:7" ht="13.5" thickBot="1" x14ac:dyDescent="0.3">
      <c r="A157" s="34"/>
      <c r="C157" s="35"/>
      <c r="F157" s="92"/>
      <c r="G157" s="36"/>
    </row>
    <row r="158" spans="1:7" ht="13.5" thickBot="1" x14ac:dyDescent="0.3">
      <c r="A158" s="34"/>
      <c r="B158" s="2" t="s">
        <v>10</v>
      </c>
      <c r="C158" s="35"/>
      <c r="F158" s="249">
        <f>SSI!F17</f>
        <v>1905750</v>
      </c>
      <c r="G158" s="36"/>
    </row>
    <row r="159" spans="1:7" ht="13.5" thickBot="1" x14ac:dyDescent="0.3">
      <c r="A159" s="34"/>
      <c r="C159" s="35"/>
      <c r="F159" s="92"/>
      <c r="G159" s="36"/>
    </row>
    <row r="160" spans="1:7" ht="13.5" thickBot="1" x14ac:dyDescent="0.3">
      <c r="A160" s="34"/>
      <c r="B160" s="2" t="s">
        <v>66</v>
      </c>
      <c r="C160" s="35"/>
      <c r="F160" s="261">
        <f>SUM(F132,F136,F140,F144,F148,F152,F156)</f>
        <v>3</v>
      </c>
      <c r="G160" s="36"/>
    </row>
    <row r="161" spans="1:7" ht="13.5" thickBot="1" x14ac:dyDescent="0.3">
      <c r="A161" s="34"/>
      <c r="C161" s="35"/>
      <c r="F161" s="92"/>
      <c r="G161" s="36"/>
    </row>
    <row r="162" spans="1:7" ht="13.5" thickBot="1" x14ac:dyDescent="0.3">
      <c r="A162" s="34"/>
      <c r="B162" s="2" t="s">
        <v>67</v>
      </c>
      <c r="C162" s="35"/>
      <c r="F162" s="250">
        <f>COUNT(F132,F136,F140,F144,F148,F152,F156)</f>
        <v>3</v>
      </c>
      <c r="G162" s="36"/>
    </row>
    <row r="163" spans="1:7" ht="13.5" thickBot="1" x14ac:dyDescent="0.3">
      <c r="A163" s="34"/>
      <c r="C163" s="35"/>
      <c r="F163" s="92"/>
      <c r="G163" s="36"/>
    </row>
    <row r="164" spans="1:7" ht="13.5" thickBot="1" x14ac:dyDescent="0.3">
      <c r="A164" s="34"/>
      <c r="B164" s="2" t="s">
        <v>68</v>
      </c>
      <c r="C164" s="35"/>
      <c r="F164" s="251">
        <f>IF(F162=0," ",F160/F162)</f>
        <v>1</v>
      </c>
      <c r="G164" s="36"/>
    </row>
    <row r="165" spans="1:7" ht="13.5" thickBot="1" x14ac:dyDescent="0.3">
      <c r="A165" s="34"/>
      <c r="C165" s="35"/>
      <c r="F165" s="92"/>
      <c r="G165" s="36"/>
    </row>
    <row r="166" spans="1:7" ht="13.5" thickBot="1" x14ac:dyDescent="0.3">
      <c r="A166" s="34"/>
      <c r="B166" s="2" t="s">
        <v>69</v>
      </c>
      <c r="C166" s="35"/>
      <c r="F166" s="249">
        <f>IF(F162=0," ",F164*F158)</f>
        <v>1905750</v>
      </c>
      <c r="G166" s="36"/>
    </row>
    <row r="167" spans="1:7" ht="13.5" thickBot="1" x14ac:dyDescent="0.3">
      <c r="A167" s="34"/>
      <c r="C167" s="35"/>
      <c r="F167" s="92"/>
      <c r="G167" s="36"/>
    </row>
    <row r="168" spans="1:7" ht="13.5" thickBot="1" x14ac:dyDescent="0.3">
      <c r="A168" s="34"/>
      <c r="B168" s="2" t="s">
        <v>11</v>
      </c>
      <c r="C168" s="35"/>
      <c r="F168" s="252">
        <f>SSI!F19</f>
        <v>1905750</v>
      </c>
      <c r="G168" s="36"/>
    </row>
    <row r="169" spans="1:7" ht="13.5" thickBot="1" x14ac:dyDescent="0.3">
      <c r="A169" s="34"/>
      <c r="C169" s="35"/>
      <c r="F169" s="92"/>
      <c r="G169" s="36"/>
    </row>
    <row r="170" spans="1:7" ht="13.5" thickBot="1" x14ac:dyDescent="0.3">
      <c r="A170" s="34"/>
      <c r="B170" s="239" t="s">
        <v>70</v>
      </c>
      <c r="C170" s="35"/>
      <c r="F170" s="217">
        <f>IF(F162=0," ",F166-F168)</f>
        <v>0</v>
      </c>
      <c r="G170" s="36"/>
    </row>
    <row r="171" spans="1:7" s="33" customFormat="1" ht="12.75" customHeight="1" x14ac:dyDescent="0.25">
      <c r="A171" s="240"/>
      <c r="B171" s="241"/>
      <c r="C171" s="242"/>
      <c r="D171" s="154"/>
      <c r="E171" s="243"/>
      <c r="F171" s="253"/>
      <c r="G171" s="244"/>
    </row>
    <row r="172" spans="1:7" s="33" customFormat="1" ht="15.75" thickBot="1" x14ac:dyDescent="0.3">
      <c r="A172" s="27" t="s">
        <v>130</v>
      </c>
      <c r="B172" s="28"/>
      <c r="C172" s="28"/>
      <c r="D172" s="29"/>
      <c r="E172" s="30"/>
      <c r="F172" s="111"/>
      <c r="G172" s="32"/>
    </row>
    <row r="173" spans="1:7" s="33" customFormat="1" ht="13.5" customHeight="1" thickBot="1" x14ac:dyDescent="0.3">
      <c r="A173" s="40"/>
      <c r="B173" s="17" t="str">
        <f>HAPU!B21</f>
        <v>Prevalence of Stage II, III, IV or unstagable pressure ulcers (%)</v>
      </c>
      <c r="F173" s="247">
        <f>HAPU!F27</f>
        <v>8.7778528021607016E-3</v>
      </c>
      <c r="G173" s="39"/>
    </row>
    <row r="174" spans="1:7" s="33" customFormat="1" ht="6.75" customHeight="1" thickBot="1" x14ac:dyDescent="0.3">
      <c r="A174" s="40"/>
      <c r="B174" s="17"/>
      <c r="C174" s="17"/>
      <c r="F174" s="99"/>
      <c r="G174" s="39"/>
    </row>
    <row r="175" spans="1:7" s="33" customFormat="1" ht="13.5" customHeight="1" thickBot="1" x14ac:dyDescent="0.3">
      <c r="A175" s="40"/>
      <c r="C175" s="35" t="s">
        <v>15</v>
      </c>
      <c r="D175" s="38"/>
      <c r="F175" s="260">
        <f>HAPU!F44</f>
        <v>1</v>
      </c>
      <c r="G175" s="39"/>
    </row>
    <row r="176" spans="1:7" s="33" customFormat="1" ht="6.75" customHeight="1" thickBot="1" x14ac:dyDescent="0.3">
      <c r="A176" s="40"/>
      <c r="B176" s="17"/>
      <c r="C176" s="41"/>
      <c r="D176" s="38"/>
      <c r="F176" s="99"/>
      <c r="G176" s="39"/>
    </row>
    <row r="177" spans="1:7" s="33" customFormat="1" ht="29.25" thickBot="1" x14ac:dyDescent="0.3">
      <c r="A177" s="40"/>
      <c r="B177" s="17" t="str">
        <f>HAPU!B47</f>
        <v>Optional Milestone:</v>
      </c>
      <c r="C177" s="17"/>
      <c r="D177" s="238" t="str">
        <f>HAPU!D47</f>
        <v>Milestone 10.3:  Share data, promising practices and findings with SNI to foster shared learning and benchmarking across California public hospitals.</v>
      </c>
      <c r="F177" s="247" t="str">
        <f>HAPU!F54</f>
        <v>Yes</v>
      </c>
      <c r="G177" s="39"/>
    </row>
    <row r="178" spans="1:7" ht="6.75" customHeight="1" thickBot="1" x14ac:dyDescent="0.3">
      <c r="A178" s="34"/>
      <c r="F178" s="92"/>
      <c r="G178" s="36"/>
    </row>
    <row r="179" spans="1:7" ht="13.5" thickBot="1" x14ac:dyDescent="0.3">
      <c r="A179" s="34"/>
      <c r="C179" s="35" t="s">
        <v>15</v>
      </c>
      <c r="F179" s="248">
        <f>HAPU!F69</f>
        <v>1</v>
      </c>
      <c r="G179" s="36"/>
    </row>
    <row r="180" spans="1:7" s="33" customFormat="1" ht="6.75" customHeight="1" thickBot="1" x14ac:dyDescent="0.3">
      <c r="A180" s="40"/>
      <c r="B180" s="17"/>
      <c r="C180" s="41"/>
      <c r="D180" s="38"/>
      <c r="F180" s="99"/>
      <c r="G180" s="39"/>
    </row>
    <row r="181" spans="1:7" s="33" customFormat="1" ht="13.5" customHeight="1" thickBot="1" x14ac:dyDescent="0.3">
      <c r="A181" s="40"/>
      <c r="B181" s="17" t="str">
        <f>HAPU!B72</f>
        <v>Optional Milestone:</v>
      </c>
      <c r="C181" s="17"/>
      <c r="D181" s="238">
        <f>HAPU!D72</f>
        <v>0</v>
      </c>
      <c r="F181" s="247" t="str">
        <f>HAPU!F79</f>
        <v>N/A</v>
      </c>
      <c r="G181" s="39"/>
    </row>
    <row r="182" spans="1:7" ht="6.75" customHeight="1" thickBot="1" x14ac:dyDescent="0.3">
      <c r="A182" s="34"/>
      <c r="F182" s="92"/>
      <c r="G182" s="36"/>
    </row>
    <row r="183" spans="1:7" ht="13.5" thickBot="1" x14ac:dyDescent="0.3">
      <c r="A183" s="34"/>
      <c r="C183" s="35" t="s">
        <v>15</v>
      </c>
      <c r="F183" s="248" t="str">
        <f>HAPU!F94</f>
        <v/>
      </c>
      <c r="G183" s="36"/>
    </row>
    <row r="184" spans="1:7" s="33" customFormat="1" ht="6.75" customHeight="1" thickBot="1" x14ac:dyDescent="0.3">
      <c r="A184" s="40"/>
      <c r="B184" s="17"/>
      <c r="C184" s="41"/>
      <c r="D184" s="38"/>
      <c r="F184" s="99"/>
      <c r="G184" s="39"/>
    </row>
    <row r="185" spans="1:7" s="33" customFormat="1" ht="13.5" customHeight="1" thickBot="1" x14ac:dyDescent="0.3">
      <c r="A185" s="40"/>
      <c r="B185" s="17" t="str">
        <f>HAPU!B97</f>
        <v>Optional Milestone:</v>
      </c>
      <c r="C185" s="17"/>
      <c r="D185" s="238">
        <f>HAPU!D97</f>
        <v>0</v>
      </c>
      <c r="F185" s="247" t="str">
        <f>HAPU!F104</f>
        <v>N/A</v>
      </c>
      <c r="G185" s="39"/>
    </row>
    <row r="186" spans="1:7" ht="6.75" customHeight="1" thickBot="1" x14ac:dyDescent="0.3">
      <c r="A186" s="34"/>
      <c r="F186" s="92"/>
      <c r="G186" s="36"/>
    </row>
    <row r="187" spans="1:7" ht="13.5" thickBot="1" x14ac:dyDescent="0.3">
      <c r="A187" s="34"/>
      <c r="C187" s="35" t="s">
        <v>15</v>
      </c>
      <c r="F187" s="248" t="str">
        <f>HAPU!F119</f>
        <v/>
      </c>
      <c r="G187" s="36"/>
    </row>
    <row r="188" spans="1:7" s="33" customFormat="1" ht="6.75" customHeight="1" thickBot="1" x14ac:dyDescent="0.3">
      <c r="A188" s="40"/>
      <c r="B188" s="17"/>
      <c r="C188" s="41"/>
      <c r="D188" s="38"/>
      <c r="F188" s="99"/>
      <c r="G188" s="39"/>
    </row>
    <row r="189" spans="1:7" s="33" customFormat="1" ht="13.5" customHeight="1" thickBot="1" x14ac:dyDescent="0.3">
      <c r="A189" s="40"/>
      <c r="B189" s="17" t="str">
        <f>HAPU!B122</f>
        <v>Optional Milestone:</v>
      </c>
      <c r="C189" s="17"/>
      <c r="D189" s="238">
        <f>HAPU!D122</f>
        <v>0</v>
      </c>
      <c r="F189" s="247" t="str">
        <f>HAPU!F129</f>
        <v>N/A</v>
      </c>
      <c r="G189" s="39"/>
    </row>
    <row r="190" spans="1:7" ht="6.75" customHeight="1" thickBot="1" x14ac:dyDescent="0.3">
      <c r="A190" s="34"/>
      <c r="F190" s="92"/>
      <c r="G190" s="36"/>
    </row>
    <row r="191" spans="1:7" ht="13.5" thickBot="1" x14ac:dyDescent="0.3">
      <c r="A191" s="34"/>
      <c r="C191" s="35" t="s">
        <v>15</v>
      </c>
      <c r="F191" s="248" t="str">
        <f>HAPU!F144</f>
        <v/>
      </c>
      <c r="G191" s="36"/>
    </row>
    <row r="192" spans="1:7" s="33" customFormat="1" ht="6.75" customHeight="1" thickBot="1" x14ac:dyDescent="0.3">
      <c r="A192" s="40"/>
      <c r="B192" s="17"/>
      <c r="C192" s="41"/>
      <c r="D192" s="38"/>
      <c r="F192" s="99"/>
      <c r="G192" s="39"/>
    </row>
    <row r="193" spans="1:7" s="33" customFormat="1" ht="13.5" customHeight="1" thickBot="1" x14ac:dyDescent="0.3">
      <c r="A193" s="40"/>
      <c r="B193" s="17" t="str">
        <f>HAPU!B147</f>
        <v>Optional Milestone:</v>
      </c>
      <c r="C193" s="17"/>
      <c r="D193" s="238">
        <f>HAPU!D147</f>
        <v>0</v>
      </c>
      <c r="F193" s="247" t="str">
        <f>HAPU!F154</f>
        <v>N/A</v>
      </c>
      <c r="G193" s="39"/>
    </row>
    <row r="194" spans="1:7" ht="6.75" customHeight="1" thickBot="1" x14ac:dyDescent="0.3">
      <c r="A194" s="34"/>
      <c r="F194" s="92"/>
      <c r="G194" s="36"/>
    </row>
    <row r="195" spans="1:7" ht="13.5" thickBot="1" x14ac:dyDescent="0.3">
      <c r="A195" s="34"/>
      <c r="C195" s="35" t="s">
        <v>15</v>
      </c>
      <c r="F195" s="248" t="str">
        <f>HAPU!F169</f>
        <v/>
      </c>
      <c r="G195" s="36"/>
    </row>
    <row r="196" spans="1:7" s="33" customFormat="1" ht="6.75" customHeight="1" thickBot="1" x14ac:dyDescent="0.3">
      <c r="A196" s="40"/>
      <c r="B196" s="17"/>
      <c r="C196" s="41"/>
      <c r="D196" s="38"/>
      <c r="F196" s="99"/>
      <c r="G196" s="39"/>
    </row>
    <row r="197" spans="1:7" s="33" customFormat="1" ht="13.5" customHeight="1" thickBot="1" x14ac:dyDescent="0.3">
      <c r="A197" s="40"/>
      <c r="B197" s="17" t="str">
        <f>HAPU!B172</f>
        <v>Optional Milestone:</v>
      </c>
      <c r="C197" s="17"/>
      <c r="D197" s="238">
        <f>HAPU!D172</f>
        <v>0</v>
      </c>
      <c r="F197" s="247" t="str">
        <f>HAPU!F179</f>
        <v>N/A</v>
      </c>
      <c r="G197" s="39"/>
    </row>
    <row r="198" spans="1:7" ht="6.75" customHeight="1" thickBot="1" x14ac:dyDescent="0.3">
      <c r="A198" s="34"/>
      <c r="F198" s="92"/>
      <c r="G198" s="36"/>
    </row>
    <row r="199" spans="1:7" ht="13.5" thickBot="1" x14ac:dyDescent="0.3">
      <c r="A199" s="34"/>
      <c r="C199" s="35" t="s">
        <v>15</v>
      </c>
      <c r="F199" s="248" t="str">
        <f>HAPU!F194</f>
        <v/>
      </c>
      <c r="G199" s="36"/>
    </row>
    <row r="200" spans="1:7" s="33" customFormat="1" ht="6.75" customHeight="1" thickBot="1" x14ac:dyDescent="0.3">
      <c r="A200" s="40"/>
      <c r="B200" s="17"/>
      <c r="C200" s="41"/>
      <c r="D200" s="38"/>
      <c r="F200" s="99"/>
      <c r="G200" s="39"/>
    </row>
    <row r="201" spans="1:7" s="33" customFormat="1" ht="13.5" customHeight="1" thickBot="1" x14ac:dyDescent="0.3">
      <c r="A201" s="40"/>
      <c r="B201" s="17" t="str">
        <f>HAPU!B197</f>
        <v>Optional Milestone:</v>
      </c>
      <c r="C201" s="17"/>
      <c r="D201" s="238">
        <f>HAPU!D197</f>
        <v>0</v>
      </c>
      <c r="F201" s="247" t="str">
        <f>HAPU!F204</f>
        <v>N/A</v>
      </c>
      <c r="G201" s="39"/>
    </row>
    <row r="202" spans="1:7" ht="6.75" customHeight="1" thickBot="1" x14ac:dyDescent="0.3">
      <c r="A202" s="34"/>
      <c r="F202" s="92"/>
      <c r="G202" s="36"/>
    </row>
    <row r="203" spans="1:7" ht="13.5" thickBot="1" x14ac:dyDescent="0.3">
      <c r="A203" s="34"/>
      <c r="C203" s="35" t="s">
        <v>15</v>
      </c>
      <c r="F203" s="248" t="str">
        <f>HAPU!F219</f>
        <v/>
      </c>
      <c r="G203" s="36"/>
    </row>
    <row r="204" spans="1:7" s="33" customFormat="1" ht="6.75" customHeight="1" thickBot="1" x14ac:dyDescent="0.3">
      <c r="A204" s="40"/>
      <c r="B204" s="17"/>
      <c r="C204" s="41"/>
      <c r="D204" s="38"/>
      <c r="F204" s="99"/>
      <c r="G204" s="39"/>
    </row>
    <row r="205" spans="1:7" s="33" customFormat="1" ht="13.5" customHeight="1" thickBot="1" x14ac:dyDescent="0.3">
      <c r="A205" s="40"/>
      <c r="B205" s="17" t="str">
        <f>HAPU!B222</f>
        <v>Optional Milestone:</v>
      </c>
      <c r="C205" s="17"/>
      <c r="D205" s="238">
        <f>HAPU!D222</f>
        <v>0</v>
      </c>
      <c r="F205" s="247" t="str">
        <f>HAPU!F229</f>
        <v>N/A</v>
      </c>
      <c r="G205" s="39"/>
    </row>
    <row r="206" spans="1:7" ht="6.75" customHeight="1" thickBot="1" x14ac:dyDescent="0.3">
      <c r="A206" s="34"/>
      <c r="F206" s="92"/>
      <c r="G206" s="36"/>
    </row>
    <row r="207" spans="1:7" ht="13.5" thickBot="1" x14ac:dyDescent="0.3">
      <c r="A207" s="34"/>
      <c r="C207" s="35" t="s">
        <v>15</v>
      </c>
      <c r="F207" s="248" t="str">
        <f>HAPU!F244</f>
        <v/>
      </c>
      <c r="G207" s="36"/>
    </row>
    <row r="208" spans="1:7" s="33" customFormat="1" ht="6.75" customHeight="1" thickBot="1" x14ac:dyDescent="0.3">
      <c r="A208" s="40"/>
      <c r="B208" s="17"/>
      <c r="C208" s="41"/>
      <c r="D208" s="38"/>
      <c r="F208" s="99"/>
      <c r="G208" s="39"/>
    </row>
    <row r="209" spans="1:7" s="33" customFormat="1" ht="13.5" customHeight="1" thickBot="1" x14ac:dyDescent="0.3">
      <c r="A209" s="40"/>
      <c r="B209" s="17" t="str">
        <f>HAPU!B247</f>
        <v>Optional Milestone:</v>
      </c>
      <c r="C209" s="17"/>
      <c r="D209" s="238">
        <f>HAPU!D247</f>
        <v>0</v>
      </c>
      <c r="F209" s="247" t="str">
        <f>HAPU!F254</f>
        <v>N/A</v>
      </c>
      <c r="G209" s="39"/>
    </row>
    <row r="210" spans="1:7" ht="6.75" customHeight="1" thickBot="1" x14ac:dyDescent="0.3">
      <c r="A210" s="34"/>
      <c r="F210" s="92"/>
      <c r="G210" s="36"/>
    </row>
    <row r="211" spans="1:7" ht="13.5" thickBot="1" x14ac:dyDescent="0.3">
      <c r="A211" s="34"/>
      <c r="C211" s="35" t="s">
        <v>15</v>
      </c>
      <c r="F211" s="248" t="str">
        <f>HAPU!F269</f>
        <v/>
      </c>
      <c r="G211" s="36"/>
    </row>
    <row r="212" spans="1:7" s="33" customFormat="1" ht="6.75" customHeight="1" thickBot="1" x14ac:dyDescent="0.3">
      <c r="A212" s="40"/>
      <c r="B212" s="17"/>
      <c r="C212" s="41"/>
      <c r="D212" s="38"/>
      <c r="F212" s="99"/>
      <c r="G212" s="39"/>
    </row>
    <row r="213" spans="1:7" s="33" customFormat="1" ht="13.5" customHeight="1" thickBot="1" x14ac:dyDescent="0.3">
      <c r="A213" s="40"/>
      <c r="B213" s="17" t="str">
        <f>HAPU!B272</f>
        <v>Optional Milestone:</v>
      </c>
      <c r="C213" s="17"/>
      <c r="D213" s="238">
        <f>HAPU!D272</f>
        <v>0</v>
      </c>
      <c r="F213" s="247" t="str">
        <f>HAPU!F279</f>
        <v>N/A</v>
      </c>
      <c r="G213" s="39"/>
    </row>
    <row r="214" spans="1:7" ht="6.75" customHeight="1" thickBot="1" x14ac:dyDescent="0.3">
      <c r="A214" s="34"/>
      <c r="F214" s="92"/>
      <c r="G214" s="36"/>
    </row>
    <row r="215" spans="1:7" ht="13.5" thickBot="1" x14ac:dyDescent="0.3">
      <c r="A215" s="34"/>
      <c r="C215" s="35" t="s">
        <v>15</v>
      </c>
      <c r="F215" s="248" t="str">
        <f>HAPU!F294</f>
        <v/>
      </c>
      <c r="G215" s="36"/>
    </row>
    <row r="216" spans="1:7" s="33" customFormat="1" ht="6.75" customHeight="1" thickBot="1" x14ac:dyDescent="0.3">
      <c r="A216" s="40"/>
      <c r="B216" s="17"/>
      <c r="C216" s="41"/>
      <c r="D216" s="38"/>
      <c r="F216" s="99"/>
      <c r="G216" s="39"/>
    </row>
    <row r="217" spans="1:7" s="33" customFormat="1" ht="13.5" customHeight="1" thickBot="1" x14ac:dyDescent="0.3">
      <c r="A217" s="40"/>
      <c r="B217" s="17" t="str">
        <f>HAPU!B297</f>
        <v>Optional Milestone:</v>
      </c>
      <c r="C217" s="17"/>
      <c r="D217" s="238">
        <f>HAPU!D297</f>
        <v>0</v>
      </c>
      <c r="F217" s="247" t="str">
        <f>HAPU!F304</f>
        <v>N/A</v>
      </c>
      <c r="G217" s="39"/>
    </row>
    <row r="218" spans="1:7" ht="6.75" customHeight="1" thickBot="1" x14ac:dyDescent="0.3">
      <c r="A218" s="34"/>
      <c r="F218" s="92"/>
      <c r="G218" s="36"/>
    </row>
    <row r="219" spans="1:7" ht="13.5" thickBot="1" x14ac:dyDescent="0.3">
      <c r="A219" s="34"/>
      <c r="C219" s="35" t="s">
        <v>15</v>
      </c>
      <c r="F219" s="248" t="str">
        <f>HAPU!F319</f>
        <v/>
      </c>
      <c r="G219" s="36"/>
    </row>
    <row r="220" spans="1:7" s="33" customFormat="1" ht="6.75" customHeight="1" thickBot="1" x14ac:dyDescent="0.3">
      <c r="A220" s="40"/>
      <c r="B220" s="17"/>
      <c r="C220" s="41"/>
      <c r="D220" s="38"/>
      <c r="F220" s="99"/>
      <c r="G220" s="39"/>
    </row>
    <row r="221" spans="1:7" s="33" customFormat="1" ht="13.5" customHeight="1" thickBot="1" x14ac:dyDescent="0.3">
      <c r="A221" s="40"/>
      <c r="B221" s="17" t="str">
        <f>HAPU!B322</f>
        <v>Optional Milestone:</v>
      </c>
      <c r="C221" s="17"/>
      <c r="D221" s="238">
        <f>HAPU!D322</f>
        <v>0</v>
      </c>
      <c r="F221" s="247" t="str">
        <f>HAPU!F329</f>
        <v>N/A</v>
      </c>
      <c r="G221" s="39"/>
    </row>
    <row r="222" spans="1:7" ht="6.75" customHeight="1" thickBot="1" x14ac:dyDescent="0.3">
      <c r="A222" s="34"/>
      <c r="F222" s="92"/>
      <c r="G222" s="36"/>
    </row>
    <row r="223" spans="1:7" ht="13.5" thickBot="1" x14ac:dyDescent="0.3">
      <c r="A223" s="34"/>
      <c r="C223" s="35" t="s">
        <v>15</v>
      </c>
      <c r="F223" s="248" t="str">
        <f>HAPU!F344</f>
        <v/>
      </c>
      <c r="G223" s="36"/>
    </row>
    <row r="224" spans="1:7" s="33" customFormat="1" ht="6.75" customHeight="1" thickBot="1" x14ac:dyDescent="0.3">
      <c r="A224" s="40"/>
      <c r="B224" s="17"/>
      <c r="C224" s="41"/>
      <c r="D224" s="38"/>
      <c r="F224" s="99"/>
      <c r="G224" s="39"/>
    </row>
    <row r="225" spans="1:7" s="33" customFormat="1" ht="13.5" customHeight="1" thickBot="1" x14ac:dyDescent="0.3">
      <c r="A225" s="40"/>
      <c r="B225" s="17" t="str">
        <f>HAPU!B347</f>
        <v>Optional Milestone:</v>
      </c>
      <c r="C225" s="17"/>
      <c r="D225" s="238">
        <f>HAPU!D347</f>
        <v>0</v>
      </c>
      <c r="F225" s="264" t="str">
        <f>HAPU!F354</f>
        <v>N/A</v>
      </c>
      <c r="G225" s="39"/>
    </row>
    <row r="226" spans="1:7" ht="6.75" customHeight="1" thickBot="1" x14ac:dyDescent="0.3">
      <c r="A226" s="34"/>
      <c r="F226" s="92"/>
      <c r="G226" s="36"/>
    </row>
    <row r="227" spans="1:7" ht="13.5" thickBot="1" x14ac:dyDescent="0.3">
      <c r="A227" s="34"/>
      <c r="C227" s="35" t="s">
        <v>15</v>
      </c>
      <c r="F227" s="265" t="str">
        <f>HAPU!F369</f>
        <v/>
      </c>
      <c r="G227" s="36"/>
    </row>
    <row r="228" spans="1:7" ht="13.5" thickBot="1" x14ac:dyDescent="0.3">
      <c r="A228" s="34"/>
      <c r="C228" s="35"/>
      <c r="F228" s="92"/>
      <c r="G228" s="36"/>
    </row>
    <row r="229" spans="1:7" ht="13.5" thickBot="1" x14ac:dyDescent="0.3">
      <c r="A229" s="34"/>
      <c r="B229" s="2" t="s">
        <v>10</v>
      </c>
      <c r="C229" s="35"/>
      <c r="F229" s="268">
        <f>HAPU!F17</f>
        <v>1905750</v>
      </c>
      <c r="G229" s="36"/>
    </row>
    <row r="230" spans="1:7" ht="13.5" thickBot="1" x14ac:dyDescent="0.3">
      <c r="A230" s="34"/>
      <c r="C230" s="35"/>
      <c r="F230" s="92"/>
      <c r="G230" s="36"/>
    </row>
    <row r="231" spans="1:7" ht="13.5" thickBot="1" x14ac:dyDescent="0.3">
      <c r="A231" s="34"/>
      <c r="B231" s="2" t="s">
        <v>66</v>
      </c>
      <c r="C231" s="35"/>
      <c r="F231" s="261">
        <f>SUM(F175,F179,F183,F187,F191,F195,F199,F203,F207,F211,F215,F219,F223,F227)</f>
        <v>2</v>
      </c>
      <c r="G231" s="36"/>
    </row>
    <row r="232" spans="1:7" ht="13.5" thickBot="1" x14ac:dyDescent="0.3">
      <c r="A232" s="34"/>
      <c r="C232" s="35"/>
      <c r="F232" s="92"/>
      <c r="G232" s="36"/>
    </row>
    <row r="233" spans="1:7" ht="13.5" thickBot="1" x14ac:dyDescent="0.3">
      <c r="A233" s="34"/>
      <c r="B233" s="2" t="s">
        <v>67</v>
      </c>
      <c r="C233" s="35"/>
      <c r="F233" s="250">
        <f>COUNT(F175,F179,F183,F187,F191,F195,F199,F203,F207,F211,F215,F219,F223,F227)</f>
        <v>2</v>
      </c>
      <c r="G233" s="36"/>
    </row>
    <row r="234" spans="1:7" ht="13.5" thickBot="1" x14ac:dyDescent="0.3">
      <c r="A234" s="34"/>
      <c r="C234" s="35"/>
      <c r="F234" s="92"/>
      <c r="G234" s="36"/>
    </row>
    <row r="235" spans="1:7" ht="13.5" thickBot="1" x14ac:dyDescent="0.3">
      <c r="A235" s="34"/>
      <c r="B235" s="2" t="s">
        <v>68</v>
      </c>
      <c r="C235" s="35"/>
      <c r="F235" s="251">
        <f>IF(F233=0," ",F231/F233)</f>
        <v>1</v>
      </c>
      <c r="G235" s="36"/>
    </row>
    <row r="236" spans="1:7" ht="13.5" thickBot="1" x14ac:dyDescent="0.3">
      <c r="A236" s="34"/>
      <c r="C236" s="35"/>
      <c r="F236" s="92"/>
      <c r="G236" s="36"/>
    </row>
    <row r="237" spans="1:7" ht="13.5" thickBot="1" x14ac:dyDescent="0.3">
      <c r="A237" s="34"/>
      <c r="B237" s="2" t="s">
        <v>69</v>
      </c>
      <c r="C237" s="35"/>
      <c r="F237" s="249">
        <f>IF(F233=0," ",F235*F229)</f>
        <v>1905750</v>
      </c>
      <c r="G237" s="36"/>
    </row>
    <row r="238" spans="1:7" ht="13.5" thickBot="1" x14ac:dyDescent="0.3">
      <c r="A238" s="34"/>
      <c r="C238" s="35"/>
      <c r="F238" s="92"/>
      <c r="G238" s="36"/>
    </row>
    <row r="239" spans="1:7" ht="13.5" thickBot="1" x14ac:dyDescent="0.3">
      <c r="A239" s="34"/>
      <c r="B239" s="2" t="s">
        <v>11</v>
      </c>
      <c r="C239" s="35"/>
      <c r="F239" s="252">
        <f>HAPU!F19</f>
        <v>1905751</v>
      </c>
      <c r="G239" s="36"/>
    </row>
    <row r="240" spans="1:7" ht="13.5" thickBot="1" x14ac:dyDescent="0.3">
      <c r="A240" s="34"/>
      <c r="C240" s="35"/>
      <c r="F240" s="92"/>
      <c r="G240" s="36"/>
    </row>
    <row r="241" spans="1:7" ht="13.5" thickBot="1" x14ac:dyDescent="0.3">
      <c r="A241" s="34"/>
      <c r="B241" s="239" t="s">
        <v>70</v>
      </c>
      <c r="C241" s="35"/>
      <c r="F241" s="217">
        <f>IF(F233=0," ",F237-F239)</f>
        <v>-1</v>
      </c>
      <c r="G241" s="36"/>
    </row>
    <row r="242" spans="1:7" x14ac:dyDescent="0.25">
      <c r="A242" s="48"/>
      <c r="B242" s="254"/>
      <c r="C242" s="255"/>
      <c r="D242" s="50"/>
      <c r="E242" s="49"/>
      <c r="F242" s="132"/>
      <c r="G242" s="52"/>
    </row>
    <row r="243" spans="1:7" s="33" customFormat="1" ht="15.75" thickBot="1" x14ac:dyDescent="0.3">
      <c r="A243" s="27" t="s">
        <v>131</v>
      </c>
      <c r="B243" s="28"/>
      <c r="C243" s="28"/>
      <c r="D243" s="29"/>
      <c r="E243" s="30"/>
      <c r="F243" s="110"/>
      <c r="G243" s="32"/>
    </row>
    <row r="244" spans="1:7" s="33" customFormat="1" ht="13.5" customHeight="1" thickBot="1" x14ac:dyDescent="0.3">
      <c r="A244" s="40"/>
      <c r="B244" s="17" t="str">
        <f>Stroke!B22</f>
        <v>Optional Milestone:</v>
      </c>
      <c r="C244" s="17"/>
      <c r="D244" s="238">
        <f>Stroke!D22</f>
        <v>0</v>
      </c>
      <c r="F244" s="247" t="str">
        <f>Stroke!F29</f>
        <v>N/A</v>
      </c>
      <c r="G244" s="39"/>
    </row>
    <row r="245" spans="1:7" ht="6.75" customHeight="1" thickBot="1" x14ac:dyDescent="0.3">
      <c r="A245" s="34"/>
      <c r="F245" s="92"/>
      <c r="G245" s="36"/>
    </row>
    <row r="246" spans="1:7" ht="13.5" thickBot="1" x14ac:dyDescent="0.3">
      <c r="A246" s="34"/>
      <c r="C246" s="35" t="s">
        <v>15</v>
      </c>
      <c r="F246" s="248" t="str">
        <f>Stroke!F44</f>
        <v/>
      </c>
      <c r="G246" s="36"/>
    </row>
    <row r="247" spans="1:7" s="33" customFormat="1" ht="6.75" customHeight="1" thickBot="1" x14ac:dyDescent="0.3">
      <c r="A247" s="40"/>
      <c r="B247" s="17"/>
      <c r="C247" s="41"/>
      <c r="D247" s="38"/>
      <c r="F247" s="99"/>
      <c r="G247" s="39"/>
    </row>
    <row r="248" spans="1:7" s="33" customFormat="1" ht="13.5" customHeight="1" thickBot="1" x14ac:dyDescent="0.3">
      <c r="A248" s="40"/>
      <c r="B248" s="17" t="str">
        <f>Stroke!B47</f>
        <v>Optional Milestone:</v>
      </c>
      <c r="C248" s="17"/>
      <c r="D248" s="238">
        <f>Stroke!D47</f>
        <v>0</v>
      </c>
      <c r="F248" s="247" t="str">
        <f>Stroke!F54</f>
        <v>N/A</v>
      </c>
      <c r="G248" s="39"/>
    </row>
    <row r="249" spans="1:7" ht="6.75" customHeight="1" thickBot="1" x14ac:dyDescent="0.3">
      <c r="A249" s="34"/>
      <c r="F249" s="92"/>
      <c r="G249" s="36"/>
    </row>
    <row r="250" spans="1:7" ht="13.5" thickBot="1" x14ac:dyDescent="0.3">
      <c r="A250" s="34"/>
      <c r="C250" s="35" t="s">
        <v>15</v>
      </c>
      <c r="F250" s="248" t="str">
        <f>Stroke!F69</f>
        <v/>
      </c>
      <c r="G250" s="36"/>
    </row>
    <row r="251" spans="1:7" s="33" customFormat="1" ht="6.75" customHeight="1" thickBot="1" x14ac:dyDescent="0.3">
      <c r="A251" s="40"/>
      <c r="B251" s="17"/>
      <c r="C251" s="41"/>
      <c r="D251" s="38"/>
      <c r="F251" s="99"/>
      <c r="G251" s="39"/>
    </row>
    <row r="252" spans="1:7" s="33" customFormat="1" ht="13.5" customHeight="1" thickBot="1" x14ac:dyDescent="0.3">
      <c r="A252" s="40"/>
      <c r="B252" s="17" t="str">
        <f>Stroke!B72</f>
        <v>Optional Milestone:</v>
      </c>
      <c r="C252" s="17"/>
      <c r="D252" s="238">
        <f>Stroke!D72</f>
        <v>0</v>
      </c>
      <c r="F252" s="247" t="str">
        <f>Stroke!F79</f>
        <v>N/A</v>
      </c>
      <c r="G252" s="39"/>
    </row>
    <row r="253" spans="1:7" ht="6.75" customHeight="1" thickBot="1" x14ac:dyDescent="0.3">
      <c r="A253" s="34"/>
      <c r="F253" s="92"/>
      <c r="G253" s="36"/>
    </row>
    <row r="254" spans="1:7" ht="13.5" thickBot="1" x14ac:dyDescent="0.3">
      <c r="A254" s="34"/>
      <c r="C254" s="35" t="s">
        <v>15</v>
      </c>
      <c r="F254" s="248" t="str">
        <f>Stroke!F94</f>
        <v/>
      </c>
      <c r="G254" s="36"/>
    </row>
    <row r="255" spans="1:7" s="33" customFormat="1" ht="6.75" customHeight="1" thickBot="1" x14ac:dyDescent="0.3">
      <c r="A255" s="40"/>
      <c r="B255" s="17"/>
      <c r="C255" s="41"/>
      <c r="D255" s="38"/>
      <c r="F255" s="99"/>
      <c r="G255" s="39"/>
    </row>
    <row r="256" spans="1:7" s="33" customFormat="1" ht="13.5" customHeight="1" thickBot="1" x14ac:dyDescent="0.3">
      <c r="A256" s="40"/>
      <c r="B256" s="17" t="str">
        <f>Stroke!B97</f>
        <v>Optional Milestone:</v>
      </c>
      <c r="C256" s="17"/>
      <c r="D256" s="238">
        <f>Stroke!D97</f>
        <v>0</v>
      </c>
      <c r="F256" s="247" t="str">
        <f>Stroke!F104</f>
        <v>N/A</v>
      </c>
      <c r="G256" s="39"/>
    </row>
    <row r="257" spans="1:7" ht="6.75" customHeight="1" thickBot="1" x14ac:dyDescent="0.3">
      <c r="A257" s="34"/>
      <c r="F257" s="92"/>
      <c r="G257" s="36"/>
    </row>
    <row r="258" spans="1:7" ht="13.5" thickBot="1" x14ac:dyDescent="0.3">
      <c r="A258" s="34"/>
      <c r="C258" s="35" t="s">
        <v>15</v>
      </c>
      <c r="F258" s="248" t="str">
        <f>Stroke!F119</f>
        <v/>
      </c>
      <c r="G258" s="36"/>
    </row>
    <row r="259" spans="1:7" s="33" customFormat="1" ht="6.75" customHeight="1" thickBot="1" x14ac:dyDescent="0.3">
      <c r="A259" s="40"/>
      <c r="B259" s="17"/>
      <c r="C259" s="41"/>
      <c r="D259" s="38"/>
      <c r="F259" s="99"/>
      <c r="G259" s="39"/>
    </row>
    <row r="260" spans="1:7" s="33" customFormat="1" ht="13.5" customHeight="1" thickBot="1" x14ac:dyDescent="0.3">
      <c r="A260" s="40"/>
      <c r="B260" s="17" t="str">
        <f>Stroke!B122</f>
        <v>Optional Milestone:</v>
      </c>
      <c r="C260" s="17"/>
      <c r="D260" s="238">
        <f>Stroke!D122</f>
        <v>0</v>
      </c>
      <c r="F260" s="247" t="str">
        <f>Stroke!F129</f>
        <v>N/A</v>
      </c>
      <c r="G260" s="39"/>
    </row>
    <row r="261" spans="1:7" ht="6.75" customHeight="1" thickBot="1" x14ac:dyDescent="0.3">
      <c r="A261" s="34"/>
      <c r="F261" s="92"/>
      <c r="G261" s="36"/>
    </row>
    <row r="262" spans="1:7" ht="13.5" thickBot="1" x14ac:dyDescent="0.3">
      <c r="A262" s="34"/>
      <c r="C262" s="35" t="s">
        <v>15</v>
      </c>
      <c r="F262" s="248" t="str">
        <f>Stroke!F144</f>
        <v/>
      </c>
      <c r="G262" s="36"/>
    </row>
    <row r="263" spans="1:7" s="33" customFormat="1" ht="6.75" customHeight="1" thickBot="1" x14ac:dyDescent="0.3">
      <c r="A263" s="40"/>
      <c r="B263" s="17"/>
      <c r="C263" s="41"/>
      <c r="D263" s="38"/>
      <c r="F263" s="99"/>
      <c r="G263" s="39"/>
    </row>
    <row r="264" spans="1:7" s="33" customFormat="1" ht="13.5" customHeight="1" thickBot="1" x14ac:dyDescent="0.3">
      <c r="A264" s="40"/>
      <c r="B264" s="17" t="str">
        <f>Stroke!B147</f>
        <v>Optional Milestone:</v>
      </c>
      <c r="C264" s="17"/>
      <c r="D264" s="238">
        <f>Stroke!D147</f>
        <v>0</v>
      </c>
      <c r="F264" s="247" t="str">
        <f>Stroke!F154</f>
        <v>N/A</v>
      </c>
      <c r="G264" s="39"/>
    </row>
    <row r="265" spans="1:7" ht="6.75" customHeight="1" thickBot="1" x14ac:dyDescent="0.3">
      <c r="A265" s="34"/>
      <c r="F265" s="92"/>
      <c r="G265" s="36"/>
    </row>
    <row r="266" spans="1:7" ht="13.5" thickBot="1" x14ac:dyDescent="0.3">
      <c r="A266" s="34"/>
      <c r="C266" s="35" t="s">
        <v>15</v>
      </c>
      <c r="F266" s="248" t="str">
        <f>Stroke!F169</f>
        <v/>
      </c>
      <c r="G266" s="36"/>
    </row>
    <row r="267" spans="1:7" ht="13.5" thickBot="1" x14ac:dyDescent="0.3">
      <c r="A267" s="34"/>
      <c r="C267" s="35"/>
      <c r="F267" s="92"/>
      <c r="G267" s="36"/>
    </row>
    <row r="268" spans="1:7" ht="13.5" thickBot="1" x14ac:dyDescent="0.3">
      <c r="A268" s="34"/>
      <c r="B268" s="2" t="s">
        <v>10</v>
      </c>
      <c r="C268" s="35"/>
      <c r="F268" s="249">
        <f>Stroke!F17</f>
        <v>0</v>
      </c>
      <c r="G268" s="36"/>
    </row>
    <row r="269" spans="1:7" ht="13.5" thickBot="1" x14ac:dyDescent="0.3">
      <c r="A269" s="34"/>
      <c r="C269" s="35"/>
      <c r="F269" s="92"/>
      <c r="G269" s="36"/>
    </row>
    <row r="270" spans="1:7" ht="13.5" thickBot="1" x14ac:dyDescent="0.3">
      <c r="A270" s="34"/>
      <c r="B270" s="2" t="s">
        <v>66</v>
      </c>
      <c r="C270" s="35"/>
      <c r="F270" s="261">
        <f>SUM(F246,F250,F254,F258,F262,F266)</f>
        <v>0</v>
      </c>
      <c r="G270" s="36"/>
    </row>
    <row r="271" spans="1:7" ht="13.5" thickBot="1" x14ac:dyDescent="0.3">
      <c r="A271" s="34"/>
      <c r="C271" s="35"/>
      <c r="F271" s="92"/>
      <c r="G271" s="36"/>
    </row>
    <row r="272" spans="1:7" ht="13.5" thickBot="1" x14ac:dyDescent="0.3">
      <c r="A272" s="34"/>
      <c r="B272" s="2" t="s">
        <v>67</v>
      </c>
      <c r="C272" s="35"/>
      <c r="F272" s="250">
        <f>COUNT(F246,F250,F254,F258,F262,F266)</f>
        <v>0</v>
      </c>
      <c r="G272" s="36"/>
    </row>
    <row r="273" spans="1:7" ht="13.5" thickBot="1" x14ac:dyDescent="0.3">
      <c r="A273" s="34"/>
      <c r="C273" s="35"/>
      <c r="F273" s="92"/>
      <c r="G273" s="36"/>
    </row>
    <row r="274" spans="1:7" ht="13.5" thickBot="1" x14ac:dyDescent="0.3">
      <c r="A274" s="34"/>
      <c r="B274" s="2" t="s">
        <v>68</v>
      </c>
      <c r="C274" s="35"/>
      <c r="F274" s="251" t="str">
        <f>IF(F272=0," ",F270/F272)</f>
        <v xml:space="preserve"> </v>
      </c>
      <c r="G274" s="36"/>
    </row>
    <row r="275" spans="1:7" ht="13.5" thickBot="1" x14ac:dyDescent="0.3">
      <c r="A275" s="34"/>
      <c r="C275" s="35"/>
      <c r="F275" s="92"/>
      <c r="G275" s="36"/>
    </row>
    <row r="276" spans="1:7" ht="13.5" thickBot="1" x14ac:dyDescent="0.3">
      <c r="A276" s="34"/>
      <c r="B276" s="2" t="s">
        <v>69</v>
      </c>
      <c r="C276" s="35"/>
      <c r="F276" s="249" t="str">
        <f>IF(F272=0," ",F274*F268)</f>
        <v xml:space="preserve"> </v>
      </c>
      <c r="G276" s="36"/>
    </row>
    <row r="277" spans="1:7" ht="13.5" thickBot="1" x14ac:dyDescent="0.3">
      <c r="A277" s="34"/>
      <c r="C277" s="35"/>
      <c r="F277" s="92"/>
      <c r="G277" s="36"/>
    </row>
    <row r="278" spans="1:7" ht="13.5" thickBot="1" x14ac:dyDescent="0.3">
      <c r="A278" s="34"/>
      <c r="B278" s="2" t="s">
        <v>11</v>
      </c>
      <c r="C278" s="35"/>
      <c r="F278" s="252">
        <f>Stroke!F19</f>
        <v>0</v>
      </c>
      <c r="G278" s="36"/>
    </row>
    <row r="279" spans="1:7" ht="13.5" thickBot="1" x14ac:dyDescent="0.3">
      <c r="A279" s="34"/>
      <c r="C279" s="35"/>
      <c r="F279" s="92"/>
      <c r="G279" s="36"/>
    </row>
    <row r="280" spans="1:7" ht="13.5" thickBot="1" x14ac:dyDescent="0.3">
      <c r="A280" s="34"/>
      <c r="B280" s="239" t="s">
        <v>70</v>
      </c>
      <c r="C280" s="35"/>
      <c r="F280" s="217" t="str">
        <f>IF(F272=0," ",F276-F278)</f>
        <v xml:space="preserve"> </v>
      </c>
      <c r="G280" s="36"/>
    </row>
    <row r="281" spans="1:7" s="33" customFormat="1" ht="12.75" customHeight="1" x14ac:dyDescent="0.25">
      <c r="A281" s="240"/>
      <c r="B281" s="241"/>
      <c r="C281" s="242"/>
      <c r="D281" s="154"/>
      <c r="E281" s="243"/>
      <c r="F281" s="253"/>
      <c r="G281" s="244"/>
    </row>
    <row r="282" spans="1:7" s="33" customFormat="1" ht="15.75" thickBot="1" x14ac:dyDescent="0.3">
      <c r="A282" s="27" t="s">
        <v>132</v>
      </c>
      <c r="B282" s="262"/>
      <c r="C282" s="262"/>
      <c r="D282" s="29"/>
      <c r="E282" s="30"/>
      <c r="F282" s="111"/>
      <c r="G282" s="32"/>
    </row>
    <row r="283" spans="1:7" s="33" customFormat="1" ht="13.5" customHeight="1" thickBot="1" x14ac:dyDescent="0.3">
      <c r="A283" s="40"/>
      <c r="B283" s="17" t="str">
        <f>VTE!B22</f>
        <v>Optional Milestone:</v>
      </c>
      <c r="C283" s="17"/>
      <c r="D283" s="238">
        <f>VTE!D22</f>
        <v>0</v>
      </c>
      <c r="F283" s="247" t="str">
        <f>VTE!F29</f>
        <v>N/A</v>
      </c>
      <c r="G283" s="39"/>
    </row>
    <row r="284" spans="1:7" ht="6.75" customHeight="1" thickBot="1" x14ac:dyDescent="0.3">
      <c r="A284" s="34"/>
      <c r="F284" s="92"/>
      <c r="G284" s="36"/>
    </row>
    <row r="285" spans="1:7" ht="13.5" thickBot="1" x14ac:dyDescent="0.3">
      <c r="A285" s="34"/>
      <c r="C285" s="35" t="s">
        <v>15</v>
      </c>
      <c r="F285" s="248" t="str">
        <f>VTE!F44</f>
        <v/>
      </c>
      <c r="G285" s="36"/>
    </row>
    <row r="286" spans="1:7" s="33" customFormat="1" ht="6.75" customHeight="1" thickBot="1" x14ac:dyDescent="0.3">
      <c r="A286" s="40"/>
      <c r="B286" s="17"/>
      <c r="C286" s="41"/>
      <c r="D286" s="38"/>
      <c r="F286" s="99"/>
      <c r="G286" s="39"/>
    </row>
    <row r="287" spans="1:7" s="33" customFormat="1" ht="13.5" customHeight="1" thickBot="1" x14ac:dyDescent="0.3">
      <c r="A287" s="40"/>
      <c r="B287" s="17" t="str">
        <f>VTE!B47</f>
        <v>Optional Milestone:</v>
      </c>
      <c r="C287" s="17"/>
      <c r="D287" s="238">
        <f>VTE!D47</f>
        <v>0</v>
      </c>
      <c r="F287" s="247" t="str">
        <f>VTE!F54</f>
        <v>N/A</v>
      </c>
      <c r="G287" s="39"/>
    </row>
    <row r="288" spans="1:7" ht="6.75" customHeight="1" thickBot="1" x14ac:dyDescent="0.3">
      <c r="A288" s="34"/>
      <c r="F288" s="92"/>
      <c r="G288" s="36"/>
    </row>
    <row r="289" spans="1:7" ht="13.5" thickBot="1" x14ac:dyDescent="0.3">
      <c r="A289" s="34"/>
      <c r="C289" s="35" t="s">
        <v>15</v>
      </c>
      <c r="F289" s="248" t="str">
        <f>VTE!F69</f>
        <v/>
      </c>
      <c r="G289" s="36"/>
    </row>
    <row r="290" spans="1:7" s="33" customFormat="1" ht="6.75" customHeight="1" thickBot="1" x14ac:dyDescent="0.3">
      <c r="A290" s="40"/>
      <c r="B290" s="17"/>
      <c r="C290" s="41"/>
      <c r="D290" s="38"/>
      <c r="F290" s="99"/>
      <c r="G290" s="39"/>
    </row>
    <row r="291" spans="1:7" s="33" customFormat="1" ht="13.5" customHeight="1" thickBot="1" x14ac:dyDescent="0.3">
      <c r="A291" s="40"/>
      <c r="B291" s="17" t="str">
        <f>VTE!B72</f>
        <v>Optional Milestone:</v>
      </c>
      <c r="C291" s="17"/>
      <c r="D291" s="238">
        <f>VTE!D72</f>
        <v>0</v>
      </c>
      <c r="F291" s="247" t="str">
        <f>VTE!F79</f>
        <v>N/A</v>
      </c>
      <c r="G291" s="39"/>
    </row>
    <row r="292" spans="1:7" ht="6.75" customHeight="1" thickBot="1" x14ac:dyDescent="0.3">
      <c r="A292" s="34"/>
      <c r="F292" s="92"/>
      <c r="G292" s="36"/>
    </row>
    <row r="293" spans="1:7" ht="13.5" thickBot="1" x14ac:dyDescent="0.3">
      <c r="A293" s="34"/>
      <c r="C293" s="35" t="s">
        <v>15</v>
      </c>
      <c r="F293" s="248" t="str">
        <f>VTE!F94</f>
        <v/>
      </c>
      <c r="G293" s="36"/>
    </row>
    <row r="294" spans="1:7" s="33" customFormat="1" ht="6.75" customHeight="1" thickBot="1" x14ac:dyDescent="0.3">
      <c r="A294" s="40"/>
      <c r="B294" s="17"/>
      <c r="C294" s="41"/>
      <c r="D294" s="38"/>
      <c r="F294" s="99"/>
      <c r="G294" s="39"/>
    </row>
    <row r="295" spans="1:7" s="33" customFormat="1" ht="13.5" customHeight="1" thickBot="1" x14ac:dyDescent="0.3">
      <c r="A295" s="40"/>
      <c r="B295" s="17" t="str">
        <f>VTE!B97</f>
        <v>Optional Milestone:</v>
      </c>
      <c r="C295" s="17"/>
      <c r="D295" s="238">
        <f>VTE!D97</f>
        <v>0</v>
      </c>
      <c r="F295" s="247" t="str">
        <f>VTE!F104</f>
        <v>N/A</v>
      </c>
      <c r="G295" s="39"/>
    </row>
    <row r="296" spans="1:7" ht="6.75" customHeight="1" thickBot="1" x14ac:dyDescent="0.3">
      <c r="A296" s="34"/>
      <c r="F296" s="92"/>
      <c r="G296" s="36"/>
    </row>
    <row r="297" spans="1:7" ht="13.5" thickBot="1" x14ac:dyDescent="0.3">
      <c r="A297" s="34"/>
      <c r="C297" s="35" t="s">
        <v>15</v>
      </c>
      <c r="F297" s="248" t="str">
        <f>VTE!F119</f>
        <v/>
      </c>
      <c r="G297" s="36"/>
    </row>
    <row r="298" spans="1:7" s="33" customFormat="1" ht="6.75" customHeight="1" thickBot="1" x14ac:dyDescent="0.3">
      <c r="A298" s="40"/>
      <c r="B298" s="17"/>
      <c r="C298" s="41"/>
      <c r="D298" s="38"/>
      <c r="F298" s="99"/>
      <c r="G298" s="39"/>
    </row>
    <row r="299" spans="1:7" s="33" customFormat="1" ht="13.5" customHeight="1" thickBot="1" x14ac:dyDescent="0.3">
      <c r="A299" s="40"/>
      <c r="B299" s="17" t="str">
        <f>VTE!B122</f>
        <v>Optional Milestone:</v>
      </c>
      <c r="C299" s="17"/>
      <c r="D299" s="238">
        <f>VTE!D122</f>
        <v>0</v>
      </c>
      <c r="F299" s="247" t="str">
        <f>VTE!F129</f>
        <v>N/A</v>
      </c>
      <c r="G299" s="39"/>
    </row>
    <row r="300" spans="1:7" ht="6.75" customHeight="1" thickBot="1" x14ac:dyDescent="0.3">
      <c r="A300" s="34"/>
      <c r="F300" s="92"/>
      <c r="G300" s="36"/>
    </row>
    <row r="301" spans="1:7" ht="13.5" thickBot="1" x14ac:dyDescent="0.3">
      <c r="A301" s="34"/>
      <c r="C301" s="35" t="s">
        <v>15</v>
      </c>
      <c r="F301" s="248" t="str">
        <f>VTE!F144</f>
        <v/>
      </c>
      <c r="G301" s="36"/>
    </row>
    <row r="302" spans="1:7" s="33" customFormat="1" ht="6.75" customHeight="1" thickBot="1" x14ac:dyDescent="0.3">
      <c r="A302" s="40"/>
      <c r="B302" s="17"/>
      <c r="C302" s="41"/>
      <c r="D302" s="38"/>
      <c r="F302" s="99"/>
      <c r="G302" s="39"/>
    </row>
    <row r="303" spans="1:7" s="33" customFormat="1" ht="13.5" customHeight="1" thickBot="1" x14ac:dyDescent="0.3">
      <c r="A303" s="40"/>
      <c r="B303" s="17" t="str">
        <f>VTE!B147</f>
        <v>Optional Milestone:</v>
      </c>
      <c r="C303" s="17"/>
      <c r="D303" s="238">
        <f>VTE!D147</f>
        <v>0</v>
      </c>
      <c r="F303" s="247" t="str">
        <f>VTE!F154</f>
        <v>N/A</v>
      </c>
      <c r="G303" s="39"/>
    </row>
    <row r="304" spans="1:7" ht="6.75" customHeight="1" thickBot="1" x14ac:dyDescent="0.3">
      <c r="A304" s="34"/>
      <c r="F304" s="92"/>
      <c r="G304" s="36"/>
    </row>
    <row r="305" spans="1:7" ht="13.5" thickBot="1" x14ac:dyDescent="0.3">
      <c r="A305" s="34"/>
      <c r="C305" s="35" t="s">
        <v>15</v>
      </c>
      <c r="F305" s="248" t="str">
        <f>VTE!F169</f>
        <v/>
      </c>
      <c r="G305" s="36"/>
    </row>
    <row r="306" spans="1:7" s="33" customFormat="1" ht="6.75" customHeight="1" thickBot="1" x14ac:dyDescent="0.3">
      <c r="A306" s="40"/>
      <c r="B306" s="17"/>
      <c r="C306" s="41"/>
      <c r="D306" s="38"/>
      <c r="F306" s="99"/>
      <c r="G306" s="39"/>
    </row>
    <row r="307" spans="1:7" s="33" customFormat="1" ht="13.5" customHeight="1" thickBot="1" x14ac:dyDescent="0.3">
      <c r="A307" s="40"/>
      <c r="B307" s="17" t="str">
        <f>VTE!B172</f>
        <v>Optional Milestone:</v>
      </c>
      <c r="C307" s="17"/>
      <c r="D307" s="238">
        <f>VTE!D172</f>
        <v>0</v>
      </c>
      <c r="F307" s="264" t="str">
        <f>VTE!F179</f>
        <v>N/A</v>
      </c>
      <c r="G307" s="39"/>
    </row>
    <row r="308" spans="1:7" ht="6.75" customHeight="1" thickBot="1" x14ac:dyDescent="0.3">
      <c r="A308" s="34"/>
      <c r="F308" s="92"/>
      <c r="G308" s="36"/>
    </row>
    <row r="309" spans="1:7" ht="13.5" thickBot="1" x14ac:dyDescent="0.3">
      <c r="A309" s="34"/>
      <c r="C309" s="35" t="s">
        <v>15</v>
      </c>
      <c r="F309" s="265" t="str">
        <f>VTE!F194</f>
        <v/>
      </c>
      <c r="G309" s="36"/>
    </row>
    <row r="310" spans="1:7" ht="13.5" thickBot="1" x14ac:dyDescent="0.3">
      <c r="A310" s="34"/>
      <c r="C310" s="35"/>
      <c r="F310" s="92"/>
      <c r="G310" s="36"/>
    </row>
    <row r="311" spans="1:7" ht="13.5" thickBot="1" x14ac:dyDescent="0.3">
      <c r="A311" s="34"/>
      <c r="B311" s="2" t="s">
        <v>10</v>
      </c>
      <c r="C311" s="35"/>
      <c r="F311" s="249">
        <f>VTE!F17</f>
        <v>0</v>
      </c>
      <c r="G311" s="36"/>
    </row>
    <row r="312" spans="1:7" ht="13.5" thickBot="1" x14ac:dyDescent="0.3">
      <c r="A312" s="34"/>
      <c r="C312" s="35"/>
      <c r="F312" s="92"/>
      <c r="G312" s="36"/>
    </row>
    <row r="313" spans="1:7" ht="13.5" thickBot="1" x14ac:dyDescent="0.3">
      <c r="A313" s="34"/>
      <c r="B313" s="2" t="s">
        <v>66</v>
      </c>
      <c r="C313" s="35"/>
      <c r="F313" s="261">
        <f>SUM(F285,F289,F293,F297,F301,F305,F309)</f>
        <v>0</v>
      </c>
      <c r="G313" s="36"/>
    </row>
    <row r="314" spans="1:7" ht="13.5" thickBot="1" x14ac:dyDescent="0.3">
      <c r="A314" s="34"/>
      <c r="C314" s="35"/>
      <c r="F314" s="92"/>
      <c r="G314" s="36"/>
    </row>
    <row r="315" spans="1:7" ht="13.5" thickBot="1" x14ac:dyDescent="0.3">
      <c r="A315" s="34"/>
      <c r="B315" s="2" t="s">
        <v>67</v>
      </c>
      <c r="C315" s="35"/>
      <c r="F315" s="250">
        <f>COUNT(F285,F289,F293,F297,F301,F305,F309)</f>
        <v>0</v>
      </c>
      <c r="G315" s="36"/>
    </row>
    <row r="316" spans="1:7" ht="13.5" thickBot="1" x14ac:dyDescent="0.3">
      <c r="A316" s="34"/>
      <c r="C316" s="35"/>
      <c r="F316" s="92"/>
      <c r="G316" s="36"/>
    </row>
    <row r="317" spans="1:7" ht="13.5" thickBot="1" x14ac:dyDescent="0.3">
      <c r="A317" s="34"/>
      <c r="B317" s="2" t="s">
        <v>68</v>
      </c>
      <c r="C317" s="35"/>
      <c r="F317" s="251" t="str">
        <f>IF(F315=0," ",F313/F315)</f>
        <v xml:space="preserve"> </v>
      </c>
      <c r="G317" s="36"/>
    </row>
    <row r="318" spans="1:7" ht="13.5" thickBot="1" x14ac:dyDescent="0.3">
      <c r="A318" s="34"/>
      <c r="C318" s="35"/>
      <c r="F318" s="92"/>
      <c r="G318" s="36"/>
    </row>
    <row r="319" spans="1:7" ht="13.5" thickBot="1" x14ac:dyDescent="0.3">
      <c r="A319" s="34"/>
      <c r="B319" s="2" t="s">
        <v>69</v>
      </c>
      <c r="C319" s="35"/>
      <c r="F319" s="249" t="str">
        <f>IF(F315=0," ",F317*F311)</f>
        <v xml:space="preserve"> </v>
      </c>
      <c r="G319" s="36"/>
    </row>
    <row r="320" spans="1:7" ht="13.5" thickBot="1" x14ac:dyDescent="0.3">
      <c r="A320" s="34"/>
      <c r="C320" s="35"/>
      <c r="F320" s="92"/>
      <c r="G320" s="36"/>
    </row>
    <row r="321" spans="1:7" ht="13.5" thickBot="1" x14ac:dyDescent="0.3">
      <c r="A321" s="34"/>
      <c r="B321" s="2" t="s">
        <v>11</v>
      </c>
      <c r="C321" s="35"/>
      <c r="F321" s="252">
        <f>VTE!F19</f>
        <v>0</v>
      </c>
      <c r="G321" s="36"/>
    </row>
    <row r="322" spans="1:7" ht="13.5" thickBot="1" x14ac:dyDescent="0.3">
      <c r="A322" s="34"/>
      <c r="C322" s="35"/>
      <c r="F322" s="92"/>
      <c r="G322" s="36"/>
    </row>
    <row r="323" spans="1:7" ht="13.5" thickBot="1" x14ac:dyDescent="0.3">
      <c r="A323" s="34"/>
      <c r="B323" s="239" t="s">
        <v>70</v>
      </c>
      <c r="C323" s="35"/>
      <c r="F323" s="217" t="str">
        <f>IF(F315=0," ",F319-F321)</f>
        <v xml:space="preserve"> </v>
      </c>
      <c r="G323" s="36"/>
    </row>
    <row r="324" spans="1:7" ht="12.75" customHeight="1" x14ac:dyDescent="0.25">
      <c r="A324" s="48"/>
      <c r="B324" s="49"/>
      <c r="C324" s="49"/>
      <c r="D324" s="50"/>
      <c r="E324" s="49"/>
      <c r="F324" s="133"/>
      <c r="G324" s="52"/>
    </row>
    <row r="325" spans="1:7" ht="15.75" thickBot="1" x14ac:dyDescent="0.3">
      <c r="A325" s="27" t="s">
        <v>133</v>
      </c>
      <c r="B325" s="162"/>
      <c r="C325" s="162"/>
      <c r="D325" s="163"/>
      <c r="E325" s="162"/>
      <c r="F325" s="266"/>
      <c r="G325" s="165"/>
    </row>
    <row r="326" spans="1:7" ht="13.5" customHeight="1" thickBot="1" x14ac:dyDescent="0.3">
      <c r="A326" s="34"/>
      <c r="B326" s="2" t="str">
        <f>'Falls with Injury'!B21</f>
        <v>Prevalence of patient falls with injuries (Rate per 1,000 patient days)</v>
      </c>
      <c r="F326" s="247" t="str">
        <f>'Falls with Injury'!F27</f>
        <v>N/A</v>
      </c>
      <c r="G326" s="36"/>
    </row>
    <row r="327" spans="1:7" ht="6.75" customHeight="1" thickBot="1" x14ac:dyDescent="0.3">
      <c r="A327" s="34"/>
      <c r="F327" s="92"/>
      <c r="G327" s="36"/>
    </row>
    <row r="328" spans="1:7" s="33" customFormat="1" ht="13.5" customHeight="1" thickBot="1" x14ac:dyDescent="0.3">
      <c r="A328" s="40"/>
      <c r="C328" s="234" t="s">
        <v>15</v>
      </c>
      <c r="D328" s="38"/>
      <c r="F328" s="260" t="str">
        <f>'Falls with Injury'!F44</f>
        <v/>
      </c>
      <c r="G328" s="39"/>
    </row>
    <row r="329" spans="1:7" s="33" customFormat="1" ht="6.75" customHeight="1" thickBot="1" x14ac:dyDescent="0.3">
      <c r="A329" s="40"/>
      <c r="B329" s="17"/>
      <c r="C329" s="41"/>
      <c r="D329" s="38"/>
      <c r="F329" s="99"/>
      <c r="G329" s="39"/>
    </row>
    <row r="330" spans="1:7" s="33" customFormat="1" ht="13.5" customHeight="1" thickBot="1" x14ac:dyDescent="0.3">
      <c r="A330" s="40"/>
      <c r="B330" s="17" t="str">
        <f>'Falls with Injury'!B47</f>
        <v>Optional Milestone:</v>
      </c>
      <c r="C330" s="17"/>
      <c r="D330" s="238">
        <f>'Falls with Injury'!D47</f>
        <v>0</v>
      </c>
      <c r="F330" s="247" t="str">
        <f>'Falls with Injury'!F54</f>
        <v>N/A</v>
      </c>
      <c r="G330" s="39"/>
    </row>
    <row r="331" spans="1:7" ht="6.75" customHeight="1" thickBot="1" x14ac:dyDescent="0.3">
      <c r="A331" s="34"/>
      <c r="F331" s="92"/>
      <c r="G331" s="36"/>
    </row>
    <row r="332" spans="1:7" ht="13.5" thickBot="1" x14ac:dyDescent="0.3">
      <c r="A332" s="34"/>
      <c r="C332" s="35" t="s">
        <v>15</v>
      </c>
      <c r="F332" s="248" t="str">
        <f>'Falls with Injury'!F69</f>
        <v/>
      </c>
      <c r="G332" s="36"/>
    </row>
    <row r="333" spans="1:7" s="33" customFormat="1" ht="6.75" customHeight="1" thickBot="1" x14ac:dyDescent="0.3">
      <c r="A333" s="40"/>
      <c r="B333" s="17"/>
      <c r="C333" s="41"/>
      <c r="D333" s="38"/>
      <c r="F333" s="99"/>
      <c r="G333" s="39"/>
    </row>
    <row r="334" spans="1:7" s="33" customFormat="1" ht="13.5" customHeight="1" thickBot="1" x14ac:dyDescent="0.3">
      <c r="A334" s="40"/>
      <c r="B334" s="17" t="str">
        <f>'Falls with Injury'!B72</f>
        <v>Optional Milestone:</v>
      </c>
      <c r="C334" s="17"/>
      <c r="D334" s="238">
        <f>'Falls with Injury'!D72</f>
        <v>0</v>
      </c>
      <c r="F334" s="247" t="str">
        <f>'Falls with Injury'!F79</f>
        <v>N/A</v>
      </c>
      <c r="G334" s="39"/>
    </row>
    <row r="335" spans="1:7" ht="6.75" customHeight="1" thickBot="1" x14ac:dyDescent="0.3">
      <c r="A335" s="34"/>
      <c r="F335" s="92"/>
      <c r="G335" s="36"/>
    </row>
    <row r="336" spans="1:7" ht="13.5" thickBot="1" x14ac:dyDescent="0.3">
      <c r="A336" s="34"/>
      <c r="C336" s="35" t="s">
        <v>15</v>
      </c>
      <c r="F336" s="248" t="str">
        <f>'Falls with Injury'!F94</f>
        <v/>
      </c>
      <c r="G336" s="36"/>
    </row>
    <row r="337" spans="1:7" s="33" customFormat="1" ht="6.75" customHeight="1" thickBot="1" x14ac:dyDescent="0.3">
      <c r="A337" s="40"/>
      <c r="B337" s="17"/>
      <c r="C337" s="41"/>
      <c r="D337" s="38"/>
      <c r="F337" s="99"/>
      <c r="G337" s="39"/>
    </row>
    <row r="338" spans="1:7" s="33" customFormat="1" ht="13.5" customHeight="1" thickBot="1" x14ac:dyDescent="0.3">
      <c r="A338" s="40"/>
      <c r="B338" s="17" t="str">
        <f>'Falls with Injury'!B97</f>
        <v>Optional Milestone:</v>
      </c>
      <c r="C338" s="17"/>
      <c r="D338" s="238">
        <f>'Falls with Injury'!D97</f>
        <v>0</v>
      </c>
      <c r="F338" s="247" t="str">
        <f>'Falls with Injury'!F104</f>
        <v>N/A</v>
      </c>
      <c r="G338" s="39"/>
    </row>
    <row r="339" spans="1:7" ht="6.75" customHeight="1" thickBot="1" x14ac:dyDescent="0.3">
      <c r="A339" s="34"/>
      <c r="F339" s="92"/>
      <c r="G339" s="36"/>
    </row>
    <row r="340" spans="1:7" ht="13.5" thickBot="1" x14ac:dyDescent="0.3">
      <c r="A340" s="34"/>
      <c r="C340" s="35" t="s">
        <v>15</v>
      </c>
      <c r="F340" s="248" t="str">
        <f>'Falls with Injury'!F119</f>
        <v/>
      </c>
      <c r="G340" s="36"/>
    </row>
    <row r="341" spans="1:7" s="33" customFormat="1" ht="6.75" customHeight="1" thickBot="1" x14ac:dyDescent="0.3">
      <c r="A341" s="40"/>
      <c r="B341" s="17"/>
      <c r="C341" s="41"/>
      <c r="D341" s="38"/>
      <c r="F341" s="99"/>
      <c r="G341" s="39"/>
    </row>
    <row r="342" spans="1:7" s="33" customFormat="1" ht="13.5" customHeight="1" thickBot="1" x14ac:dyDescent="0.3">
      <c r="A342" s="40"/>
      <c r="B342" s="17" t="str">
        <f>'Falls with Injury'!B122</f>
        <v>Optional Milestone:</v>
      </c>
      <c r="C342" s="17"/>
      <c r="D342" s="238">
        <f>'Falls with Injury'!D122</f>
        <v>0</v>
      </c>
      <c r="F342" s="247" t="str">
        <f>'Falls with Injury'!F129</f>
        <v>N/A</v>
      </c>
      <c r="G342" s="39"/>
    </row>
    <row r="343" spans="1:7" ht="6.75" customHeight="1" thickBot="1" x14ac:dyDescent="0.3">
      <c r="A343" s="34"/>
      <c r="F343" s="92"/>
      <c r="G343" s="36"/>
    </row>
    <row r="344" spans="1:7" ht="13.5" thickBot="1" x14ac:dyDescent="0.3">
      <c r="A344" s="34"/>
      <c r="C344" s="35" t="s">
        <v>15</v>
      </c>
      <c r="F344" s="248" t="str">
        <f>'Falls with Injury'!F144</f>
        <v/>
      </c>
      <c r="G344" s="36"/>
    </row>
    <row r="345" spans="1:7" s="33" customFormat="1" ht="6.75" customHeight="1" thickBot="1" x14ac:dyDescent="0.3">
      <c r="A345" s="40"/>
      <c r="B345" s="17"/>
      <c r="C345" s="41"/>
      <c r="D345" s="38"/>
      <c r="F345" s="99"/>
      <c r="G345" s="39"/>
    </row>
    <row r="346" spans="1:7" s="33" customFormat="1" ht="13.5" customHeight="1" thickBot="1" x14ac:dyDescent="0.3">
      <c r="A346" s="40"/>
      <c r="B346" s="17" t="str">
        <f>'Falls with Injury'!B147</f>
        <v>Optional Milestone:</v>
      </c>
      <c r="C346" s="17"/>
      <c r="D346" s="238">
        <f>'Falls with Injury'!D147</f>
        <v>0</v>
      </c>
      <c r="F346" s="247" t="str">
        <f>'Falls with Injury'!F154</f>
        <v>N/A</v>
      </c>
      <c r="G346" s="39"/>
    </row>
    <row r="347" spans="1:7" ht="6.75" customHeight="1" thickBot="1" x14ac:dyDescent="0.3">
      <c r="A347" s="34"/>
      <c r="F347" s="92"/>
      <c r="G347" s="36"/>
    </row>
    <row r="348" spans="1:7" ht="13.5" thickBot="1" x14ac:dyDescent="0.3">
      <c r="A348" s="34"/>
      <c r="C348" s="35" t="s">
        <v>15</v>
      </c>
      <c r="F348" s="248" t="str">
        <f>'Falls with Injury'!F169</f>
        <v/>
      </c>
      <c r="G348" s="36"/>
    </row>
    <row r="349" spans="1:7" s="33" customFormat="1" ht="6.75" customHeight="1" thickBot="1" x14ac:dyDescent="0.3">
      <c r="A349" s="40"/>
      <c r="B349" s="17"/>
      <c r="C349" s="41"/>
      <c r="D349" s="38"/>
      <c r="F349" s="99"/>
      <c r="G349" s="39"/>
    </row>
    <row r="350" spans="1:7" s="33" customFormat="1" ht="13.5" customHeight="1" thickBot="1" x14ac:dyDescent="0.3">
      <c r="A350" s="40"/>
      <c r="B350" s="17" t="str">
        <f>'Falls with Injury'!B172</f>
        <v>Optional Milestone:</v>
      </c>
      <c r="C350" s="17"/>
      <c r="D350" s="238">
        <f>'Falls with Injury'!D172</f>
        <v>0</v>
      </c>
      <c r="F350" s="247" t="str">
        <f>'Falls with Injury'!F179</f>
        <v>N/A</v>
      </c>
      <c r="G350" s="39"/>
    </row>
    <row r="351" spans="1:7" ht="6.75" customHeight="1" thickBot="1" x14ac:dyDescent="0.3">
      <c r="A351" s="34"/>
      <c r="F351" s="92"/>
      <c r="G351" s="36"/>
    </row>
    <row r="352" spans="1:7" ht="13.5" thickBot="1" x14ac:dyDescent="0.3">
      <c r="A352" s="34"/>
      <c r="C352" s="35" t="s">
        <v>15</v>
      </c>
      <c r="F352" s="248" t="str">
        <f>'Falls with Injury'!F194</f>
        <v/>
      </c>
      <c r="G352" s="36"/>
    </row>
    <row r="353" spans="1:7" ht="13.5" thickBot="1" x14ac:dyDescent="0.3">
      <c r="A353" s="34"/>
      <c r="C353" s="35"/>
      <c r="F353" s="92"/>
      <c r="G353" s="36"/>
    </row>
    <row r="354" spans="1:7" ht="13.5" thickBot="1" x14ac:dyDescent="0.3">
      <c r="A354" s="34"/>
      <c r="B354" s="2" t="s">
        <v>10</v>
      </c>
      <c r="C354" s="35"/>
      <c r="F354" s="249">
        <f>'Falls with Injury'!F17</f>
        <v>0</v>
      </c>
      <c r="G354" s="36"/>
    </row>
    <row r="355" spans="1:7" ht="13.5" thickBot="1" x14ac:dyDescent="0.3">
      <c r="A355" s="34"/>
      <c r="C355" s="35"/>
      <c r="F355" s="92"/>
      <c r="G355" s="36"/>
    </row>
    <row r="356" spans="1:7" ht="13.5" thickBot="1" x14ac:dyDescent="0.3">
      <c r="A356" s="34"/>
      <c r="B356" s="2" t="s">
        <v>66</v>
      </c>
      <c r="C356" s="35"/>
      <c r="F356" s="261">
        <f>SUM(F328,F332,F336,F340,F344,F348,F352)</f>
        <v>0</v>
      </c>
      <c r="G356" s="36"/>
    </row>
    <row r="357" spans="1:7" ht="13.5" thickBot="1" x14ac:dyDescent="0.3">
      <c r="A357" s="34"/>
      <c r="C357" s="35"/>
      <c r="F357" s="92"/>
      <c r="G357" s="36"/>
    </row>
    <row r="358" spans="1:7" ht="13.5" thickBot="1" x14ac:dyDescent="0.3">
      <c r="A358" s="34"/>
      <c r="B358" s="2" t="s">
        <v>67</v>
      </c>
      <c r="C358" s="35"/>
      <c r="F358" s="250">
        <f>COUNT(F328,F332,F336,F340,F344,F348,F352)</f>
        <v>0</v>
      </c>
      <c r="G358" s="36"/>
    </row>
    <row r="359" spans="1:7" ht="13.5" thickBot="1" x14ac:dyDescent="0.3">
      <c r="A359" s="34"/>
      <c r="C359" s="35"/>
      <c r="F359" s="92"/>
      <c r="G359" s="36"/>
    </row>
    <row r="360" spans="1:7" ht="13.5" thickBot="1" x14ac:dyDescent="0.3">
      <c r="A360" s="34"/>
      <c r="B360" s="2" t="s">
        <v>68</v>
      </c>
      <c r="C360" s="35"/>
      <c r="F360" s="251" t="str">
        <f>IF(F358=0," ",F356/F358)</f>
        <v xml:space="preserve"> </v>
      </c>
      <c r="G360" s="36"/>
    </row>
    <row r="361" spans="1:7" ht="13.5" thickBot="1" x14ac:dyDescent="0.3">
      <c r="A361" s="34"/>
      <c r="C361" s="35"/>
      <c r="F361" s="92"/>
      <c r="G361" s="36"/>
    </row>
    <row r="362" spans="1:7" ht="13.5" thickBot="1" x14ac:dyDescent="0.3">
      <c r="A362" s="34"/>
      <c r="B362" s="2" t="s">
        <v>69</v>
      </c>
      <c r="C362" s="35"/>
      <c r="F362" s="249" t="str">
        <f>IF(F358=0," ",F360*F354)</f>
        <v xml:space="preserve"> </v>
      </c>
      <c r="G362" s="36"/>
    </row>
    <row r="363" spans="1:7" ht="13.5" thickBot="1" x14ac:dyDescent="0.3">
      <c r="A363" s="34"/>
      <c r="C363" s="35"/>
      <c r="F363" s="92"/>
      <c r="G363" s="36"/>
    </row>
    <row r="364" spans="1:7" ht="13.5" thickBot="1" x14ac:dyDescent="0.3">
      <c r="A364" s="34"/>
      <c r="B364" s="2" t="s">
        <v>11</v>
      </c>
      <c r="C364" s="35"/>
      <c r="F364" s="252">
        <f>'Falls with Injury'!F19</f>
        <v>0</v>
      </c>
      <c r="G364" s="36"/>
    </row>
    <row r="365" spans="1:7" ht="13.5" thickBot="1" x14ac:dyDescent="0.3">
      <c r="A365" s="34"/>
      <c r="C365" s="35"/>
      <c r="F365" s="92"/>
      <c r="G365" s="36"/>
    </row>
    <row r="366" spans="1:7" ht="13.5" thickBot="1" x14ac:dyDescent="0.3">
      <c r="A366" s="34"/>
      <c r="B366" s="239" t="s">
        <v>70</v>
      </c>
      <c r="C366" s="35"/>
      <c r="F366" s="217" t="str">
        <f>IF(F358=0," ",F362-F364)</f>
        <v xml:space="preserve"> </v>
      </c>
      <c r="G366" s="36"/>
    </row>
    <row r="367" spans="1:7" x14ac:dyDescent="0.25">
      <c r="A367" s="48"/>
      <c r="B367" s="49"/>
      <c r="C367" s="49"/>
      <c r="D367" s="50"/>
      <c r="E367" s="49"/>
      <c r="F367" s="51"/>
      <c r="G367" s="52"/>
    </row>
  </sheetData>
  <sheetProtection formatColumns="0" formatRows="0"/>
  <pageMargins left="0.7" right="0.7" top="0.75" bottom="0.75" header="0.3" footer="0.3"/>
  <pageSetup scale="75" orientation="portrait" r:id="rId1"/>
  <headerFooter>
    <oddHeader>&amp;C&amp;"-,Bold"&amp;14DSRIP Semi-Annual Reporting Form</oddHeader>
    <oddFooter>&amp;C&amp;A&amp;R&amp;P of &amp;N&amp;L&amp;D</oddFooter>
  </headerFooter>
  <rowBreaks count="6" manualBreakCount="6">
    <brk id="73" max="7" man="1"/>
    <brk id="128" max="7" man="1"/>
    <brk id="171" max="16383" man="1"/>
    <brk id="242" max="7" man="1"/>
    <brk id="281" max="7" man="1"/>
    <brk id="324"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sheetPr>
  <dimension ref="A1:K270"/>
  <sheetViews>
    <sheetView showGridLines="0" view="pageBreakPreview" zoomScale="85" zoomScaleNormal="90" zoomScaleSheetLayoutView="85" zoomScalePageLayoutView="90" workbookViewId="0">
      <selection activeCell="F18" sqref="F18"/>
    </sheetView>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ht="13.5" thickBot="1" x14ac:dyDescent="0.25">
      <c r="A5" s="89"/>
      <c r="D5" s="93" t="s">
        <v>143</v>
      </c>
      <c r="E5" s="12" t="s">
        <v>2</v>
      </c>
      <c r="F5" s="15"/>
    </row>
    <row r="6" spans="1:7" ht="15" x14ac:dyDescent="0.25">
      <c r="A6" s="94" t="s">
        <v>144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93</v>
      </c>
      <c r="B16" s="101"/>
      <c r="C16" s="101"/>
      <c r="D16" s="102"/>
      <c r="E16" s="103"/>
      <c r="F16" s="104"/>
      <c r="G16" s="105"/>
    </row>
    <row r="17" spans="1:11" s="113" customFormat="1" ht="15.75" thickBot="1" x14ac:dyDescent="0.3">
      <c r="A17" s="107"/>
      <c r="B17" s="108"/>
      <c r="C17" s="108"/>
      <c r="D17" s="109"/>
      <c r="E17" s="110"/>
      <c r="F17" s="111"/>
      <c r="G17" s="112"/>
    </row>
    <row r="18" spans="1:11" ht="13.5" thickBot="1" x14ac:dyDescent="0.3">
      <c r="A18" s="114"/>
      <c r="B18" s="90" t="s">
        <v>10</v>
      </c>
      <c r="C18" s="115"/>
      <c r="E18" s="12" t="s">
        <v>2</v>
      </c>
      <c r="F18" s="15"/>
      <c r="G18" s="116"/>
    </row>
    <row r="19" spans="1:11" ht="13.5" thickBot="1" x14ac:dyDescent="0.3">
      <c r="A19" s="114"/>
      <c r="C19" s="115"/>
      <c r="G19" s="116"/>
    </row>
    <row r="20" spans="1:11" ht="13.5" thickBot="1" x14ac:dyDescent="0.3">
      <c r="A20" s="114"/>
      <c r="B20" s="90" t="s">
        <v>11</v>
      </c>
      <c r="C20" s="115"/>
      <c r="E20" s="12" t="s">
        <v>2</v>
      </c>
      <c r="F20" s="15"/>
      <c r="G20" s="116"/>
    </row>
    <row r="21" spans="1:11" s="113" customFormat="1" ht="15" x14ac:dyDescent="0.25">
      <c r="A21" s="117"/>
      <c r="B21" s="94"/>
      <c r="C21" s="94"/>
      <c r="D21" s="118"/>
      <c r="F21" s="99"/>
      <c r="G21" s="119"/>
    </row>
    <row r="22" spans="1:11" s="113" customFormat="1" ht="15" x14ac:dyDescent="0.25">
      <c r="A22" s="120"/>
      <c r="B22" s="41" t="s">
        <v>233</v>
      </c>
      <c r="C22" s="121"/>
      <c r="D22" s="152"/>
      <c r="G22" s="119"/>
      <c r="K22" s="151"/>
    </row>
    <row r="23" spans="1:11" s="125" customFormat="1" ht="12" x14ac:dyDescent="0.25">
      <c r="A23" s="122"/>
      <c r="B23" s="123"/>
      <c r="C23" s="124"/>
      <c r="D23" s="153" t="s">
        <v>147</v>
      </c>
      <c r="F23" s="126"/>
      <c r="G23" s="127"/>
    </row>
    <row r="24" spans="1:11" s="113" customFormat="1" ht="6.75" customHeight="1" thickBot="1" x14ac:dyDescent="0.3">
      <c r="A24" s="120"/>
      <c r="B24" s="97"/>
      <c r="C24" s="121"/>
      <c r="D24" s="128"/>
      <c r="F24" s="99"/>
      <c r="G24" s="119"/>
    </row>
    <row r="25" spans="1:11" ht="13.5" thickBot="1" x14ac:dyDescent="0.3">
      <c r="A25" s="114"/>
      <c r="B25" s="90" t="s">
        <v>18</v>
      </c>
      <c r="E25" s="12" t="s">
        <v>2</v>
      </c>
      <c r="F25" s="54"/>
      <c r="G25" s="116"/>
    </row>
    <row r="26" spans="1:11" ht="6.75" customHeight="1" thickBot="1" x14ac:dyDescent="0.3">
      <c r="A26" s="114"/>
      <c r="F26" s="129"/>
      <c r="G26" s="116"/>
    </row>
    <row r="27" spans="1:11" ht="13.5" thickBot="1" x14ac:dyDescent="0.3">
      <c r="A27" s="114"/>
      <c r="B27" s="90" t="s">
        <v>19</v>
      </c>
      <c r="E27" s="12" t="s">
        <v>2</v>
      </c>
      <c r="F27" s="54"/>
      <c r="G27" s="116"/>
    </row>
    <row r="28" spans="1:11" ht="6.75" customHeight="1" thickBot="1" x14ac:dyDescent="0.3">
      <c r="A28" s="114"/>
      <c r="G28" s="116"/>
    </row>
    <row r="29" spans="1:11" ht="13.5" thickBot="1" x14ac:dyDescent="0.3">
      <c r="A29" s="114"/>
      <c r="C29" s="90" t="s">
        <v>14</v>
      </c>
      <c r="F29" s="96" t="str">
        <f>IF(F27&gt;0,F25/F27,IF(F32&gt;0,F32,"N/A"))</f>
        <v>N/A</v>
      </c>
      <c r="G29" s="116"/>
    </row>
    <row r="30" spans="1:11" ht="6.75" customHeight="1" x14ac:dyDescent="0.25">
      <c r="A30" s="114"/>
      <c r="G30" s="116"/>
    </row>
    <row r="31" spans="1:11" ht="13.5" thickBot="1" x14ac:dyDescent="0.3">
      <c r="A31" s="114"/>
      <c r="B31" s="300" t="s">
        <v>306</v>
      </c>
      <c r="C31" s="300"/>
      <c r="D31" s="300"/>
      <c r="G31" s="116"/>
    </row>
    <row r="32" spans="1:11" ht="13.5" thickBot="1" x14ac:dyDescent="0.3">
      <c r="A32" s="114"/>
      <c r="B32" s="300"/>
      <c r="C32" s="300"/>
      <c r="D32" s="300"/>
      <c r="E32" s="12" t="s">
        <v>2</v>
      </c>
      <c r="F32" s="15"/>
      <c r="G32" s="116"/>
    </row>
    <row r="33" spans="1:7" ht="6.75" customHeight="1" x14ac:dyDescent="0.25">
      <c r="A33" s="114"/>
      <c r="G33" s="116"/>
    </row>
    <row r="34" spans="1:7" x14ac:dyDescent="0.25">
      <c r="A34" s="114"/>
      <c r="B34" s="301"/>
      <c r="C34" s="302"/>
      <c r="D34" s="303"/>
      <c r="G34" s="116"/>
    </row>
    <row r="35" spans="1:7" x14ac:dyDescent="0.25">
      <c r="A35" s="114"/>
      <c r="B35" s="304"/>
      <c r="C35" s="305"/>
      <c r="D35" s="306"/>
      <c r="G35" s="116"/>
    </row>
    <row r="36" spans="1:7" x14ac:dyDescent="0.25">
      <c r="A36" s="114"/>
      <c r="B36" s="304"/>
      <c r="C36" s="305"/>
      <c r="D36" s="306"/>
      <c r="G36" s="116"/>
    </row>
    <row r="37" spans="1:7" x14ac:dyDescent="0.25">
      <c r="A37" s="114"/>
      <c r="B37" s="304"/>
      <c r="C37" s="305"/>
      <c r="D37" s="306"/>
      <c r="G37" s="116"/>
    </row>
    <row r="38" spans="1:7" x14ac:dyDescent="0.25">
      <c r="A38" s="114"/>
      <c r="B38" s="304"/>
      <c r="C38" s="305"/>
      <c r="D38" s="306"/>
      <c r="G38" s="116"/>
    </row>
    <row r="39" spans="1:7" x14ac:dyDescent="0.25">
      <c r="A39" s="114"/>
      <c r="B39" s="304"/>
      <c r="C39" s="305"/>
      <c r="D39" s="306"/>
      <c r="G39" s="116"/>
    </row>
    <row r="40" spans="1:7" x14ac:dyDescent="0.25">
      <c r="A40" s="114"/>
      <c r="B40" s="307"/>
      <c r="C40" s="308"/>
      <c r="D40" s="309"/>
      <c r="G40" s="116"/>
    </row>
    <row r="41" spans="1:7" ht="6.75" customHeight="1" thickBot="1" x14ac:dyDescent="0.3">
      <c r="A41" s="114"/>
      <c r="G41" s="116"/>
    </row>
    <row r="42" spans="1:7" ht="13.5" thickBot="1" x14ac:dyDescent="0.3">
      <c r="A42" s="114"/>
      <c r="B42" s="90" t="s">
        <v>20</v>
      </c>
      <c r="E42" s="12" t="s">
        <v>2</v>
      </c>
      <c r="F42" s="54"/>
      <c r="G42" s="116"/>
    </row>
    <row r="43" spans="1:7" ht="6.75" customHeight="1" thickBot="1" x14ac:dyDescent="0.3">
      <c r="A43" s="114"/>
      <c r="G43" s="116"/>
    </row>
    <row r="44" spans="1:7" ht="13.5" thickBot="1" x14ac:dyDescent="0.3">
      <c r="A44" s="114"/>
      <c r="C44" s="115" t="s">
        <v>15</v>
      </c>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300" t="s">
        <v>306</v>
      </c>
      <c r="C56" s="300"/>
      <c r="D56" s="300"/>
      <c r="G56" s="116"/>
    </row>
    <row r="57" spans="1:7" ht="13.5" thickBot="1" x14ac:dyDescent="0.3">
      <c r="A57" s="114"/>
      <c r="B57" s="300"/>
      <c r="C57" s="300"/>
      <c r="D57" s="300"/>
      <c r="E57" s="12" t="s">
        <v>2</v>
      </c>
      <c r="F57" s="15"/>
      <c r="G57" s="116"/>
    </row>
    <row r="58" spans="1:7" ht="6.75" customHeight="1" x14ac:dyDescent="0.25">
      <c r="A58" s="114"/>
      <c r="G58" s="116"/>
    </row>
    <row r="59" spans="1:7" x14ac:dyDescent="0.25">
      <c r="A59" s="114"/>
      <c r="B59" s="301"/>
      <c r="C59" s="302"/>
      <c r="D59" s="303"/>
      <c r="G59" s="116"/>
    </row>
    <row r="60" spans="1:7" x14ac:dyDescent="0.25">
      <c r="A60" s="114"/>
      <c r="B60" s="304"/>
      <c r="C60" s="305"/>
      <c r="D60" s="306"/>
      <c r="G60" s="116"/>
    </row>
    <row r="61" spans="1:7" x14ac:dyDescent="0.25">
      <c r="A61" s="114"/>
      <c r="B61" s="304"/>
      <c r="C61" s="305"/>
      <c r="D61" s="306"/>
      <c r="G61" s="116"/>
    </row>
    <row r="62" spans="1:7" x14ac:dyDescent="0.25">
      <c r="A62" s="114"/>
      <c r="B62" s="304"/>
      <c r="C62" s="305"/>
      <c r="D62" s="306"/>
      <c r="G62" s="116"/>
    </row>
    <row r="63" spans="1:7" x14ac:dyDescent="0.25">
      <c r="A63" s="114"/>
      <c r="B63" s="304"/>
      <c r="C63" s="305"/>
      <c r="D63" s="306"/>
      <c r="G63" s="116"/>
    </row>
    <row r="64" spans="1:7" x14ac:dyDescent="0.25">
      <c r="A64" s="114"/>
      <c r="B64" s="304"/>
      <c r="C64" s="305"/>
      <c r="D64" s="306"/>
      <c r="G64" s="116"/>
    </row>
    <row r="65" spans="1:7" x14ac:dyDescent="0.25">
      <c r="A65" s="114"/>
      <c r="B65" s="307"/>
      <c r="C65" s="308"/>
      <c r="D65" s="309"/>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00" t="s">
        <v>306</v>
      </c>
      <c r="C81" s="300"/>
      <c r="D81" s="300"/>
      <c r="G81" s="116"/>
    </row>
    <row r="82" spans="1:7" ht="13.5" thickBot="1" x14ac:dyDescent="0.3">
      <c r="A82" s="114"/>
      <c r="B82" s="300"/>
      <c r="C82" s="300"/>
      <c r="D82" s="300"/>
      <c r="E82" s="12" t="s">
        <v>2</v>
      </c>
      <c r="F82" s="15"/>
      <c r="G82" s="116"/>
    </row>
    <row r="83" spans="1:7" ht="6.75" customHeight="1" x14ac:dyDescent="0.25">
      <c r="A83" s="114"/>
      <c r="G83" s="116"/>
    </row>
    <row r="84" spans="1:7" x14ac:dyDescent="0.25">
      <c r="A84" s="114"/>
      <c r="B84" s="301"/>
      <c r="C84" s="302"/>
      <c r="D84" s="303"/>
      <c r="G84" s="116"/>
    </row>
    <row r="85" spans="1:7" x14ac:dyDescent="0.25">
      <c r="A85" s="114"/>
      <c r="B85" s="304"/>
      <c r="C85" s="305"/>
      <c r="D85" s="306"/>
      <c r="G85" s="116"/>
    </row>
    <row r="86" spans="1:7" x14ac:dyDescent="0.25">
      <c r="A86" s="114"/>
      <c r="B86" s="304"/>
      <c r="C86" s="305"/>
      <c r="D86" s="306"/>
      <c r="G86" s="116"/>
    </row>
    <row r="87" spans="1:7" x14ac:dyDescent="0.25">
      <c r="A87" s="114"/>
      <c r="B87" s="304"/>
      <c r="C87" s="305"/>
      <c r="D87" s="306"/>
      <c r="G87" s="116"/>
    </row>
    <row r="88" spans="1:7" x14ac:dyDescent="0.25">
      <c r="A88" s="114"/>
      <c r="B88" s="304"/>
      <c r="C88" s="305"/>
      <c r="D88" s="306"/>
      <c r="G88" s="116"/>
    </row>
    <row r="89" spans="1:7" x14ac:dyDescent="0.25">
      <c r="A89" s="114"/>
      <c r="B89" s="304"/>
      <c r="C89" s="305"/>
      <c r="D89" s="306"/>
      <c r="G89" s="116"/>
    </row>
    <row r="90" spans="1:7" x14ac:dyDescent="0.25">
      <c r="A90" s="114"/>
      <c r="B90" s="307"/>
      <c r="C90" s="308"/>
      <c r="D90" s="309"/>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00" t="s">
        <v>306</v>
      </c>
      <c r="C106" s="300"/>
      <c r="D106" s="300"/>
      <c r="G106" s="116"/>
    </row>
    <row r="107" spans="1:7" ht="13.5" thickBot="1" x14ac:dyDescent="0.3">
      <c r="A107" s="114"/>
      <c r="B107" s="300"/>
      <c r="C107" s="300"/>
      <c r="D107" s="300"/>
      <c r="E107" s="12" t="s">
        <v>2</v>
      </c>
      <c r="F107" s="15"/>
      <c r="G107" s="116"/>
    </row>
    <row r="108" spans="1:7" ht="6.75" customHeight="1" x14ac:dyDescent="0.25">
      <c r="A108" s="114"/>
      <c r="G108" s="116"/>
    </row>
    <row r="109" spans="1:7" x14ac:dyDescent="0.25">
      <c r="A109" s="114"/>
      <c r="B109" s="301"/>
      <c r="C109" s="302"/>
      <c r="D109" s="303"/>
      <c r="G109" s="116"/>
    </row>
    <row r="110" spans="1:7" x14ac:dyDescent="0.25">
      <c r="A110" s="114"/>
      <c r="B110" s="304"/>
      <c r="C110" s="305"/>
      <c r="D110" s="306"/>
      <c r="G110" s="116"/>
    </row>
    <row r="111" spans="1:7" x14ac:dyDescent="0.25">
      <c r="A111" s="114"/>
      <c r="B111" s="304"/>
      <c r="C111" s="305"/>
      <c r="D111" s="306"/>
      <c r="G111" s="116"/>
    </row>
    <row r="112" spans="1:7" x14ac:dyDescent="0.25">
      <c r="A112" s="114"/>
      <c r="B112" s="304"/>
      <c r="C112" s="305"/>
      <c r="D112" s="306"/>
      <c r="G112" s="116"/>
    </row>
    <row r="113" spans="1:7" x14ac:dyDescent="0.25">
      <c r="A113" s="114"/>
      <c r="B113" s="304"/>
      <c r="C113" s="305"/>
      <c r="D113" s="306"/>
      <c r="G113" s="116"/>
    </row>
    <row r="114" spans="1:7" x14ac:dyDescent="0.25">
      <c r="A114" s="114"/>
      <c r="B114" s="304"/>
      <c r="C114" s="305"/>
      <c r="D114" s="306"/>
      <c r="G114" s="116"/>
    </row>
    <row r="115" spans="1:7" x14ac:dyDescent="0.25">
      <c r="A115" s="114"/>
      <c r="B115" s="307"/>
      <c r="C115" s="308"/>
      <c r="D115" s="309"/>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00" t="s">
        <v>306</v>
      </c>
      <c r="C131" s="300"/>
      <c r="D131" s="300"/>
      <c r="G131" s="116"/>
    </row>
    <row r="132" spans="1:7" ht="13.5" thickBot="1" x14ac:dyDescent="0.3">
      <c r="A132" s="114"/>
      <c r="B132" s="300"/>
      <c r="C132" s="300"/>
      <c r="D132" s="300"/>
      <c r="E132" s="12" t="s">
        <v>2</v>
      </c>
      <c r="F132" s="15"/>
      <c r="G132" s="116"/>
    </row>
    <row r="133" spans="1:7" ht="6.75" customHeight="1" x14ac:dyDescent="0.25">
      <c r="A133" s="114"/>
      <c r="G133" s="116"/>
    </row>
    <row r="134" spans="1:7" x14ac:dyDescent="0.25">
      <c r="A134" s="114"/>
      <c r="B134" s="301"/>
      <c r="C134" s="302"/>
      <c r="D134" s="303"/>
      <c r="G134" s="116"/>
    </row>
    <row r="135" spans="1:7" x14ac:dyDescent="0.25">
      <c r="A135" s="114"/>
      <c r="B135" s="304"/>
      <c r="C135" s="305"/>
      <c r="D135" s="306"/>
      <c r="G135" s="116"/>
    </row>
    <row r="136" spans="1:7" x14ac:dyDescent="0.25">
      <c r="A136" s="114"/>
      <c r="B136" s="304"/>
      <c r="C136" s="305"/>
      <c r="D136" s="306"/>
      <c r="G136" s="116"/>
    </row>
    <row r="137" spans="1:7" x14ac:dyDescent="0.25">
      <c r="A137" s="114"/>
      <c r="B137" s="304"/>
      <c r="C137" s="305"/>
      <c r="D137" s="306"/>
      <c r="G137" s="116"/>
    </row>
    <row r="138" spans="1:7" x14ac:dyDescent="0.25">
      <c r="A138" s="114"/>
      <c r="B138" s="304"/>
      <c r="C138" s="305"/>
      <c r="D138" s="306"/>
      <c r="G138" s="116"/>
    </row>
    <row r="139" spans="1:7" x14ac:dyDescent="0.25">
      <c r="A139" s="114"/>
      <c r="B139" s="304"/>
      <c r="C139" s="305"/>
      <c r="D139" s="306"/>
      <c r="G139" s="116"/>
    </row>
    <row r="140" spans="1:7" x14ac:dyDescent="0.25">
      <c r="A140" s="114"/>
      <c r="B140" s="307"/>
      <c r="C140" s="308"/>
      <c r="D140" s="309"/>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00" t="s">
        <v>306</v>
      </c>
      <c r="C156" s="300"/>
      <c r="D156" s="300"/>
      <c r="G156" s="116"/>
    </row>
    <row r="157" spans="1:7" ht="13.5" thickBot="1" x14ac:dyDescent="0.3">
      <c r="A157" s="114"/>
      <c r="B157" s="300"/>
      <c r="C157" s="300"/>
      <c r="D157" s="300"/>
      <c r="E157" s="12" t="s">
        <v>2</v>
      </c>
      <c r="F157" s="15"/>
      <c r="G157" s="116"/>
    </row>
    <row r="158" spans="1:7" ht="6.75" customHeight="1" x14ac:dyDescent="0.25">
      <c r="A158" s="114"/>
      <c r="G158" s="116"/>
    </row>
    <row r="159" spans="1:7" x14ac:dyDescent="0.25">
      <c r="A159" s="114"/>
      <c r="B159" s="301"/>
      <c r="C159" s="302"/>
      <c r="D159" s="303"/>
      <c r="G159" s="116"/>
    </row>
    <row r="160" spans="1:7" x14ac:dyDescent="0.25">
      <c r="A160" s="114"/>
      <c r="B160" s="304"/>
      <c r="C160" s="305"/>
      <c r="D160" s="306"/>
      <c r="G160" s="116"/>
    </row>
    <row r="161" spans="1:7" x14ac:dyDescent="0.25">
      <c r="A161" s="114"/>
      <c r="B161" s="304"/>
      <c r="C161" s="305"/>
      <c r="D161" s="306"/>
      <c r="G161" s="116"/>
    </row>
    <row r="162" spans="1:7" x14ac:dyDescent="0.25">
      <c r="A162" s="114"/>
      <c r="B162" s="304"/>
      <c r="C162" s="305"/>
      <c r="D162" s="306"/>
      <c r="G162" s="116"/>
    </row>
    <row r="163" spans="1:7" x14ac:dyDescent="0.25">
      <c r="A163" s="114"/>
      <c r="B163" s="304"/>
      <c r="C163" s="305"/>
      <c r="D163" s="306"/>
      <c r="G163" s="116"/>
    </row>
    <row r="164" spans="1:7" x14ac:dyDescent="0.25">
      <c r="A164" s="114"/>
      <c r="B164" s="304"/>
      <c r="C164" s="305"/>
      <c r="D164" s="306"/>
      <c r="G164" s="116"/>
    </row>
    <row r="165" spans="1:7" x14ac:dyDescent="0.25">
      <c r="A165" s="114"/>
      <c r="B165" s="307"/>
      <c r="C165" s="308"/>
      <c r="D165" s="309"/>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00" t="s">
        <v>306</v>
      </c>
      <c r="C181" s="300"/>
      <c r="D181" s="300"/>
      <c r="G181" s="116"/>
    </row>
    <row r="182" spans="1:7" ht="13.5" thickBot="1" x14ac:dyDescent="0.3">
      <c r="A182" s="114"/>
      <c r="B182" s="300"/>
      <c r="C182" s="300"/>
      <c r="D182" s="300"/>
      <c r="E182" s="12" t="s">
        <v>2</v>
      </c>
      <c r="F182" s="15"/>
      <c r="G182" s="116"/>
    </row>
    <row r="183" spans="1:7" ht="6.75" customHeight="1" x14ac:dyDescent="0.25">
      <c r="A183" s="114"/>
      <c r="G183" s="116"/>
    </row>
    <row r="184" spans="1:7" x14ac:dyDescent="0.25">
      <c r="A184" s="114"/>
      <c r="B184" s="301"/>
      <c r="C184" s="302"/>
      <c r="D184" s="303"/>
      <c r="G184" s="116"/>
    </row>
    <row r="185" spans="1:7" x14ac:dyDescent="0.25">
      <c r="A185" s="114"/>
      <c r="B185" s="304"/>
      <c r="C185" s="305"/>
      <c r="D185" s="306"/>
      <c r="G185" s="116"/>
    </row>
    <row r="186" spans="1:7" x14ac:dyDescent="0.25">
      <c r="A186" s="114"/>
      <c r="B186" s="304"/>
      <c r="C186" s="305"/>
      <c r="D186" s="306"/>
      <c r="G186" s="116"/>
    </row>
    <row r="187" spans="1:7" x14ac:dyDescent="0.25">
      <c r="A187" s="114"/>
      <c r="B187" s="304"/>
      <c r="C187" s="305"/>
      <c r="D187" s="306"/>
      <c r="G187" s="116"/>
    </row>
    <row r="188" spans="1:7" x14ac:dyDescent="0.25">
      <c r="A188" s="114"/>
      <c r="B188" s="304"/>
      <c r="C188" s="305"/>
      <c r="D188" s="306"/>
      <c r="G188" s="116"/>
    </row>
    <row r="189" spans="1:7" x14ac:dyDescent="0.25">
      <c r="A189" s="114"/>
      <c r="B189" s="304"/>
      <c r="C189" s="305"/>
      <c r="D189" s="306"/>
      <c r="G189" s="116"/>
    </row>
    <row r="190" spans="1:7" x14ac:dyDescent="0.25">
      <c r="A190" s="114"/>
      <c r="B190" s="307"/>
      <c r="C190" s="308"/>
      <c r="D190" s="309"/>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00" t="s">
        <v>306</v>
      </c>
      <c r="C206" s="300"/>
      <c r="D206" s="300"/>
      <c r="G206" s="116"/>
    </row>
    <row r="207" spans="1:7" ht="13.5" thickBot="1" x14ac:dyDescent="0.3">
      <c r="A207" s="114"/>
      <c r="B207" s="300"/>
      <c r="C207" s="300"/>
      <c r="D207" s="300"/>
      <c r="E207" s="12" t="s">
        <v>2</v>
      </c>
      <c r="F207" s="15"/>
      <c r="G207" s="116"/>
    </row>
    <row r="208" spans="1:7" ht="6.75" customHeight="1" x14ac:dyDescent="0.25">
      <c r="A208" s="114"/>
      <c r="G208" s="116"/>
    </row>
    <row r="209" spans="1:7" x14ac:dyDescent="0.25">
      <c r="A209" s="114"/>
      <c r="B209" s="301"/>
      <c r="C209" s="302"/>
      <c r="D209" s="303"/>
      <c r="G209" s="116"/>
    </row>
    <row r="210" spans="1:7" x14ac:dyDescent="0.25">
      <c r="A210" s="114"/>
      <c r="B210" s="304"/>
      <c r="C210" s="305"/>
      <c r="D210" s="306"/>
      <c r="G210" s="116"/>
    </row>
    <row r="211" spans="1:7" x14ac:dyDescent="0.25">
      <c r="A211" s="114"/>
      <c r="B211" s="304"/>
      <c r="C211" s="305"/>
      <c r="D211" s="306"/>
      <c r="G211" s="116"/>
    </row>
    <row r="212" spans="1:7" x14ac:dyDescent="0.25">
      <c r="A212" s="114"/>
      <c r="B212" s="304"/>
      <c r="C212" s="305"/>
      <c r="D212" s="306"/>
      <c r="G212" s="116"/>
    </row>
    <row r="213" spans="1:7" x14ac:dyDescent="0.25">
      <c r="A213" s="114"/>
      <c r="B213" s="304"/>
      <c r="C213" s="305"/>
      <c r="D213" s="306"/>
      <c r="G213" s="116"/>
    </row>
    <row r="214" spans="1:7" x14ac:dyDescent="0.25">
      <c r="A214" s="114"/>
      <c r="B214" s="304"/>
      <c r="C214" s="305"/>
      <c r="D214" s="306"/>
      <c r="G214" s="116"/>
    </row>
    <row r="215" spans="1:7" x14ac:dyDescent="0.25">
      <c r="A215" s="114"/>
      <c r="B215" s="307"/>
      <c r="C215" s="308"/>
      <c r="D215" s="309"/>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00" t="s">
        <v>306</v>
      </c>
      <c r="C231" s="300"/>
      <c r="D231" s="300"/>
      <c r="G231" s="116"/>
    </row>
    <row r="232" spans="1:7" ht="13.5" thickBot="1" x14ac:dyDescent="0.3">
      <c r="A232" s="114"/>
      <c r="B232" s="300"/>
      <c r="C232" s="300"/>
      <c r="D232" s="300"/>
      <c r="E232" s="12" t="s">
        <v>2</v>
      </c>
      <c r="F232" s="15"/>
      <c r="G232" s="116"/>
    </row>
    <row r="233" spans="1:7" ht="6.75" customHeight="1" x14ac:dyDescent="0.25">
      <c r="A233" s="114"/>
      <c r="G233" s="116"/>
    </row>
    <row r="234" spans="1:7" x14ac:dyDescent="0.25">
      <c r="A234" s="114"/>
      <c r="B234" s="301"/>
      <c r="C234" s="302"/>
      <c r="D234" s="303"/>
      <c r="G234" s="116"/>
    </row>
    <row r="235" spans="1:7" x14ac:dyDescent="0.25">
      <c r="A235" s="114"/>
      <c r="B235" s="304"/>
      <c r="C235" s="305"/>
      <c r="D235" s="306"/>
      <c r="G235" s="116"/>
    </row>
    <row r="236" spans="1:7" x14ac:dyDescent="0.25">
      <c r="A236" s="114"/>
      <c r="B236" s="304"/>
      <c r="C236" s="305"/>
      <c r="D236" s="306"/>
      <c r="G236" s="116"/>
    </row>
    <row r="237" spans="1:7" x14ac:dyDescent="0.25">
      <c r="A237" s="114"/>
      <c r="B237" s="304"/>
      <c r="C237" s="305"/>
      <c r="D237" s="306"/>
      <c r="G237" s="116"/>
    </row>
    <row r="238" spans="1:7" x14ac:dyDescent="0.25">
      <c r="A238" s="114"/>
      <c r="B238" s="304"/>
      <c r="C238" s="305"/>
      <c r="D238" s="306"/>
      <c r="G238" s="116"/>
    </row>
    <row r="239" spans="1:7" x14ac:dyDescent="0.25">
      <c r="A239" s="114"/>
      <c r="B239" s="304"/>
      <c r="C239" s="305"/>
      <c r="D239" s="306"/>
      <c r="G239" s="116"/>
    </row>
    <row r="240" spans="1:7" x14ac:dyDescent="0.25">
      <c r="A240" s="114"/>
      <c r="B240" s="307"/>
      <c r="C240" s="308"/>
      <c r="D240" s="309"/>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00" t="s">
        <v>306</v>
      </c>
      <c r="C256" s="300"/>
      <c r="D256" s="300"/>
      <c r="G256" s="116"/>
    </row>
    <row r="257" spans="1:7" ht="13.5" thickBot="1" x14ac:dyDescent="0.3">
      <c r="A257" s="114"/>
      <c r="B257" s="300"/>
      <c r="C257" s="300"/>
      <c r="D257" s="300"/>
      <c r="E257" s="12" t="s">
        <v>2</v>
      </c>
      <c r="F257" s="15"/>
      <c r="G257" s="116"/>
    </row>
    <row r="258" spans="1:7" ht="6.75" customHeight="1" x14ac:dyDescent="0.25">
      <c r="A258" s="114"/>
      <c r="G258" s="116"/>
    </row>
    <row r="259" spans="1:7" x14ac:dyDescent="0.25">
      <c r="A259" s="114"/>
      <c r="B259" s="301"/>
      <c r="C259" s="302"/>
      <c r="D259" s="303"/>
      <c r="G259" s="116"/>
    </row>
    <row r="260" spans="1:7" x14ac:dyDescent="0.25">
      <c r="A260" s="114"/>
      <c r="B260" s="304"/>
      <c r="C260" s="305"/>
      <c r="D260" s="306"/>
      <c r="G260" s="116"/>
    </row>
    <row r="261" spans="1:7" x14ac:dyDescent="0.25">
      <c r="A261" s="114"/>
      <c r="B261" s="304"/>
      <c r="C261" s="305"/>
      <c r="D261" s="306"/>
      <c r="G261" s="116"/>
    </row>
    <row r="262" spans="1:7" x14ac:dyDescent="0.25">
      <c r="A262" s="114"/>
      <c r="B262" s="304"/>
      <c r="C262" s="305"/>
      <c r="D262" s="306"/>
      <c r="G262" s="116"/>
    </row>
    <row r="263" spans="1:7" x14ac:dyDescent="0.25">
      <c r="A263" s="114"/>
      <c r="B263" s="304"/>
      <c r="C263" s="305"/>
      <c r="D263" s="306"/>
      <c r="G263" s="116"/>
    </row>
    <row r="264" spans="1:7" x14ac:dyDescent="0.25">
      <c r="A264" s="114"/>
      <c r="B264" s="304"/>
      <c r="C264" s="305"/>
      <c r="D264" s="306"/>
      <c r="G264" s="116"/>
    </row>
    <row r="265" spans="1:7" x14ac:dyDescent="0.25">
      <c r="A265" s="114"/>
      <c r="B265" s="307"/>
      <c r="C265" s="308"/>
      <c r="D265" s="309"/>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sheetPr>
  <dimension ref="A1:G270"/>
  <sheetViews>
    <sheetView showGridLines="0" view="pageBreakPreview" topLeftCell="A209" zoomScale="85" zoomScaleNormal="90" zoomScaleSheetLayoutView="85" zoomScalePageLayoutView="90" workbookViewId="0"/>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ht="13.5" thickBot="1" x14ac:dyDescent="0.25">
      <c r="A5" s="89"/>
      <c r="D5" s="93" t="s">
        <v>143</v>
      </c>
      <c r="E5" s="12" t="s">
        <v>2</v>
      </c>
      <c r="F5" s="15"/>
    </row>
    <row r="6" spans="1:7" ht="15" x14ac:dyDescent="0.25">
      <c r="A6" s="94" t="s">
        <v>148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94</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c r="G18" s="116"/>
    </row>
    <row r="19" spans="1:7" ht="13.5" thickBot="1" x14ac:dyDescent="0.3">
      <c r="A19" s="114"/>
      <c r="C19" s="115"/>
      <c r="G19" s="116"/>
    </row>
    <row r="20" spans="1:7" ht="13.5" thickBot="1" x14ac:dyDescent="0.3">
      <c r="A20" s="114"/>
      <c r="B20" s="90" t="s">
        <v>11</v>
      </c>
      <c r="C20" s="115"/>
      <c r="E20" s="12" t="s">
        <v>2</v>
      </c>
      <c r="F20" s="15"/>
      <c r="G20" s="116"/>
    </row>
    <row r="21" spans="1:7" s="113" customFormat="1" ht="15" x14ac:dyDescent="0.25">
      <c r="A21" s="117"/>
      <c r="B21" s="94"/>
      <c r="C21" s="94"/>
      <c r="D21" s="118"/>
      <c r="F21" s="99"/>
      <c r="G21" s="119"/>
    </row>
    <row r="22" spans="1:7" s="113" customFormat="1" ht="15" x14ac:dyDescent="0.25">
      <c r="A22" s="120"/>
      <c r="B22" s="41" t="s">
        <v>233</v>
      </c>
      <c r="C22" s="121"/>
      <c r="D22" s="152"/>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N/A</v>
      </c>
      <c r="G29" s="116"/>
    </row>
    <row r="30" spans="1:7" ht="6.75" customHeight="1" x14ac:dyDescent="0.25">
      <c r="A30" s="114"/>
      <c r="G30" s="116"/>
    </row>
    <row r="31" spans="1:7" ht="13.5" customHeight="1" thickBot="1" x14ac:dyDescent="0.3">
      <c r="A31" s="114"/>
      <c r="B31" s="300" t="s">
        <v>306</v>
      </c>
      <c r="C31" s="300"/>
      <c r="D31" s="300"/>
      <c r="G31" s="116"/>
    </row>
    <row r="32" spans="1:7" ht="13.5" thickBot="1" x14ac:dyDescent="0.3">
      <c r="A32" s="114"/>
      <c r="B32" s="300"/>
      <c r="C32" s="300"/>
      <c r="D32" s="300"/>
      <c r="E32" s="12" t="s">
        <v>2</v>
      </c>
      <c r="F32" s="15"/>
      <c r="G32" s="116"/>
    </row>
    <row r="33" spans="1:7" ht="6.75" customHeight="1" x14ac:dyDescent="0.25">
      <c r="A33" s="114"/>
      <c r="G33" s="116"/>
    </row>
    <row r="34" spans="1:7" x14ac:dyDescent="0.25">
      <c r="A34" s="114"/>
      <c r="B34" s="301"/>
      <c r="C34" s="302"/>
      <c r="D34" s="303"/>
      <c r="G34" s="116"/>
    </row>
    <row r="35" spans="1:7" x14ac:dyDescent="0.25">
      <c r="A35" s="114"/>
      <c r="B35" s="304"/>
      <c r="C35" s="305"/>
      <c r="D35" s="306"/>
      <c r="G35" s="116"/>
    </row>
    <row r="36" spans="1:7" x14ac:dyDescent="0.25">
      <c r="A36" s="114"/>
      <c r="B36" s="304"/>
      <c r="C36" s="305"/>
      <c r="D36" s="306"/>
      <c r="G36" s="116"/>
    </row>
    <row r="37" spans="1:7" x14ac:dyDescent="0.25">
      <c r="A37" s="114"/>
      <c r="B37" s="304"/>
      <c r="C37" s="305"/>
      <c r="D37" s="306"/>
      <c r="G37" s="116"/>
    </row>
    <row r="38" spans="1:7" x14ac:dyDescent="0.25">
      <c r="A38" s="114"/>
      <c r="B38" s="304"/>
      <c r="C38" s="305"/>
      <c r="D38" s="306"/>
      <c r="G38" s="116"/>
    </row>
    <row r="39" spans="1:7" x14ac:dyDescent="0.25">
      <c r="A39" s="114"/>
      <c r="B39" s="304"/>
      <c r="C39" s="305"/>
      <c r="D39" s="306"/>
      <c r="G39" s="116"/>
    </row>
    <row r="40" spans="1:7" x14ac:dyDescent="0.25">
      <c r="A40" s="114"/>
      <c r="B40" s="307"/>
      <c r="C40" s="308"/>
      <c r="D40" s="309"/>
      <c r="G40" s="116"/>
    </row>
    <row r="41" spans="1:7" ht="6.75" customHeight="1" thickBot="1" x14ac:dyDescent="0.3">
      <c r="A41" s="114"/>
      <c r="G41" s="116"/>
    </row>
    <row r="42" spans="1:7" ht="13.5" thickBot="1" x14ac:dyDescent="0.3">
      <c r="A42" s="114"/>
      <c r="B42" s="90" t="s">
        <v>20</v>
      </c>
      <c r="E42" s="12" t="s">
        <v>2</v>
      </c>
      <c r="F42" s="54"/>
      <c r="G42" s="116"/>
    </row>
    <row r="43" spans="1:7" ht="6.75" customHeight="1" thickBot="1" x14ac:dyDescent="0.3">
      <c r="A43" s="114"/>
      <c r="G43" s="116"/>
    </row>
    <row r="44" spans="1:7" ht="13.5" thickBot="1" x14ac:dyDescent="0.3">
      <c r="A44" s="114"/>
      <c r="C44" s="115" t="s">
        <v>15</v>
      </c>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300" t="s">
        <v>306</v>
      </c>
      <c r="C56" s="300"/>
      <c r="D56" s="300"/>
      <c r="G56" s="116"/>
    </row>
    <row r="57" spans="1:7" ht="13.5" thickBot="1" x14ac:dyDescent="0.3">
      <c r="A57" s="114"/>
      <c r="B57" s="300"/>
      <c r="C57" s="300"/>
      <c r="D57" s="300"/>
      <c r="E57" s="12" t="s">
        <v>2</v>
      </c>
      <c r="F57" s="15"/>
      <c r="G57" s="116"/>
    </row>
    <row r="58" spans="1:7" ht="6.75" customHeight="1" x14ac:dyDescent="0.25">
      <c r="A58" s="114"/>
      <c r="G58" s="116"/>
    </row>
    <row r="59" spans="1:7" x14ac:dyDescent="0.25">
      <c r="A59" s="114"/>
      <c r="B59" s="301"/>
      <c r="C59" s="302"/>
      <c r="D59" s="303"/>
      <c r="G59" s="116"/>
    </row>
    <row r="60" spans="1:7" x14ac:dyDescent="0.25">
      <c r="A60" s="114"/>
      <c r="B60" s="304"/>
      <c r="C60" s="305"/>
      <c r="D60" s="306"/>
      <c r="G60" s="116"/>
    </row>
    <row r="61" spans="1:7" x14ac:dyDescent="0.25">
      <c r="A61" s="114"/>
      <c r="B61" s="304"/>
      <c r="C61" s="305"/>
      <c r="D61" s="306"/>
      <c r="G61" s="116"/>
    </row>
    <row r="62" spans="1:7" x14ac:dyDescent="0.25">
      <c r="A62" s="114"/>
      <c r="B62" s="304"/>
      <c r="C62" s="305"/>
      <c r="D62" s="306"/>
      <c r="G62" s="116"/>
    </row>
    <row r="63" spans="1:7" x14ac:dyDescent="0.25">
      <c r="A63" s="114"/>
      <c r="B63" s="304"/>
      <c r="C63" s="305"/>
      <c r="D63" s="306"/>
      <c r="G63" s="116"/>
    </row>
    <row r="64" spans="1:7" x14ac:dyDescent="0.25">
      <c r="A64" s="114"/>
      <c r="B64" s="304"/>
      <c r="C64" s="305"/>
      <c r="D64" s="306"/>
      <c r="G64" s="116"/>
    </row>
    <row r="65" spans="1:7" x14ac:dyDescent="0.25">
      <c r="A65" s="114"/>
      <c r="B65" s="307"/>
      <c r="C65" s="308"/>
      <c r="D65" s="309"/>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00" t="s">
        <v>306</v>
      </c>
      <c r="C81" s="300"/>
      <c r="D81" s="300"/>
      <c r="G81" s="116"/>
    </row>
    <row r="82" spans="1:7" ht="13.5" thickBot="1" x14ac:dyDescent="0.3">
      <c r="A82" s="114"/>
      <c r="B82" s="300"/>
      <c r="C82" s="300"/>
      <c r="D82" s="300"/>
      <c r="E82" s="12" t="s">
        <v>2</v>
      </c>
      <c r="F82" s="15"/>
      <c r="G82" s="116"/>
    </row>
    <row r="83" spans="1:7" ht="6.75" customHeight="1" x14ac:dyDescent="0.25">
      <c r="A83" s="114"/>
      <c r="G83" s="116"/>
    </row>
    <row r="84" spans="1:7" x14ac:dyDescent="0.25">
      <c r="A84" s="114"/>
      <c r="B84" s="301"/>
      <c r="C84" s="302"/>
      <c r="D84" s="303"/>
      <c r="G84" s="116"/>
    </row>
    <row r="85" spans="1:7" x14ac:dyDescent="0.25">
      <c r="A85" s="114"/>
      <c r="B85" s="304"/>
      <c r="C85" s="305"/>
      <c r="D85" s="306"/>
      <c r="G85" s="116"/>
    </row>
    <row r="86" spans="1:7" x14ac:dyDescent="0.25">
      <c r="A86" s="114"/>
      <c r="B86" s="304"/>
      <c r="C86" s="305"/>
      <c r="D86" s="306"/>
      <c r="G86" s="116"/>
    </row>
    <row r="87" spans="1:7" x14ac:dyDescent="0.25">
      <c r="A87" s="114"/>
      <c r="B87" s="304"/>
      <c r="C87" s="305"/>
      <c r="D87" s="306"/>
      <c r="G87" s="116"/>
    </row>
    <row r="88" spans="1:7" x14ac:dyDescent="0.25">
      <c r="A88" s="114"/>
      <c r="B88" s="304"/>
      <c r="C88" s="305"/>
      <c r="D88" s="306"/>
      <c r="G88" s="116"/>
    </row>
    <row r="89" spans="1:7" x14ac:dyDescent="0.25">
      <c r="A89" s="114"/>
      <c r="B89" s="304"/>
      <c r="C89" s="305"/>
      <c r="D89" s="306"/>
      <c r="G89" s="116"/>
    </row>
    <row r="90" spans="1:7" x14ac:dyDescent="0.25">
      <c r="A90" s="114"/>
      <c r="B90" s="307"/>
      <c r="C90" s="308"/>
      <c r="D90" s="309"/>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00" t="s">
        <v>306</v>
      </c>
      <c r="C106" s="300"/>
      <c r="D106" s="300"/>
      <c r="G106" s="116"/>
    </row>
    <row r="107" spans="1:7" ht="13.5" thickBot="1" x14ac:dyDescent="0.3">
      <c r="A107" s="114"/>
      <c r="B107" s="300"/>
      <c r="C107" s="300"/>
      <c r="D107" s="300"/>
      <c r="E107" s="12" t="s">
        <v>2</v>
      </c>
      <c r="F107" s="15"/>
      <c r="G107" s="116"/>
    </row>
    <row r="108" spans="1:7" ht="6.75" customHeight="1" x14ac:dyDescent="0.25">
      <c r="A108" s="114"/>
      <c r="G108" s="116"/>
    </row>
    <row r="109" spans="1:7" x14ac:dyDescent="0.25">
      <c r="A109" s="114"/>
      <c r="B109" s="301"/>
      <c r="C109" s="302"/>
      <c r="D109" s="303"/>
      <c r="G109" s="116"/>
    </row>
    <row r="110" spans="1:7" x14ac:dyDescent="0.25">
      <c r="A110" s="114"/>
      <c r="B110" s="304"/>
      <c r="C110" s="305"/>
      <c r="D110" s="306"/>
      <c r="G110" s="116"/>
    </row>
    <row r="111" spans="1:7" x14ac:dyDescent="0.25">
      <c r="A111" s="114"/>
      <c r="B111" s="304"/>
      <c r="C111" s="305"/>
      <c r="D111" s="306"/>
      <c r="G111" s="116"/>
    </row>
    <row r="112" spans="1:7" x14ac:dyDescent="0.25">
      <c r="A112" s="114"/>
      <c r="B112" s="304"/>
      <c r="C112" s="305"/>
      <c r="D112" s="306"/>
      <c r="G112" s="116"/>
    </row>
    <row r="113" spans="1:7" x14ac:dyDescent="0.25">
      <c r="A113" s="114"/>
      <c r="B113" s="304"/>
      <c r="C113" s="305"/>
      <c r="D113" s="306"/>
      <c r="G113" s="116"/>
    </row>
    <row r="114" spans="1:7" x14ac:dyDescent="0.25">
      <c r="A114" s="114"/>
      <c r="B114" s="304"/>
      <c r="C114" s="305"/>
      <c r="D114" s="306"/>
      <c r="G114" s="116"/>
    </row>
    <row r="115" spans="1:7" x14ac:dyDescent="0.25">
      <c r="A115" s="114"/>
      <c r="B115" s="307"/>
      <c r="C115" s="308"/>
      <c r="D115" s="309"/>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00" t="s">
        <v>306</v>
      </c>
      <c r="C131" s="300"/>
      <c r="D131" s="300"/>
      <c r="G131" s="116"/>
    </row>
    <row r="132" spans="1:7" ht="13.5" thickBot="1" x14ac:dyDescent="0.3">
      <c r="A132" s="114"/>
      <c r="B132" s="300"/>
      <c r="C132" s="300"/>
      <c r="D132" s="300"/>
      <c r="E132" s="12" t="s">
        <v>2</v>
      </c>
      <c r="F132" s="15"/>
      <c r="G132" s="116"/>
    </row>
    <row r="133" spans="1:7" ht="6.75" customHeight="1" x14ac:dyDescent="0.25">
      <c r="A133" s="114"/>
      <c r="G133" s="116"/>
    </row>
    <row r="134" spans="1:7" x14ac:dyDescent="0.25">
      <c r="A134" s="114"/>
      <c r="B134" s="301"/>
      <c r="C134" s="302"/>
      <c r="D134" s="303"/>
      <c r="G134" s="116"/>
    </row>
    <row r="135" spans="1:7" x14ac:dyDescent="0.25">
      <c r="A135" s="114"/>
      <c r="B135" s="304"/>
      <c r="C135" s="305"/>
      <c r="D135" s="306"/>
      <c r="G135" s="116"/>
    </row>
    <row r="136" spans="1:7" x14ac:dyDescent="0.25">
      <c r="A136" s="114"/>
      <c r="B136" s="304"/>
      <c r="C136" s="305"/>
      <c r="D136" s="306"/>
      <c r="G136" s="116"/>
    </row>
    <row r="137" spans="1:7" x14ac:dyDescent="0.25">
      <c r="A137" s="114"/>
      <c r="B137" s="304"/>
      <c r="C137" s="305"/>
      <c r="D137" s="306"/>
      <c r="G137" s="116"/>
    </row>
    <row r="138" spans="1:7" x14ac:dyDescent="0.25">
      <c r="A138" s="114"/>
      <c r="B138" s="304"/>
      <c r="C138" s="305"/>
      <c r="D138" s="306"/>
      <c r="G138" s="116"/>
    </row>
    <row r="139" spans="1:7" x14ac:dyDescent="0.25">
      <c r="A139" s="114"/>
      <c r="B139" s="304"/>
      <c r="C139" s="305"/>
      <c r="D139" s="306"/>
      <c r="G139" s="116"/>
    </row>
    <row r="140" spans="1:7" x14ac:dyDescent="0.25">
      <c r="A140" s="114"/>
      <c r="B140" s="307"/>
      <c r="C140" s="308"/>
      <c r="D140" s="309"/>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00" t="s">
        <v>306</v>
      </c>
      <c r="C156" s="300"/>
      <c r="D156" s="300"/>
      <c r="G156" s="116"/>
    </row>
    <row r="157" spans="1:7" ht="13.5" thickBot="1" x14ac:dyDescent="0.3">
      <c r="A157" s="114"/>
      <c r="B157" s="300"/>
      <c r="C157" s="300"/>
      <c r="D157" s="300"/>
      <c r="E157" s="12" t="s">
        <v>2</v>
      </c>
      <c r="F157" s="15"/>
      <c r="G157" s="116"/>
    </row>
    <row r="158" spans="1:7" ht="6.75" customHeight="1" x14ac:dyDescent="0.25">
      <c r="A158" s="114"/>
      <c r="G158" s="116"/>
    </row>
    <row r="159" spans="1:7" x14ac:dyDescent="0.25">
      <c r="A159" s="114"/>
      <c r="B159" s="301"/>
      <c r="C159" s="302"/>
      <c r="D159" s="303"/>
      <c r="G159" s="116"/>
    </row>
    <row r="160" spans="1:7" x14ac:dyDescent="0.25">
      <c r="A160" s="114"/>
      <c r="B160" s="304"/>
      <c r="C160" s="305"/>
      <c r="D160" s="306"/>
      <c r="G160" s="116"/>
    </row>
    <row r="161" spans="1:7" x14ac:dyDescent="0.25">
      <c r="A161" s="114"/>
      <c r="B161" s="304"/>
      <c r="C161" s="305"/>
      <c r="D161" s="306"/>
      <c r="G161" s="116"/>
    </row>
    <row r="162" spans="1:7" x14ac:dyDescent="0.25">
      <c r="A162" s="114"/>
      <c r="B162" s="304"/>
      <c r="C162" s="305"/>
      <c r="D162" s="306"/>
      <c r="G162" s="116"/>
    </row>
    <row r="163" spans="1:7" x14ac:dyDescent="0.25">
      <c r="A163" s="114"/>
      <c r="B163" s="304"/>
      <c r="C163" s="305"/>
      <c r="D163" s="306"/>
      <c r="G163" s="116"/>
    </row>
    <row r="164" spans="1:7" x14ac:dyDescent="0.25">
      <c r="A164" s="114"/>
      <c r="B164" s="304"/>
      <c r="C164" s="305"/>
      <c r="D164" s="306"/>
      <c r="G164" s="116"/>
    </row>
    <row r="165" spans="1:7" x14ac:dyDescent="0.25">
      <c r="A165" s="114"/>
      <c r="B165" s="307"/>
      <c r="C165" s="308"/>
      <c r="D165" s="309"/>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00" t="s">
        <v>306</v>
      </c>
      <c r="C181" s="300"/>
      <c r="D181" s="300"/>
      <c r="G181" s="116"/>
    </row>
    <row r="182" spans="1:7" ht="13.5" thickBot="1" x14ac:dyDescent="0.3">
      <c r="A182" s="114"/>
      <c r="B182" s="300"/>
      <c r="C182" s="300"/>
      <c r="D182" s="300"/>
      <c r="E182" s="12" t="s">
        <v>2</v>
      </c>
      <c r="F182" s="15"/>
      <c r="G182" s="116"/>
    </row>
    <row r="183" spans="1:7" ht="6.75" customHeight="1" x14ac:dyDescent="0.25">
      <c r="A183" s="114"/>
      <c r="G183" s="116"/>
    </row>
    <row r="184" spans="1:7" x14ac:dyDescent="0.25">
      <c r="A184" s="114"/>
      <c r="B184" s="301"/>
      <c r="C184" s="302"/>
      <c r="D184" s="303"/>
      <c r="G184" s="116"/>
    </row>
    <row r="185" spans="1:7" x14ac:dyDescent="0.25">
      <c r="A185" s="114"/>
      <c r="B185" s="304"/>
      <c r="C185" s="305"/>
      <c r="D185" s="306"/>
      <c r="G185" s="116"/>
    </row>
    <row r="186" spans="1:7" x14ac:dyDescent="0.25">
      <c r="A186" s="114"/>
      <c r="B186" s="304"/>
      <c r="C186" s="305"/>
      <c r="D186" s="306"/>
      <c r="G186" s="116"/>
    </row>
    <row r="187" spans="1:7" x14ac:dyDescent="0.25">
      <c r="A187" s="114"/>
      <c r="B187" s="304"/>
      <c r="C187" s="305"/>
      <c r="D187" s="306"/>
      <c r="G187" s="116"/>
    </row>
    <row r="188" spans="1:7" x14ac:dyDescent="0.25">
      <c r="A188" s="114"/>
      <c r="B188" s="304"/>
      <c r="C188" s="305"/>
      <c r="D188" s="306"/>
      <c r="G188" s="116"/>
    </row>
    <row r="189" spans="1:7" x14ac:dyDescent="0.25">
      <c r="A189" s="114"/>
      <c r="B189" s="304"/>
      <c r="C189" s="305"/>
      <c r="D189" s="306"/>
      <c r="G189" s="116"/>
    </row>
    <row r="190" spans="1:7" x14ac:dyDescent="0.25">
      <c r="A190" s="114"/>
      <c r="B190" s="307"/>
      <c r="C190" s="308"/>
      <c r="D190" s="309"/>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00" t="s">
        <v>306</v>
      </c>
      <c r="C206" s="300"/>
      <c r="D206" s="300"/>
      <c r="G206" s="116"/>
    </row>
    <row r="207" spans="1:7" ht="13.5" thickBot="1" x14ac:dyDescent="0.3">
      <c r="A207" s="114"/>
      <c r="B207" s="300"/>
      <c r="C207" s="300"/>
      <c r="D207" s="300"/>
      <c r="E207" s="12" t="s">
        <v>2</v>
      </c>
      <c r="F207" s="15"/>
      <c r="G207" s="116"/>
    </row>
    <row r="208" spans="1:7" ht="6.75" customHeight="1" x14ac:dyDescent="0.25">
      <c r="A208" s="114"/>
      <c r="G208" s="116"/>
    </row>
    <row r="209" spans="1:7" x14ac:dyDescent="0.25">
      <c r="A209" s="114"/>
      <c r="B209" s="301"/>
      <c r="C209" s="302"/>
      <c r="D209" s="303"/>
      <c r="G209" s="116"/>
    </row>
    <row r="210" spans="1:7" x14ac:dyDescent="0.25">
      <c r="A210" s="114"/>
      <c r="B210" s="304"/>
      <c r="C210" s="305"/>
      <c r="D210" s="306"/>
      <c r="G210" s="116"/>
    </row>
    <row r="211" spans="1:7" x14ac:dyDescent="0.25">
      <c r="A211" s="114"/>
      <c r="B211" s="304"/>
      <c r="C211" s="305"/>
      <c r="D211" s="306"/>
      <c r="G211" s="116"/>
    </row>
    <row r="212" spans="1:7" x14ac:dyDescent="0.25">
      <c r="A212" s="114"/>
      <c r="B212" s="304"/>
      <c r="C212" s="305"/>
      <c r="D212" s="306"/>
      <c r="G212" s="116"/>
    </row>
    <row r="213" spans="1:7" x14ac:dyDescent="0.25">
      <c r="A213" s="114"/>
      <c r="B213" s="304"/>
      <c r="C213" s="305"/>
      <c r="D213" s="306"/>
      <c r="G213" s="116"/>
    </row>
    <row r="214" spans="1:7" x14ac:dyDescent="0.25">
      <c r="A214" s="114"/>
      <c r="B214" s="304"/>
      <c r="C214" s="305"/>
      <c r="D214" s="306"/>
      <c r="G214" s="116"/>
    </row>
    <row r="215" spans="1:7" x14ac:dyDescent="0.25">
      <c r="A215" s="114"/>
      <c r="B215" s="307"/>
      <c r="C215" s="308"/>
      <c r="D215" s="309"/>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00" t="s">
        <v>306</v>
      </c>
      <c r="C231" s="300"/>
      <c r="D231" s="300"/>
      <c r="G231" s="116"/>
    </row>
    <row r="232" spans="1:7" ht="13.5" thickBot="1" x14ac:dyDescent="0.3">
      <c r="A232" s="114"/>
      <c r="B232" s="300"/>
      <c r="C232" s="300"/>
      <c r="D232" s="300"/>
      <c r="E232" s="12" t="s">
        <v>2</v>
      </c>
      <c r="F232" s="15"/>
      <c r="G232" s="116"/>
    </row>
    <row r="233" spans="1:7" ht="6.75" customHeight="1" x14ac:dyDescent="0.25">
      <c r="A233" s="114"/>
      <c r="G233" s="116"/>
    </row>
    <row r="234" spans="1:7" x14ac:dyDescent="0.25">
      <c r="A234" s="114"/>
      <c r="B234" s="301"/>
      <c r="C234" s="302"/>
      <c r="D234" s="303"/>
      <c r="G234" s="116"/>
    </row>
    <row r="235" spans="1:7" x14ac:dyDescent="0.25">
      <c r="A235" s="114"/>
      <c r="B235" s="304"/>
      <c r="C235" s="305"/>
      <c r="D235" s="306"/>
      <c r="G235" s="116"/>
    </row>
    <row r="236" spans="1:7" x14ac:dyDescent="0.25">
      <c r="A236" s="114"/>
      <c r="B236" s="304"/>
      <c r="C236" s="305"/>
      <c r="D236" s="306"/>
      <c r="G236" s="116"/>
    </row>
    <row r="237" spans="1:7" x14ac:dyDescent="0.25">
      <c r="A237" s="114"/>
      <c r="B237" s="304"/>
      <c r="C237" s="305"/>
      <c r="D237" s="306"/>
      <c r="G237" s="116"/>
    </row>
    <row r="238" spans="1:7" x14ac:dyDescent="0.25">
      <c r="A238" s="114"/>
      <c r="B238" s="304"/>
      <c r="C238" s="305"/>
      <c r="D238" s="306"/>
      <c r="G238" s="116"/>
    </row>
    <row r="239" spans="1:7" x14ac:dyDescent="0.25">
      <c r="A239" s="114"/>
      <c r="B239" s="304"/>
      <c r="C239" s="305"/>
      <c r="D239" s="306"/>
      <c r="G239" s="116"/>
    </row>
    <row r="240" spans="1:7" x14ac:dyDescent="0.25">
      <c r="A240" s="114"/>
      <c r="B240" s="307"/>
      <c r="C240" s="308"/>
      <c r="D240" s="309"/>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00" t="s">
        <v>306</v>
      </c>
      <c r="C256" s="300"/>
      <c r="D256" s="300"/>
      <c r="G256" s="116"/>
    </row>
    <row r="257" spans="1:7" ht="13.5" thickBot="1" x14ac:dyDescent="0.3">
      <c r="A257" s="114"/>
      <c r="B257" s="300"/>
      <c r="C257" s="300"/>
      <c r="D257" s="300"/>
      <c r="E257" s="12" t="s">
        <v>2</v>
      </c>
      <c r="F257" s="15"/>
      <c r="G257" s="116"/>
    </row>
    <row r="258" spans="1:7" ht="6.75" customHeight="1" x14ac:dyDescent="0.25">
      <c r="A258" s="114"/>
      <c r="G258" s="116"/>
    </row>
    <row r="259" spans="1:7" x14ac:dyDescent="0.25">
      <c r="A259" s="114"/>
      <c r="B259" s="301"/>
      <c r="C259" s="302"/>
      <c r="D259" s="303"/>
      <c r="G259" s="116"/>
    </row>
    <row r="260" spans="1:7" x14ac:dyDescent="0.25">
      <c r="A260" s="114"/>
      <c r="B260" s="304"/>
      <c r="C260" s="305"/>
      <c r="D260" s="306"/>
      <c r="G260" s="116"/>
    </row>
    <row r="261" spans="1:7" x14ac:dyDescent="0.25">
      <c r="A261" s="114"/>
      <c r="B261" s="304"/>
      <c r="C261" s="305"/>
      <c r="D261" s="306"/>
      <c r="G261" s="116"/>
    </row>
    <row r="262" spans="1:7" x14ac:dyDescent="0.25">
      <c r="A262" s="114"/>
      <c r="B262" s="304"/>
      <c r="C262" s="305"/>
      <c r="D262" s="306"/>
      <c r="G262" s="116"/>
    </row>
    <row r="263" spans="1:7" x14ac:dyDescent="0.25">
      <c r="A263" s="114"/>
      <c r="B263" s="304"/>
      <c r="C263" s="305"/>
      <c r="D263" s="306"/>
      <c r="G263" s="116"/>
    </row>
    <row r="264" spans="1:7" x14ac:dyDescent="0.25">
      <c r="A264" s="114"/>
      <c r="B264" s="304"/>
      <c r="C264" s="305"/>
      <c r="D264" s="306"/>
      <c r="G264" s="116"/>
    </row>
    <row r="265" spans="1:7" x14ac:dyDescent="0.25">
      <c r="A265" s="114"/>
      <c r="B265" s="307"/>
      <c r="C265" s="308"/>
      <c r="D265" s="309"/>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sheetPr>
  <dimension ref="A1:G270"/>
  <sheetViews>
    <sheetView showGridLines="0" view="pageBreakPreview" topLeftCell="B39" zoomScale="85" zoomScaleNormal="90" zoomScaleSheetLayoutView="85" zoomScalePageLayoutView="90" workbookViewId="0">
      <selection activeCell="K39" sqref="K39"/>
    </sheetView>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ht="13.5" thickBot="1" x14ac:dyDescent="0.25">
      <c r="A5" s="89"/>
      <c r="D5" s="93" t="s">
        <v>143</v>
      </c>
      <c r="E5" s="12" t="s">
        <v>2</v>
      </c>
      <c r="F5" s="15" t="s">
        <v>191</v>
      </c>
    </row>
    <row r="6" spans="1:7" ht="15" x14ac:dyDescent="0.25">
      <c r="A6" s="94" t="s">
        <v>149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95</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v>7972500</v>
      </c>
      <c r="G18" s="116"/>
    </row>
    <row r="19" spans="1:7" ht="13.5" thickBot="1" x14ac:dyDescent="0.3">
      <c r="A19" s="114"/>
      <c r="C19" s="115"/>
      <c r="G19" s="116"/>
    </row>
    <row r="20" spans="1:7" ht="13.5" thickBot="1" x14ac:dyDescent="0.3">
      <c r="A20" s="114"/>
      <c r="B20" s="90" t="s">
        <v>11</v>
      </c>
      <c r="C20" s="115"/>
      <c r="E20" s="12" t="s">
        <v>2</v>
      </c>
      <c r="F20" s="15">
        <v>7972500</v>
      </c>
      <c r="G20" s="116"/>
    </row>
    <row r="21" spans="1:7" s="113" customFormat="1" ht="15" x14ac:dyDescent="0.25">
      <c r="A21" s="117"/>
      <c r="B21" s="94"/>
      <c r="C21" s="94"/>
      <c r="D21" s="118"/>
      <c r="F21" s="99"/>
      <c r="G21" s="119"/>
    </row>
    <row r="22" spans="1:7" s="113" customFormat="1" ht="28.5" x14ac:dyDescent="0.25">
      <c r="A22" s="120"/>
      <c r="B22" s="41" t="s">
        <v>233</v>
      </c>
      <c r="C22" s="121"/>
      <c r="D22" s="152" t="s">
        <v>313</v>
      </c>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Yes</v>
      </c>
      <c r="G29" s="116"/>
    </row>
    <row r="30" spans="1:7" ht="6.75" customHeight="1" x14ac:dyDescent="0.25">
      <c r="A30" s="114"/>
      <c r="G30" s="116"/>
    </row>
    <row r="31" spans="1:7" ht="13.5" customHeight="1" thickBot="1" x14ac:dyDescent="0.3">
      <c r="A31" s="114"/>
      <c r="B31" s="300" t="s">
        <v>306</v>
      </c>
      <c r="C31" s="300"/>
      <c r="D31" s="300"/>
      <c r="G31" s="116"/>
    </row>
    <row r="32" spans="1:7" ht="13.5" thickBot="1" x14ac:dyDescent="0.3">
      <c r="A32" s="114"/>
      <c r="B32" s="300"/>
      <c r="C32" s="300"/>
      <c r="D32" s="300"/>
      <c r="E32" s="12" t="s">
        <v>2</v>
      </c>
      <c r="F32" s="15" t="s">
        <v>191</v>
      </c>
      <c r="G32" s="116"/>
    </row>
    <row r="33" spans="1:7" ht="6.75" customHeight="1" x14ac:dyDescent="0.25">
      <c r="A33" s="114"/>
      <c r="G33" s="116"/>
    </row>
    <row r="34" spans="1:7" ht="31.5" customHeight="1" x14ac:dyDescent="0.25">
      <c r="A34" s="114"/>
      <c r="B34" s="310" t="s">
        <v>375</v>
      </c>
      <c r="C34" s="311"/>
      <c r="D34" s="312"/>
      <c r="G34" s="116"/>
    </row>
    <row r="35" spans="1:7" ht="94.5" customHeight="1" x14ac:dyDescent="0.25">
      <c r="A35" s="114"/>
      <c r="B35" s="313"/>
      <c r="C35" s="314"/>
      <c r="D35" s="315"/>
      <c r="G35" s="116"/>
    </row>
    <row r="36" spans="1:7" ht="156.75" customHeight="1" x14ac:dyDescent="0.25">
      <c r="A36" s="114"/>
      <c r="B36" s="313"/>
      <c r="C36" s="314"/>
      <c r="D36" s="315"/>
      <c r="G36" s="116"/>
    </row>
    <row r="37" spans="1:7" ht="110.25" customHeight="1" x14ac:dyDescent="0.25">
      <c r="A37" s="114"/>
      <c r="B37" s="313"/>
      <c r="C37" s="314"/>
      <c r="D37" s="315"/>
      <c r="G37" s="116"/>
    </row>
    <row r="38" spans="1:7" ht="254.25" customHeight="1" x14ac:dyDescent="0.25">
      <c r="A38" s="114"/>
      <c r="B38" s="313"/>
      <c r="C38" s="314"/>
      <c r="D38" s="315"/>
      <c r="G38" s="116"/>
    </row>
    <row r="39" spans="1:7" ht="48" customHeight="1" x14ac:dyDescent="0.25">
      <c r="A39" s="114"/>
      <c r="B39" s="313"/>
      <c r="C39" s="314"/>
      <c r="D39" s="315"/>
      <c r="G39" s="116"/>
    </row>
    <row r="40" spans="1:7" ht="52.5" customHeight="1" x14ac:dyDescent="0.25">
      <c r="A40" s="114"/>
      <c r="B40" s="316"/>
      <c r="C40" s="317"/>
      <c r="D40" s="318"/>
      <c r="G40" s="116"/>
    </row>
    <row r="41" spans="1:7" ht="26.25" customHeight="1" thickBot="1" x14ac:dyDescent="0.3">
      <c r="A41" s="114"/>
      <c r="G41" s="116"/>
    </row>
    <row r="42" spans="1:7" ht="13.5" thickBot="1" x14ac:dyDescent="0.3">
      <c r="A42" s="114"/>
      <c r="B42" s="90" t="s">
        <v>20</v>
      </c>
      <c r="E42" s="12" t="s">
        <v>2</v>
      </c>
      <c r="F42" s="54">
        <v>1</v>
      </c>
      <c r="G42" s="116"/>
    </row>
    <row r="43" spans="1:7" ht="6.75" customHeight="1" thickBot="1" x14ac:dyDescent="0.3">
      <c r="A43" s="114"/>
      <c r="G43" s="116"/>
    </row>
    <row r="44" spans="1:7" ht="13.5" thickBot="1" x14ac:dyDescent="0.3">
      <c r="A44" s="114"/>
      <c r="C44" s="115" t="s">
        <v>15</v>
      </c>
      <c r="F44" s="98">
        <f>IF(F42=0," ",IF(F32="Yes",1,IF(F32="No",0,IF(F29/F42&gt;=1,1,IF(F29/F42&gt;=0.75,0.75,IF(F29/F42&gt;=0.5,0.5,IF(F29/F42&gt;=0.25,0.25,0)))))))</f>
        <v>1</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28.5" x14ac:dyDescent="0.25">
      <c r="A47" s="120"/>
      <c r="B47" s="41" t="s">
        <v>233</v>
      </c>
      <c r="C47" s="121"/>
      <c r="D47" s="152" t="s">
        <v>336</v>
      </c>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
        <v>191</v>
      </c>
      <c r="G54" s="116"/>
    </row>
    <row r="55" spans="1:7" ht="6.75" customHeight="1" x14ac:dyDescent="0.25">
      <c r="A55" s="114"/>
      <c r="G55" s="116"/>
    </row>
    <row r="56" spans="1:7" ht="13.5" customHeight="1" thickBot="1" x14ac:dyDescent="0.3">
      <c r="A56" s="114"/>
      <c r="B56" s="300" t="s">
        <v>306</v>
      </c>
      <c r="C56" s="300"/>
      <c r="D56" s="300"/>
      <c r="G56" s="116"/>
    </row>
    <row r="57" spans="1:7" ht="13.5" thickBot="1" x14ac:dyDescent="0.3">
      <c r="A57" s="114"/>
      <c r="B57" s="300"/>
      <c r="C57" s="300"/>
      <c r="D57" s="300"/>
      <c r="E57" s="12" t="s">
        <v>2</v>
      </c>
      <c r="F57" s="15" t="s">
        <v>191</v>
      </c>
      <c r="G57" s="116"/>
    </row>
    <row r="58" spans="1:7" ht="6.75" customHeight="1" x14ac:dyDescent="0.25">
      <c r="A58" s="114"/>
      <c r="G58" s="116"/>
    </row>
    <row r="59" spans="1:7" x14ac:dyDescent="0.25">
      <c r="A59" s="114"/>
      <c r="B59" s="301" t="s">
        <v>339</v>
      </c>
      <c r="C59" s="302"/>
      <c r="D59" s="303"/>
      <c r="G59" s="116"/>
    </row>
    <row r="60" spans="1:7" x14ac:dyDescent="0.25">
      <c r="A60" s="114"/>
      <c r="B60" s="304"/>
      <c r="C60" s="305"/>
      <c r="D60" s="306"/>
      <c r="G60" s="116"/>
    </row>
    <row r="61" spans="1:7" x14ac:dyDescent="0.25">
      <c r="A61" s="114"/>
      <c r="B61" s="304"/>
      <c r="C61" s="305"/>
      <c r="D61" s="306"/>
      <c r="G61" s="116"/>
    </row>
    <row r="62" spans="1:7" x14ac:dyDescent="0.25">
      <c r="A62" s="114"/>
      <c r="B62" s="304"/>
      <c r="C62" s="305"/>
      <c r="D62" s="306"/>
      <c r="G62" s="116"/>
    </row>
    <row r="63" spans="1:7" x14ac:dyDescent="0.25">
      <c r="A63" s="114"/>
      <c r="B63" s="304"/>
      <c r="C63" s="305"/>
      <c r="D63" s="306"/>
      <c r="G63" s="116"/>
    </row>
    <row r="64" spans="1:7" x14ac:dyDescent="0.25">
      <c r="A64" s="114"/>
      <c r="B64" s="304"/>
      <c r="C64" s="305"/>
      <c r="D64" s="306"/>
      <c r="G64" s="116"/>
    </row>
    <row r="65" spans="1:7" ht="203.25" customHeight="1" x14ac:dyDescent="0.25">
      <c r="A65" s="114"/>
      <c r="B65" s="307"/>
      <c r="C65" s="308"/>
      <c r="D65" s="309"/>
      <c r="G65" s="116"/>
    </row>
    <row r="66" spans="1:7" ht="6.75" customHeight="1" thickBot="1" x14ac:dyDescent="0.3">
      <c r="A66" s="114"/>
      <c r="G66" s="116"/>
    </row>
    <row r="67" spans="1:7" ht="13.5" thickBot="1" x14ac:dyDescent="0.3">
      <c r="A67" s="114"/>
      <c r="B67" s="90" t="s">
        <v>20</v>
      </c>
      <c r="E67" s="12" t="s">
        <v>2</v>
      </c>
      <c r="F67" s="54" t="s">
        <v>191</v>
      </c>
      <c r="G67" s="116"/>
    </row>
    <row r="68" spans="1:7" ht="6.75" customHeight="1" thickBot="1" x14ac:dyDescent="0.3">
      <c r="A68" s="114"/>
      <c r="G68" s="116"/>
    </row>
    <row r="69" spans="1:7" ht="13.5" thickBot="1" x14ac:dyDescent="0.3">
      <c r="A69" s="114"/>
      <c r="C69" s="115" t="s">
        <v>15</v>
      </c>
      <c r="F69" s="98">
        <v>1</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28.5" x14ac:dyDescent="0.25">
      <c r="A72" s="120"/>
      <c r="B72" s="41" t="s">
        <v>233</v>
      </c>
      <c r="C72" s="121"/>
      <c r="D72" s="152" t="s">
        <v>338</v>
      </c>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
        <v>191</v>
      </c>
      <c r="G79" s="116"/>
    </row>
    <row r="80" spans="1:7" ht="6.75" customHeight="1" x14ac:dyDescent="0.25">
      <c r="A80" s="114"/>
      <c r="G80" s="116"/>
    </row>
    <row r="81" spans="1:7" ht="13.5" customHeight="1" thickBot="1" x14ac:dyDescent="0.3">
      <c r="A81" s="114"/>
      <c r="B81" s="300" t="s">
        <v>306</v>
      </c>
      <c r="C81" s="300"/>
      <c r="D81" s="300"/>
      <c r="G81" s="116"/>
    </row>
    <row r="82" spans="1:7" ht="13.5" thickBot="1" x14ac:dyDescent="0.3">
      <c r="A82" s="114"/>
      <c r="B82" s="300"/>
      <c r="C82" s="300"/>
      <c r="D82" s="300"/>
      <c r="E82" s="12" t="s">
        <v>2</v>
      </c>
      <c r="F82" s="15" t="s">
        <v>191</v>
      </c>
      <c r="G82" s="116"/>
    </row>
    <row r="83" spans="1:7" ht="6.75" customHeight="1" x14ac:dyDescent="0.25">
      <c r="A83" s="114"/>
      <c r="G83" s="116"/>
    </row>
    <row r="84" spans="1:7" x14ac:dyDescent="0.25">
      <c r="A84" s="114"/>
      <c r="B84" s="301" t="s">
        <v>340</v>
      </c>
      <c r="C84" s="302"/>
      <c r="D84" s="303"/>
      <c r="G84" s="116"/>
    </row>
    <row r="85" spans="1:7" x14ac:dyDescent="0.25">
      <c r="A85" s="114"/>
      <c r="B85" s="304"/>
      <c r="C85" s="305"/>
      <c r="D85" s="306"/>
      <c r="G85" s="116"/>
    </row>
    <row r="86" spans="1:7" x14ac:dyDescent="0.25">
      <c r="A86" s="114"/>
      <c r="B86" s="304"/>
      <c r="C86" s="305"/>
      <c r="D86" s="306"/>
      <c r="G86" s="116"/>
    </row>
    <row r="87" spans="1:7" x14ac:dyDescent="0.25">
      <c r="A87" s="114"/>
      <c r="B87" s="304"/>
      <c r="C87" s="305"/>
      <c r="D87" s="306"/>
      <c r="G87" s="116"/>
    </row>
    <row r="88" spans="1:7" x14ac:dyDescent="0.25">
      <c r="A88" s="114"/>
      <c r="B88" s="304"/>
      <c r="C88" s="305"/>
      <c r="D88" s="306"/>
      <c r="G88" s="116"/>
    </row>
    <row r="89" spans="1:7" x14ac:dyDescent="0.25">
      <c r="A89" s="114"/>
      <c r="B89" s="304"/>
      <c r="C89" s="305"/>
      <c r="D89" s="306"/>
      <c r="G89" s="116"/>
    </row>
    <row r="90" spans="1:7" ht="306.75" customHeight="1" x14ac:dyDescent="0.25">
      <c r="A90" s="114"/>
      <c r="B90" s="307"/>
      <c r="C90" s="308"/>
      <c r="D90" s="309"/>
      <c r="G90" s="116"/>
    </row>
    <row r="91" spans="1:7" ht="6.75" customHeight="1" thickBot="1" x14ac:dyDescent="0.3">
      <c r="A91" s="114"/>
      <c r="G91" s="116"/>
    </row>
    <row r="92" spans="1:7" ht="13.5" thickBot="1" x14ac:dyDescent="0.3">
      <c r="A92" s="114"/>
      <c r="B92" s="90" t="s">
        <v>20</v>
      </c>
      <c r="E92" s="12" t="s">
        <v>2</v>
      </c>
      <c r="F92" s="54" t="s">
        <v>191</v>
      </c>
      <c r="G92" s="116"/>
    </row>
    <row r="93" spans="1:7" ht="6.75" customHeight="1" thickBot="1" x14ac:dyDescent="0.3">
      <c r="A93" s="114"/>
      <c r="G93" s="116"/>
    </row>
    <row r="94" spans="1:7" ht="13.5" thickBot="1" x14ac:dyDescent="0.3">
      <c r="A94" s="114"/>
      <c r="C94" s="115" t="s">
        <v>15</v>
      </c>
      <c r="F94" s="98">
        <f>IF(F92=0," ",IF(F82="Yes",1,IF(F82="No",0,IF(F79/F92&gt;=1,1,IF(F79/F92&gt;=0.75,0.75,IF(F79/F92&gt;=0.5,0.5,IF(F79/F92&gt;=0.25,0.25,0)))))))</f>
        <v>1</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00" t="s">
        <v>306</v>
      </c>
      <c r="C106" s="300"/>
      <c r="D106" s="300"/>
      <c r="G106" s="116"/>
    </row>
    <row r="107" spans="1:7" ht="13.5" thickBot="1" x14ac:dyDescent="0.3">
      <c r="A107" s="114"/>
      <c r="B107" s="300"/>
      <c r="C107" s="300"/>
      <c r="D107" s="300"/>
      <c r="E107" s="12" t="s">
        <v>2</v>
      </c>
      <c r="F107" s="15"/>
      <c r="G107" s="116"/>
    </row>
    <row r="108" spans="1:7" ht="6.75" customHeight="1" x14ac:dyDescent="0.25">
      <c r="A108" s="114"/>
      <c r="G108" s="116"/>
    </row>
    <row r="109" spans="1:7" x14ac:dyDescent="0.25">
      <c r="A109" s="114"/>
      <c r="B109" s="301"/>
      <c r="C109" s="302"/>
      <c r="D109" s="303"/>
      <c r="G109" s="116"/>
    </row>
    <row r="110" spans="1:7" x14ac:dyDescent="0.25">
      <c r="A110" s="114"/>
      <c r="B110" s="304"/>
      <c r="C110" s="305"/>
      <c r="D110" s="306"/>
      <c r="G110" s="116"/>
    </row>
    <row r="111" spans="1:7" x14ac:dyDescent="0.25">
      <c r="A111" s="114"/>
      <c r="B111" s="304"/>
      <c r="C111" s="305"/>
      <c r="D111" s="306"/>
      <c r="G111" s="116"/>
    </row>
    <row r="112" spans="1:7" x14ac:dyDescent="0.25">
      <c r="A112" s="114"/>
      <c r="B112" s="304"/>
      <c r="C112" s="305"/>
      <c r="D112" s="306"/>
      <c r="G112" s="116"/>
    </row>
    <row r="113" spans="1:7" x14ac:dyDescent="0.25">
      <c r="A113" s="114"/>
      <c r="B113" s="304"/>
      <c r="C113" s="305"/>
      <c r="D113" s="306"/>
      <c r="G113" s="116"/>
    </row>
    <row r="114" spans="1:7" x14ac:dyDescent="0.25">
      <c r="A114" s="114"/>
      <c r="B114" s="304"/>
      <c r="C114" s="305"/>
      <c r="D114" s="306"/>
      <c r="G114" s="116"/>
    </row>
    <row r="115" spans="1:7" x14ac:dyDescent="0.25">
      <c r="A115" s="114"/>
      <c r="B115" s="307"/>
      <c r="C115" s="308"/>
      <c r="D115" s="309"/>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00" t="s">
        <v>306</v>
      </c>
      <c r="C131" s="300"/>
      <c r="D131" s="300"/>
      <c r="G131" s="116"/>
    </row>
    <row r="132" spans="1:7" ht="13.5" thickBot="1" x14ac:dyDescent="0.3">
      <c r="A132" s="114"/>
      <c r="B132" s="300"/>
      <c r="C132" s="300"/>
      <c r="D132" s="300"/>
      <c r="E132" s="12" t="s">
        <v>2</v>
      </c>
      <c r="F132" s="15"/>
      <c r="G132" s="116"/>
    </row>
    <row r="133" spans="1:7" ht="6.75" customHeight="1" x14ac:dyDescent="0.25">
      <c r="A133" s="114"/>
      <c r="G133" s="116"/>
    </row>
    <row r="134" spans="1:7" x14ac:dyDescent="0.25">
      <c r="A134" s="114"/>
      <c r="B134" s="301"/>
      <c r="C134" s="302"/>
      <c r="D134" s="303"/>
      <c r="G134" s="116"/>
    </row>
    <row r="135" spans="1:7" x14ac:dyDescent="0.25">
      <c r="A135" s="114"/>
      <c r="B135" s="304"/>
      <c r="C135" s="305"/>
      <c r="D135" s="306"/>
      <c r="G135" s="116"/>
    </row>
    <row r="136" spans="1:7" x14ac:dyDescent="0.25">
      <c r="A136" s="114"/>
      <c r="B136" s="304"/>
      <c r="C136" s="305"/>
      <c r="D136" s="306"/>
      <c r="G136" s="116"/>
    </row>
    <row r="137" spans="1:7" x14ac:dyDescent="0.25">
      <c r="A137" s="114"/>
      <c r="B137" s="304"/>
      <c r="C137" s="305"/>
      <c r="D137" s="306"/>
      <c r="G137" s="116"/>
    </row>
    <row r="138" spans="1:7" x14ac:dyDescent="0.25">
      <c r="A138" s="114"/>
      <c r="B138" s="304"/>
      <c r="C138" s="305"/>
      <c r="D138" s="306"/>
      <c r="G138" s="116"/>
    </row>
    <row r="139" spans="1:7" x14ac:dyDescent="0.25">
      <c r="A139" s="114"/>
      <c r="B139" s="304"/>
      <c r="C139" s="305"/>
      <c r="D139" s="306"/>
      <c r="G139" s="116"/>
    </row>
    <row r="140" spans="1:7" x14ac:dyDescent="0.25">
      <c r="A140" s="114"/>
      <c r="B140" s="307"/>
      <c r="C140" s="308"/>
      <c r="D140" s="309"/>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00" t="s">
        <v>306</v>
      </c>
      <c r="C156" s="300"/>
      <c r="D156" s="300"/>
      <c r="G156" s="116"/>
    </row>
    <row r="157" spans="1:7" ht="13.5" thickBot="1" x14ac:dyDescent="0.3">
      <c r="A157" s="114"/>
      <c r="B157" s="300"/>
      <c r="C157" s="300"/>
      <c r="D157" s="300"/>
      <c r="E157" s="12" t="s">
        <v>2</v>
      </c>
      <c r="F157" s="15"/>
      <c r="G157" s="116"/>
    </row>
    <row r="158" spans="1:7" ht="6.75" customHeight="1" x14ac:dyDescent="0.25">
      <c r="A158" s="114"/>
      <c r="G158" s="116"/>
    </row>
    <row r="159" spans="1:7" x14ac:dyDescent="0.25">
      <c r="A159" s="114"/>
      <c r="B159" s="301"/>
      <c r="C159" s="302"/>
      <c r="D159" s="303"/>
      <c r="G159" s="116"/>
    </row>
    <row r="160" spans="1:7" x14ac:dyDescent="0.25">
      <c r="A160" s="114"/>
      <c r="B160" s="304"/>
      <c r="C160" s="305"/>
      <c r="D160" s="306"/>
      <c r="G160" s="116"/>
    </row>
    <row r="161" spans="1:7" x14ac:dyDescent="0.25">
      <c r="A161" s="114"/>
      <c r="B161" s="304"/>
      <c r="C161" s="305"/>
      <c r="D161" s="306"/>
      <c r="G161" s="116"/>
    </row>
    <row r="162" spans="1:7" x14ac:dyDescent="0.25">
      <c r="A162" s="114"/>
      <c r="B162" s="304"/>
      <c r="C162" s="305"/>
      <c r="D162" s="306"/>
      <c r="G162" s="116"/>
    </row>
    <row r="163" spans="1:7" x14ac:dyDescent="0.25">
      <c r="A163" s="114"/>
      <c r="B163" s="304"/>
      <c r="C163" s="305"/>
      <c r="D163" s="306"/>
      <c r="G163" s="116"/>
    </row>
    <row r="164" spans="1:7" x14ac:dyDescent="0.25">
      <c r="A164" s="114"/>
      <c r="B164" s="304"/>
      <c r="C164" s="305"/>
      <c r="D164" s="306"/>
      <c r="G164" s="116"/>
    </row>
    <row r="165" spans="1:7" x14ac:dyDescent="0.25">
      <c r="A165" s="114"/>
      <c r="B165" s="307"/>
      <c r="C165" s="308"/>
      <c r="D165" s="309"/>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00" t="s">
        <v>306</v>
      </c>
      <c r="C181" s="300"/>
      <c r="D181" s="300"/>
      <c r="G181" s="116"/>
    </row>
    <row r="182" spans="1:7" ht="13.5" thickBot="1" x14ac:dyDescent="0.3">
      <c r="A182" s="114"/>
      <c r="B182" s="300"/>
      <c r="C182" s="300"/>
      <c r="D182" s="300"/>
      <c r="E182" s="12" t="s">
        <v>2</v>
      </c>
      <c r="F182" s="15"/>
      <c r="G182" s="116"/>
    </row>
    <row r="183" spans="1:7" ht="6.75" customHeight="1" x14ac:dyDescent="0.25">
      <c r="A183" s="114"/>
      <c r="G183" s="116"/>
    </row>
    <row r="184" spans="1:7" x14ac:dyDescent="0.25">
      <c r="A184" s="114"/>
      <c r="B184" s="301"/>
      <c r="C184" s="302"/>
      <c r="D184" s="303"/>
      <c r="G184" s="116"/>
    </row>
    <row r="185" spans="1:7" x14ac:dyDescent="0.25">
      <c r="A185" s="114"/>
      <c r="B185" s="304"/>
      <c r="C185" s="305"/>
      <c r="D185" s="306"/>
      <c r="G185" s="116"/>
    </row>
    <row r="186" spans="1:7" x14ac:dyDescent="0.25">
      <c r="A186" s="114"/>
      <c r="B186" s="304"/>
      <c r="C186" s="305"/>
      <c r="D186" s="306"/>
      <c r="G186" s="116"/>
    </row>
    <row r="187" spans="1:7" x14ac:dyDescent="0.25">
      <c r="A187" s="114"/>
      <c r="B187" s="304"/>
      <c r="C187" s="305"/>
      <c r="D187" s="306"/>
      <c r="G187" s="116"/>
    </row>
    <row r="188" spans="1:7" x14ac:dyDescent="0.25">
      <c r="A188" s="114"/>
      <c r="B188" s="304"/>
      <c r="C188" s="305"/>
      <c r="D188" s="306"/>
      <c r="G188" s="116"/>
    </row>
    <row r="189" spans="1:7" x14ac:dyDescent="0.25">
      <c r="A189" s="114"/>
      <c r="B189" s="304"/>
      <c r="C189" s="305"/>
      <c r="D189" s="306"/>
      <c r="G189" s="116"/>
    </row>
    <row r="190" spans="1:7" x14ac:dyDescent="0.25">
      <c r="A190" s="114"/>
      <c r="B190" s="307"/>
      <c r="C190" s="308"/>
      <c r="D190" s="309"/>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00" t="s">
        <v>306</v>
      </c>
      <c r="C206" s="300"/>
      <c r="D206" s="300"/>
      <c r="G206" s="116"/>
    </row>
    <row r="207" spans="1:7" ht="13.5" thickBot="1" x14ac:dyDescent="0.3">
      <c r="A207" s="114"/>
      <c r="B207" s="300"/>
      <c r="C207" s="300"/>
      <c r="D207" s="300"/>
      <c r="E207" s="12" t="s">
        <v>2</v>
      </c>
      <c r="F207" s="15"/>
      <c r="G207" s="116"/>
    </row>
    <row r="208" spans="1:7" ht="6.75" customHeight="1" x14ac:dyDescent="0.25">
      <c r="A208" s="114"/>
      <c r="G208" s="116"/>
    </row>
    <row r="209" spans="1:7" x14ac:dyDescent="0.25">
      <c r="A209" s="114"/>
      <c r="B209" s="301"/>
      <c r="C209" s="302"/>
      <c r="D209" s="303"/>
      <c r="G209" s="116"/>
    </row>
    <row r="210" spans="1:7" x14ac:dyDescent="0.25">
      <c r="A210" s="114"/>
      <c r="B210" s="304"/>
      <c r="C210" s="305"/>
      <c r="D210" s="306"/>
      <c r="G210" s="116"/>
    </row>
    <row r="211" spans="1:7" x14ac:dyDescent="0.25">
      <c r="A211" s="114"/>
      <c r="B211" s="304"/>
      <c r="C211" s="305"/>
      <c r="D211" s="306"/>
      <c r="G211" s="116"/>
    </row>
    <row r="212" spans="1:7" x14ac:dyDescent="0.25">
      <c r="A212" s="114"/>
      <c r="B212" s="304"/>
      <c r="C212" s="305"/>
      <c r="D212" s="306"/>
      <c r="G212" s="116"/>
    </row>
    <row r="213" spans="1:7" x14ac:dyDescent="0.25">
      <c r="A213" s="114"/>
      <c r="B213" s="304"/>
      <c r="C213" s="305"/>
      <c r="D213" s="306"/>
      <c r="G213" s="116"/>
    </row>
    <row r="214" spans="1:7" x14ac:dyDescent="0.25">
      <c r="A214" s="114"/>
      <c r="B214" s="304"/>
      <c r="C214" s="305"/>
      <c r="D214" s="306"/>
      <c r="G214" s="116"/>
    </row>
    <row r="215" spans="1:7" x14ac:dyDescent="0.25">
      <c r="A215" s="114"/>
      <c r="B215" s="307"/>
      <c r="C215" s="308"/>
      <c r="D215" s="309"/>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00" t="s">
        <v>306</v>
      </c>
      <c r="C231" s="300"/>
      <c r="D231" s="300"/>
      <c r="G231" s="116"/>
    </row>
    <row r="232" spans="1:7" ht="13.5" thickBot="1" x14ac:dyDescent="0.3">
      <c r="A232" s="114"/>
      <c r="B232" s="300"/>
      <c r="C232" s="300"/>
      <c r="D232" s="300"/>
      <c r="E232" s="12" t="s">
        <v>2</v>
      </c>
      <c r="F232" s="15"/>
      <c r="G232" s="116"/>
    </row>
    <row r="233" spans="1:7" ht="6.75" customHeight="1" x14ac:dyDescent="0.25">
      <c r="A233" s="114"/>
      <c r="G233" s="116"/>
    </row>
    <row r="234" spans="1:7" x14ac:dyDescent="0.25">
      <c r="A234" s="114"/>
      <c r="B234" s="301"/>
      <c r="C234" s="302"/>
      <c r="D234" s="303"/>
      <c r="G234" s="116"/>
    </row>
    <row r="235" spans="1:7" x14ac:dyDescent="0.25">
      <c r="A235" s="114"/>
      <c r="B235" s="304"/>
      <c r="C235" s="305"/>
      <c r="D235" s="306"/>
      <c r="G235" s="116"/>
    </row>
    <row r="236" spans="1:7" x14ac:dyDescent="0.25">
      <c r="A236" s="114"/>
      <c r="B236" s="304"/>
      <c r="C236" s="305"/>
      <c r="D236" s="306"/>
      <c r="G236" s="116"/>
    </row>
    <row r="237" spans="1:7" x14ac:dyDescent="0.25">
      <c r="A237" s="114"/>
      <c r="B237" s="304"/>
      <c r="C237" s="305"/>
      <c r="D237" s="306"/>
      <c r="G237" s="116"/>
    </row>
    <row r="238" spans="1:7" x14ac:dyDescent="0.25">
      <c r="A238" s="114"/>
      <c r="B238" s="304"/>
      <c r="C238" s="305"/>
      <c r="D238" s="306"/>
      <c r="G238" s="116"/>
    </row>
    <row r="239" spans="1:7" x14ac:dyDescent="0.25">
      <c r="A239" s="114"/>
      <c r="B239" s="304"/>
      <c r="C239" s="305"/>
      <c r="D239" s="306"/>
      <c r="G239" s="116"/>
    </row>
    <row r="240" spans="1:7" x14ac:dyDescent="0.25">
      <c r="A240" s="114"/>
      <c r="B240" s="307"/>
      <c r="C240" s="308"/>
      <c r="D240" s="309"/>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00" t="s">
        <v>306</v>
      </c>
      <c r="C256" s="300"/>
      <c r="D256" s="300"/>
      <c r="G256" s="116"/>
    </row>
    <row r="257" spans="1:7" ht="13.5" thickBot="1" x14ac:dyDescent="0.3">
      <c r="A257" s="114"/>
      <c r="B257" s="300"/>
      <c r="C257" s="300"/>
      <c r="D257" s="300"/>
      <c r="E257" s="12" t="s">
        <v>2</v>
      </c>
      <c r="F257" s="15"/>
      <c r="G257" s="116"/>
    </row>
    <row r="258" spans="1:7" ht="6.75" customHeight="1" x14ac:dyDescent="0.25">
      <c r="A258" s="114"/>
      <c r="G258" s="116"/>
    </row>
    <row r="259" spans="1:7" x14ac:dyDescent="0.25">
      <c r="A259" s="114"/>
      <c r="B259" s="301"/>
      <c r="C259" s="302"/>
      <c r="D259" s="303"/>
      <c r="G259" s="116"/>
    </row>
    <row r="260" spans="1:7" x14ac:dyDescent="0.25">
      <c r="A260" s="114"/>
      <c r="B260" s="304"/>
      <c r="C260" s="305"/>
      <c r="D260" s="306"/>
      <c r="G260" s="116"/>
    </row>
    <row r="261" spans="1:7" x14ac:dyDescent="0.25">
      <c r="A261" s="114"/>
      <c r="B261" s="304"/>
      <c r="C261" s="305"/>
      <c r="D261" s="306"/>
      <c r="G261" s="116"/>
    </row>
    <row r="262" spans="1:7" x14ac:dyDescent="0.25">
      <c r="A262" s="114"/>
      <c r="B262" s="304"/>
      <c r="C262" s="305"/>
      <c r="D262" s="306"/>
      <c r="G262" s="116"/>
    </row>
    <row r="263" spans="1:7" x14ac:dyDescent="0.25">
      <c r="A263" s="114"/>
      <c r="B263" s="304"/>
      <c r="C263" s="305"/>
      <c r="D263" s="306"/>
      <c r="G263" s="116"/>
    </row>
    <row r="264" spans="1:7" x14ac:dyDescent="0.25">
      <c r="A264" s="114"/>
      <c r="B264" s="304"/>
      <c r="C264" s="305"/>
      <c r="D264" s="306"/>
      <c r="G264" s="116"/>
    </row>
    <row r="265" spans="1:7" x14ac:dyDescent="0.25">
      <c r="A265" s="114"/>
      <c r="B265" s="307"/>
      <c r="C265" s="308"/>
      <c r="D265" s="309"/>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4" manualBreakCount="4">
    <brk id="45" max="6" man="1"/>
    <brk id="95" max="6" man="1"/>
    <brk id="170" max="6" man="1"/>
    <brk id="24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sheetPr>
  <dimension ref="A1:G270"/>
  <sheetViews>
    <sheetView showGridLines="0" view="pageBreakPreview" topLeftCell="A209" zoomScale="85" zoomScaleNormal="90" zoomScaleSheetLayoutView="85" zoomScalePageLayoutView="90" workbookViewId="0">
      <selection activeCell="B31" sqref="B31:D32"/>
    </sheetView>
  </sheetViews>
  <sheetFormatPr defaultColWidth="10" defaultRowHeight="12.75" x14ac:dyDescent="0.25"/>
  <cols>
    <col min="1" max="1" width="1.7109375" style="90" customWidth="1"/>
    <col min="2" max="2" width="2.140625" style="90" customWidth="1"/>
    <col min="3" max="3" width="23.140625" style="90" customWidth="1"/>
    <col min="4" max="4" width="72.7109375"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ht="13.5" thickBot="1" x14ac:dyDescent="0.25">
      <c r="A5" s="89"/>
      <c r="D5" s="93" t="s">
        <v>143</v>
      </c>
      <c r="E5" s="12" t="s">
        <v>2</v>
      </c>
      <c r="F5" s="15"/>
    </row>
    <row r="6" spans="1:7" ht="15" x14ac:dyDescent="0.25">
      <c r="A6" s="117" t="s">
        <v>150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96</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c r="G18" s="116"/>
    </row>
    <row r="19" spans="1:7" ht="13.5" thickBot="1" x14ac:dyDescent="0.3">
      <c r="A19" s="114"/>
      <c r="C19" s="115"/>
      <c r="G19" s="116"/>
    </row>
    <row r="20" spans="1:7" ht="13.5" thickBot="1" x14ac:dyDescent="0.3">
      <c r="A20" s="114"/>
      <c r="B20" s="90" t="s">
        <v>11</v>
      </c>
      <c r="C20" s="115"/>
      <c r="E20" s="12" t="s">
        <v>2</v>
      </c>
      <c r="F20" s="15"/>
      <c r="G20" s="116"/>
    </row>
    <row r="21" spans="1:7" s="113" customFormat="1" ht="15" x14ac:dyDescent="0.25">
      <c r="A21" s="117"/>
      <c r="B21" s="94"/>
      <c r="C21" s="94"/>
      <c r="D21" s="118"/>
      <c r="F21" s="99"/>
      <c r="G21" s="119"/>
    </row>
    <row r="22" spans="1:7" s="113" customFormat="1" ht="15" x14ac:dyDescent="0.25">
      <c r="A22" s="120"/>
      <c r="B22" s="41" t="s">
        <v>233</v>
      </c>
      <c r="C22" s="121"/>
      <c r="D22" s="152"/>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N/A</v>
      </c>
      <c r="G29" s="116"/>
    </row>
    <row r="30" spans="1:7" ht="6.75" customHeight="1" x14ac:dyDescent="0.25">
      <c r="A30" s="114"/>
      <c r="G30" s="116"/>
    </row>
    <row r="31" spans="1:7" ht="13.5" customHeight="1" thickBot="1" x14ac:dyDescent="0.3">
      <c r="A31" s="114"/>
      <c r="B31" s="300" t="s">
        <v>306</v>
      </c>
      <c r="C31" s="300"/>
      <c r="D31" s="300"/>
      <c r="G31" s="116"/>
    </row>
    <row r="32" spans="1:7" ht="13.5" thickBot="1" x14ac:dyDescent="0.3">
      <c r="A32" s="114"/>
      <c r="B32" s="300"/>
      <c r="C32" s="300"/>
      <c r="D32" s="300"/>
      <c r="E32" s="12" t="s">
        <v>2</v>
      </c>
      <c r="F32" s="15"/>
      <c r="G32" s="116"/>
    </row>
    <row r="33" spans="1:7" ht="6.75" customHeight="1" x14ac:dyDescent="0.25">
      <c r="A33" s="114"/>
      <c r="G33" s="116"/>
    </row>
    <row r="34" spans="1:7" x14ac:dyDescent="0.25">
      <c r="A34" s="114"/>
      <c r="B34" s="301"/>
      <c r="C34" s="302"/>
      <c r="D34" s="303"/>
      <c r="G34" s="116"/>
    </row>
    <row r="35" spans="1:7" x14ac:dyDescent="0.25">
      <c r="A35" s="114"/>
      <c r="B35" s="304"/>
      <c r="C35" s="305"/>
      <c r="D35" s="306"/>
      <c r="G35" s="116"/>
    </row>
    <row r="36" spans="1:7" x14ac:dyDescent="0.25">
      <c r="A36" s="114"/>
      <c r="B36" s="304"/>
      <c r="C36" s="305"/>
      <c r="D36" s="306"/>
      <c r="G36" s="116"/>
    </row>
    <row r="37" spans="1:7" x14ac:dyDescent="0.25">
      <c r="A37" s="114"/>
      <c r="B37" s="304"/>
      <c r="C37" s="305"/>
      <c r="D37" s="306"/>
      <c r="G37" s="116"/>
    </row>
    <row r="38" spans="1:7" x14ac:dyDescent="0.25">
      <c r="A38" s="114"/>
      <c r="B38" s="304"/>
      <c r="C38" s="305"/>
      <c r="D38" s="306"/>
      <c r="G38" s="116"/>
    </row>
    <row r="39" spans="1:7" x14ac:dyDescent="0.25">
      <c r="A39" s="114"/>
      <c r="B39" s="304"/>
      <c r="C39" s="305"/>
      <c r="D39" s="306"/>
      <c r="G39" s="116"/>
    </row>
    <row r="40" spans="1:7" x14ac:dyDescent="0.25">
      <c r="A40" s="114"/>
      <c r="B40" s="307"/>
      <c r="C40" s="308"/>
      <c r="D40" s="309"/>
      <c r="G40" s="116"/>
    </row>
    <row r="41" spans="1:7" ht="6.75" customHeight="1" thickBot="1" x14ac:dyDescent="0.3">
      <c r="A41" s="114"/>
      <c r="G41" s="116"/>
    </row>
    <row r="42" spans="1:7" ht="13.5" thickBot="1" x14ac:dyDescent="0.3">
      <c r="A42" s="114"/>
      <c r="B42" s="90" t="s">
        <v>20</v>
      </c>
      <c r="E42" s="12" t="s">
        <v>2</v>
      </c>
      <c r="F42" s="54"/>
      <c r="G42" s="116"/>
    </row>
    <row r="43" spans="1:7" ht="6.75" customHeight="1" thickBot="1" x14ac:dyDescent="0.3">
      <c r="A43" s="114"/>
      <c r="G43" s="116"/>
    </row>
    <row r="44" spans="1:7" ht="13.5" thickBot="1" x14ac:dyDescent="0.3">
      <c r="A44" s="114"/>
      <c r="C44" s="115" t="s">
        <v>15</v>
      </c>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300" t="s">
        <v>306</v>
      </c>
      <c r="C56" s="300"/>
      <c r="D56" s="300"/>
      <c r="G56" s="116"/>
    </row>
    <row r="57" spans="1:7" ht="13.5" thickBot="1" x14ac:dyDescent="0.3">
      <c r="A57" s="114"/>
      <c r="B57" s="300"/>
      <c r="C57" s="300"/>
      <c r="D57" s="300"/>
      <c r="E57" s="12" t="s">
        <v>2</v>
      </c>
      <c r="F57" s="15"/>
      <c r="G57" s="116"/>
    </row>
    <row r="58" spans="1:7" ht="6.75" customHeight="1" x14ac:dyDescent="0.25">
      <c r="A58" s="114"/>
      <c r="G58" s="116"/>
    </row>
    <row r="59" spans="1:7" x14ac:dyDescent="0.25">
      <c r="A59" s="114"/>
      <c r="B59" s="301"/>
      <c r="C59" s="302"/>
      <c r="D59" s="303"/>
      <c r="G59" s="116"/>
    </row>
    <row r="60" spans="1:7" x14ac:dyDescent="0.25">
      <c r="A60" s="114"/>
      <c r="B60" s="304"/>
      <c r="C60" s="305"/>
      <c r="D60" s="306"/>
      <c r="G60" s="116"/>
    </row>
    <row r="61" spans="1:7" x14ac:dyDescent="0.25">
      <c r="A61" s="114"/>
      <c r="B61" s="304"/>
      <c r="C61" s="305"/>
      <c r="D61" s="306"/>
      <c r="G61" s="116"/>
    </row>
    <row r="62" spans="1:7" x14ac:dyDescent="0.25">
      <c r="A62" s="114"/>
      <c r="B62" s="304"/>
      <c r="C62" s="305"/>
      <c r="D62" s="306"/>
      <c r="G62" s="116"/>
    </row>
    <row r="63" spans="1:7" x14ac:dyDescent="0.25">
      <c r="A63" s="114"/>
      <c r="B63" s="304"/>
      <c r="C63" s="305"/>
      <c r="D63" s="306"/>
      <c r="G63" s="116"/>
    </row>
    <row r="64" spans="1:7" x14ac:dyDescent="0.25">
      <c r="A64" s="114"/>
      <c r="B64" s="304"/>
      <c r="C64" s="305"/>
      <c r="D64" s="306"/>
      <c r="G64" s="116"/>
    </row>
    <row r="65" spans="1:7" x14ac:dyDescent="0.25">
      <c r="A65" s="114"/>
      <c r="B65" s="307"/>
      <c r="C65" s="308"/>
      <c r="D65" s="309"/>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00" t="s">
        <v>306</v>
      </c>
      <c r="C81" s="300"/>
      <c r="D81" s="300"/>
      <c r="G81" s="116"/>
    </row>
    <row r="82" spans="1:7" ht="13.5" thickBot="1" x14ac:dyDescent="0.3">
      <c r="A82" s="114"/>
      <c r="B82" s="300"/>
      <c r="C82" s="300"/>
      <c r="D82" s="300"/>
      <c r="E82" s="12" t="s">
        <v>2</v>
      </c>
      <c r="F82" s="15"/>
      <c r="G82" s="116"/>
    </row>
    <row r="83" spans="1:7" ht="6.75" customHeight="1" x14ac:dyDescent="0.25">
      <c r="A83" s="114"/>
      <c r="G83" s="116"/>
    </row>
    <row r="84" spans="1:7" x14ac:dyDescent="0.25">
      <c r="A84" s="114"/>
      <c r="B84" s="301"/>
      <c r="C84" s="302"/>
      <c r="D84" s="303"/>
      <c r="G84" s="116"/>
    </row>
    <row r="85" spans="1:7" x14ac:dyDescent="0.25">
      <c r="A85" s="114"/>
      <c r="B85" s="304"/>
      <c r="C85" s="305"/>
      <c r="D85" s="306"/>
      <c r="G85" s="116"/>
    </row>
    <row r="86" spans="1:7" x14ac:dyDescent="0.25">
      <c r="A86" s="114"/>
      <c r="B86" s="304"/>
      <c r="C86" s="305"/>
      <c r="D86" s="306"/>
      <c r="G86" s="116"/>
    </row>
    <row r="87" spans="1:7" x14ac:dyDescent="0.25">
      <c r="A87" s="114"/>
      <c r="B87" s="304"/>
      <c r="C87" s="305"/>
      <c r="D87" s="306"/>
      <c r="G87" s="116"/>
    </row>
    <row r="88" spans="1:7" x14ac:dyDescent="0.25">
      <c r="A88" s="114"/>
      <c r="B88" s="304"/>
      <c r="C88" s="305"/>
      <c r="D88" s="306"/>
      <c r="G88" s="116"/>
    </row>
    <row r="89" spans="1:7" x14ac:dyDescent="0.25">
      <c r="A89" s="114"/>
      <c r="B89" s="304"/>
      <c r="C89" s="305"/>
      <c r="D89" s="306"/>
      <c r="G89" s="116"/>
    </row>
    <row r="90" spans="1:7" x14ac:dyDescent="0.25">
      <c r="A90" s="114"/>
      <c r="B90" s="307"/>
      <c r="C90" s="308"/>
      <c r="D90" s="309"/>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00" t="s">
        <v>306</v>
      </c>
      <c r="C106" s="300"/>
      <c r="D106" s="300"/>
      <c r="G106" s="116"/>
    </row>
    <row r="107" spans="1:7" ht="13.5" thickBot="1" x14ac:dyDescent="0.3">
      <c r="A107" s="114"/>
      <c r="B107" s="300"/>
      <c r="C107" s="300"/>
      <c r="D107" s="300"/>
      <c r="E107" s="12" t="s">
        <v>2</v>
      </c>
      <c r="F107" s="15"/>
      <c r="G107" s="116"/>
    </row>
    <row r="108" spans="1:7" ht="6.75" customHeight="1" x14ac:dyDescent="0.25">
      <c r="A108" s="114"/>
      <c r="G108" s="116"/>
    </row>
    <row r="109" spans="1:7" x14ac:dyDescent="0.25">
      <c r="A109" s="114"/>
      <c r="B109" s="301"/>
      <c r="C109" s="302"/>
      <c r="D109" s="303"/>
      <c r="G109" s="116"/>
    </row>
    <row r="110" spans="1:7" x14ac:dyDescent="0.25">
      <c r="A110" s="114"/>
      <c r="B110" s="304"/>
      <c r="C110" s="305"/>
      <c r="D110" s="306"/>
      <c r="G110" s="116"/>
    </row>
    <row r="111" spans="1:7" x14ac:dyDescent="0.25">
      <c r="A111" s="114"/>
      <c r="B111" s="304"/>
      <c r="C111" s="305"/>
      <c r="D111" s="306"/>
      <c r="G111" s="116"/>
    </row>
    <row r="112" spans="1:7" x14ac:dyDescent="0.25">
      <c r="A112" s="114"/>
      <c r="B112" s="304"/>
      <c r="C112" s="305"/>
      <c r="D112" s="306"/>
      <c r="G112" s="116"/>
    </row>
    <row r="113" spans="1:7" x14ac:dyDescent="0.25">
      <c r="A113" s="114"/>
      <c r="B113" s="304"/>
      <c r="C113" s="305"/>
      <c r="D113" s="306"/>
      <c r="G113" s="116"/>
    </row>
    <row r="114" spans="1:7" x14ac:dyDescent="0.25">
      <c r="A114" s="114"/>
      <c r="B114" s="304"/>
      <c r="C114" s="305"/>
      <c r="D114" s="306"/>
      <c r="G114" s="116"/>
    </row>
    <row r="115" spans="1:7" x14ac:dyDescent="0.25">
      <c r="A115" s="114"/>
      <c r="B115" s="307"/>
      <c r="C115" s="308"/>
      <c r="D115" s="309"/>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00" t="s">
        <v>306</v>
      </c>
      <c r="C131" s="300"/>
      <c r="D131" s="300"/>
      <c r="G131" s="116"/>
    </row>
    <row r="132" spans="1:7" ht="13.5" thickBot="1" x14ac:dyDescent="0.3">
      <c r="A132" s="114"/>
      <c r="B132" s="300"/>
      <c r="C132" s="300"/>
      <c r="D132" s="300"/>
      <c r="E132" s="12" t="s">
        <v>2</v>
      </c>
      <c r="F132" s="15"/>
      <c r="G132" s="116"/>
    </row>
    <row r="133" spans="1:7" ht="6.75" customHeight="1" x14ac:dyDescent="0.25">
      <c r="A133" s="114"/>
      <c r="G133" s="116"/>
    </row>
    <row r="134" spans="1:7" x14ac:dyDescent="0.25">
      <c r="A134" s="114"/>
      <c r="B134" s="301"/>
      <c r="C134" s="302"/>
      <c r="D134" s="303"/>
      <c r="G134" s="116"/>
    </row>
    <row r="135" spans="1:7" x14ac:dyDescent="0.25">
      <c r="A135" s="114"/>
      <c r="B135" s="304"/>
      <c r="C135" s="305"/>
      <c r="D135" s="306"/>
      <c r="G135" s="116"/>
    </row>
    <row r="136" spans="1:7" x14ac:dyDescent="0.25">
      <c r="A136" s="114"/>
      <c r="B136" s="304"/>
      <c r="C136" s="305"/>
      <c r="D136" s="306"/>
      <c r="G136" s="116"/>
    </row>
    <row r="137" spans="1:7" x14ac:dyDescent="0.25">
      <c r="A137" s="114"/>
      <c r="B137" s="304"/>
      <c r="C137" s="305"/>
      <c r="D137" s="306"/>
      <c r="G137" s="116"/>
    </row>
    <row r="138" spans="1:7" x14ac:dyDescent="0.25">
      <c r="A138" s="114"/>
      <c r="B138" s="304"/>
      <c r="C138" s="305"/>
      <c r="D138" s="306"/>
      <c r="G138" s="116"/>
    </row>
    <row r="139" spans="1:7" x14ac:dyDescent="0.25">
      <c r="A139" s="114"/>
      <c r="B139" s="304"/>
      <c r="C139" s="305"/>
      <c r="D139" s="306"/>
      <c r="G139" s="116"/>
    </row>
    <row r="140" spans="1:7" x14ac:dyDescent="0.25">
      <c r="A140" s="114"/>
      <c r="B140" s="307"/>
      <c r="C140" s="308"/>
      <c r="D140" s="309"/>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00" t="s">
        <v>306</v>
      </c>
      <c r="C156" s="300"/>
      <c r="D156" s="300"/>
      <c r="G156" s="116"/>
    </row>
    <row r="157" spans="1:7" ht="13.5" thickBot="1" x14ac:dyDescent="0.3">
      <c r="A157" s="114"/>
      <c r="B157" s="300"/>
      <c r="C157" s="300"/>
      <c r="D157" s="300"/>
      <c r="E157" s="12" t="s">
        <v>2</v>
      </c>
      <c r="F157" s="15"/>
      <c r="G157" s="116"/>
    </row>
    <row r="158" spans="1:7" ht="6.75" customHeight="1" x14ac:dyDescent="0.25">
      <c r="A158" s="114"/>
      <c r="G158" s="116"/>
    </row>
    <row r="159" spans="1:7" x14ac:dyDescent="0.25">
      <c r="A159" s="114"/>
      <c r="B159" s="301"/>
      <c r="C159" s="302"/>
      <c r="D159" s="303"/>
      <c r="G159" s="116"/>
    </row>
    <row r="160" spans="1:7" x14ac:dyDescent="0.25">
      <c r="A160" s="114"/>
      <c r="B160" s="304"/>
      <c r="C160" s="305"/>
      <c r="D160" s="306"/>
      <c r="G160" s="116"/>
    </row>
    <row r="161" spans="1:7" x14ac:dyDescent="0.25">
      <c r="A161" s="114"/>
      <c r="B161" s="304"/>
      <c r="C161" s="305"/>
      <c r="D161" s="306"/>
      <c r="G161" s="116"/>
    </row>
    <row r="162" spans="1:7" x14ac:dyDescent="0.25">
      <c r="A162" s="114"/>
      <c r="B162" s="304"/>
      <c r="C162" s="305"/>
      <c r="D162" s="306"/>
      <c r="G162" s="116"/>
    </row>
    <row r="163" spans="1:7" x14ac:dyDescent="0.25">
      <c r="A163" s="114"/>
      <c r="B163" s="304"/>
      <c r="C163" s="305"/>
      <c r="D163" s="306"/>
      <c r="G163" s="116"/>
    </row>
    <row r="164" spans="1:7" x14ac:dyDescent="0.25">
      <c r="A164" s="114"/>
      <c r="B164" s="304"/>
      <c r="C164" s="305"/>
      <c r="D164" s="306"/>
      <c r="G164" s="116"/>
    </row>
    <row r="165" spans="1:7" x14ac:dyDescent="0.25">
      <c r="A165" s="114"/>
      <c r="B165" s="307"/>
      <c r="C165" s="308"/>
      <c r="D165" s="309"/>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00" t="s">
        <v>306</v>
      </c>
      <c r="C181" s="300"/>
      <c r="D181" s="300"/>
      <c r="G181" s="116"/>
    </row>
    <row r="182" spans="1:7" ht="13.5" thickBot="1" x14ac:dyDescent="0.3">
      <c r="A182" s="114"/>
      <c r="B182" s="300"/>
      <c r="C182" s="300"/>
      <c r="D182" s="300"/>
      <c r="E182" s="12" t="s">
        <v>2</v>
      </c>
      <c r="F182" s="15"/>
      <c r="G182" s="116"/>
    </row>
    <row r="183" spans="1:7" ht="6.75" customHeight="1" x14ac:dyDescent="0.25">
      <c r="A183" s="114"/>
      <c r="G183" s="116"/>
    </row>
    <row r="184" spans="1:7" x14ac:dyDescent="0.25">
      <c r="A184" s="114"/>
      <c r="B184" s="301"/>
      <c r="C184" s="302"/>
      <c r="D184" s="303"/>
      <c r="G184" s="116"/>
    </row>
    <row r="185" spans="1:7" x14ac:dyDescent="0.25">
      <c r="A185" s="114"/>
      <c r="B185" s="304"/>
      <c r="C185" s="305"/>
      <c r="D185" s="306"/>
      <c r="G185" s="116"/>
    </row>
    <row r="186" spans="1:7" x14ac:dyDescent="0.25">
      <c r="A186" s="114"/>
      <c r="B186" s="304"/>
      <c r="C186" s="305"/>
      <c r="D186" s="306"/>
      <c r="G186" s="116"/>
    </row>
    <row r="187" spans="1:7" x14ac:dyDescent="0.25">
      <c r="A187" s="114"/>
      <c r="B187" s="304"/>
      <c r="C187" s="305"/>
      <c r="D187" s="306"/>
      <c r="G187" s="116"/>
    </row>
    <row r="188" spans="1:7" x14ac:dyDescent="0.25">
      <c r="A188" s="114"/>
      <c r="B188" s="304"/>
      <c r="C188" s="305"/>
      <c r="D188" s="306"/>
      <c r="G188" s="116"/>
    </row>
    <row r="189" spans="1:7" x14ac:dyDescent="0.25">
      <c r="A189" s="114"/>
      <c r="B189" s="304"/>
      <c r="C189" s="305"/>
      <c r="D189" s="306"/>
      <c r="G189" s="116"/>
    </row>
    <row r="190" spans="1:7" x14ac:dyDescent="0.25">
      <c r="A190" s="114"/>
      <c r="B190" s="307"/>
      <c r="C190" s="308"/>
      <c r="D190" s="309"/>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00" t="s">
        <v>306</v>
      </c>
      <c r="C206" s="300"/>
      <c r="D206" s="300"/>
      <c r="G206" s="116"/>
    </row>
    <row r="207" spans="1:7" ht="13.5" thickBot="1" x14ac:dyDescent="0.3">
      <c r="A207" s="114"/>
      <c r="B207" s="300"/>
      <c r="C207" s="300"/>
      <c r="D207" s="300"/>
      <c r="E207" s="12" t="s">
        <v>2</v>
      </c>
      <c r="F207" s="15"/>
      <c r="G207" s="116"/>
    </row>
    <row r="208" spans="1:7" ht="6.75" customHeight="1" x14ac:dyDescent="0.25">
      <c r="A208" s="114"/>
      <c r="G208" s="116"/>
    </row>
    <row r="209" spans="1:7" x14ac:dyDescent="0.25">
      <c r="A209" s="114"/>
      <c r="B209" s="301"/>
      <c r="C209" s="302"/>
      <c r="D209" s="303"/>
      <c r="G209" s="116"/>
    </row>
    <row r="210" spans="1:7" x14ac:dyDescent="0.25">
      <c r="A210" s="114"/>
      <c r="B210" s="304"/>
      <c r="C210" s="305"/>
      <c r="D210" s="306"/>
      <c r="G210" s="116"/>
    </row>
    <row r="211" spans="1:7" x14ac:dyDescent="0.25">
      <c r="A211" s="114"/>
      <c r="B211" s="304"/>
      <c r="C211" s="305"/>
      <c r="D211" s="306"/>
      <c r="G211" s="116"/>
    </row>
    <row r="212" spans="1:7" x14ac:dyDescent="0.25">
      <c r="A212" s="114"/>
      <c r="B212" s="304"/>
      <c r="C212" s="305"/>
      <c r="D212" s="306"/>
      <c r="G212" s="116"/>
    </row>
    <row r="213" spans="1:7" x14ac:dyDescent="0.25">
      <c r="A213" s="114"/>
      <c r="B213" s="304"/>
      <c r="C213" s="305"/>
      <c r="D213" s="306"/>
      <c r="G213" s="116"/>
    </row>
    <row r="214" spans="1:7" x14ac:dyDescent="0.25">
      <c r="A214" s="114"/>
      <c r="B214" s="304"/>
      <c r="C214" s="305"/>
      <c r="D214" s="306"/>
      <c r="G214" s="116"/>
    </row>
    <row r="215" spans="1:7" x14ac:dyDescent="0.25">
      <c r="A215" s="114"/>
      <c r="B215" s="307"/>
      <c r="C215" s="308"/>
      <c r="D215" s="309"/>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00" t="s">
        <v>306</v>
      </c>
      <c r="C231" s="300"/>
      <c r="D231" s="300"/>
      <c r="G231" s="116"/>
    </row>
    <row r="232" spans="1:7" ht="13.5" thickBot="1" x14ac:dyDescent="0.3">
      <c r="A232" s="114"/>
      <c r="B232" s="300"/>
      <c r="C232" s="300"/>
      <c r="D232" s="300"/>
      <c r="E232" s="12" t="s">
        <v>2</v>
      </c>
      <c r="F232" s="15"/>
      <c r="G232" s="116"/>
    </row>
    <row r="233" spans="1:7" ht="6.75" customHeight="1" x14ac:dyDescent="0.25">
      <c r="A233" s="114"/>
      <c r="G233" s="116"/>
    </row>
    <row r="234" spans="1:7" x14ac:dyDescent="0.25">
      <c r="A234" s="114"/>
      <c r="B234" s="301"/>
      <c r="C234" s="302"/>
      <c r="D234" s="303"/>
      <c r="G234" s="116"/>
    </row>
    <row r="235" spans="1:7" x14ac:dyDescent="0.25">
      <c r="A235" s="114"/>
      <c r="B235" s="304"/>
      <c r="C235" s="305"/>
      <c r="D235" s="306"/>
      <c r="G235" s="116"/>
    </row>
    <row r="236" spans="1:7" x14ac:dyDescent="0.25">
      <c r="A236" s="114"/>
      <c r="B236" s="304"/>
      <c r="C236" s="305"/>
      <c r="D236" s="306"/>
      <c r="G236" s="116"/>
    </row>
    <row r="237" spans="1:7" x14ac:dyDescent="0.25">
      <c r="A237" s="114"/>
      <c r="B237" s="304"/>
      <c r="C237" s="305"/>
      <c r="D237" s="306"/>
      <c r="G237" s="116"/>
    </row>
    <row r="238" spans="1:7" x14ac:dyDescent="0.25">
      <c r="A238" s="114"/>
      <c r="B238" s="304"/>
      <c r="C238" s="305"/>
      <c r="D238" s="306"/>
      <c r="G238" s="116"/>
    </row>
    <row r="239" spans="1:7" x14ac:dyDescent="0.25">
      <c r="A239" s="114"/>
      <c r="B239" s="304"/>
      <c r="C239" s="305"/>
      <c r="D239" s="306"/>
      <c r="G239" s="116"/>
    </row>
    <row r="240" spans="1:7" x14ac:dyDescent="0.25">
      <c r="A240" s="114"/>
      <c r="B240" s="307"/>
      <c r="C240" s="308"/>
      <c r="D240" s="309"/>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00" t="s">
        <v>306</v>
      </c>
      <c r="C256" s="300"/>
      <c r="D256" s="300"/>
      <c r="G256" s="116"/>
    </row>
    <row r="257" spans="1:7" ht="13.5" thickBot="1" x14ac:dyDescent="0.3">
      <c r="A257" s="114"/>
      <c r="B257" s="300"/>
      <c r="C257" s="300"/>
      <c r="D257" s="300"/>
      <c r="E257" s="12" t="s">
        <v>2</v>
      </c>
      <c r="F257" s="15"/>
      <c r="G257" s="116"/>
    </row>
    <row r="258" spans="1:7" ht="6.75" customHeight="1" x14ac:dyDescent="0.25">
      <c r="A258" s="114"/>
      <c r="G258" s="116"/>
    </row>
    <row r="259" spans="1:7" x14ac:dyDescent="0.25">
      <c r="A259" s="114"/>
      <c r="B259" s="301"/>
      <c r="C259" s="302"/>
      <c r="D259" s="303"/>
      <c r="G259" s="116"/>
    </row>
    <row r="260" spans="1:7" x14ac:dyDescent="0.25">
      <c r="A260" s="114"/>
      <c r="B260" s="304"/>
      <c r="C260" s="305"/>
      <c r="D260" s="306"/>
      <c r="G260" s="116"/>
    </row>
    <row r="261" spans="1:7" x14ac:dyDescent="0.25">
      <c r="A261" s="114"/>
      <c r="B261" s="304"/>
      <c r="C261" s="305"/>
      <c r="D261" s="306"/>
      <c r="G261" s="116"/>
    </row>
    <row r="262" spans="1:7" x14ac:dyDescent="0.25">
      <c r="A262" s="114"/>
      <c r="B262" s="304"/>
      <c r="C262" s="305"/>
      <c r="D262" s="306"/>
      <c r="G262" s="116"/>
    </row>
    <row r="263" spans="1:7" x14ac:dyDescent="0.25">
      <c r="A263" s="114"/>
      <c r="B263" s="304"/>
      <c r="C263" s="305"/>
      <c r="D263" s="306"/>
      <c r="G263" s="116"/>
    </row>
    <row r="264" spans="1:7" x14ac:dyDescent="0.25">
      <c r="A264" s="114"/>
      <c r="B264" s="304"/>
      <c r="C264" s="305"/>
      <c r="D264" s="306"/>
      <c r="G264" s="116"/>
    </row>
    <row r="265" spans="1:7" x14ac:dyDescent="0.25">
      <c r="A265" s="114"/>
      <c r="B265" s="307"/>
      <c r="C265" s="308"/>
      <c r="D265" s="309"/>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sheetPr>
  <dimension ref="A1:G270"/>
  <sheetViews>
    <sheetView showGridLines="0" view="pageBreakPreview" zoomScale="85" zoomScaleNormal="90" zoomScaleSheetLayoutView="85" zoomScalePageLayoutView="90" workbookViewId="0">
      <selection activeCell="K40" sqref="K40"/>
    </sheetView>
  </sheetViews>
  <sheetFormatPr defaultColWidth="10" defaultRowHeight="12.75" x14ac:dyDescent="0.25"/>
  <cols>
    <col min="1" max="1" width="1.7109375" style="90" customWidth="1"/>
    <col min="2" max="2" width="2.140625" style="90" customWidth="1"/>
    <col min="3" max="3" width="23.140625" style="90" customWidth="1"/>
    <col min="4" max="4" width="72.85546875"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ht="13.5" thickBot="1" x14ac:dyDescent="0.25">
      <c r="A5" s="89"/>
      <c r="D5" s="93" t="s">
        <v>143</v>
      </c>
      <c r="E5" s="12" t="s">
        <v>2</v>
      </c>
      <c r="F5" s="15" t="s">
        <v>191</v>
      </c>
    </row>
    <row r="6" spans="1:7" ht="15" x14ac:dyDescent="0.25">
      <c r="A6" s="94" t="s">
        <v>151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97</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v>7972500</v>
      </c>
      <c r="G18" s="116"/>
    </row>
    <row r="19" spans="1:7" ht="13.5" thickBot="1" x14ac:dyDescent="0.3">
      <c r="A19" s="114"/>
      <c r="C19" s="115"/>
      <c r="G19" s="116"/>
    </row>
    <row r="20" spans="1:7" ht="13.5" thickBot="1" x14ac:dyDescent="0.3">
      <c r="A20" s="114"/>
      <c r="B20" s="90" t="s">
        <v>11</v>
      </c>
      <c r="C20" s="115"/>
      <c r="E20" s="12" t="s">
        <v>2</v>
      </c>
      <c r="F20" s="15">
        <v>7972500</v>
      </c>
      <c r="G20" s="116"/>
    </row>
    <row r="21" spans="1:7" s="113" customFormat="1" ht="15" x14ac:dyDescent="0.25">
      <c r="A21" s="117"/>
      <c r="B21" s="94"/>
      <c r="C21" s="94"/>
      <c r="D21" s="118"/>
      <c r="F21" s="99"/>
      <c r="G21" s="119"/>
    </row>
    <row r="22" spans="1:7" s="113" customFormat="1" ht="28.5" x14ac:dyDescent="0.25">
      <c r="A22" s="120"/>
      <c r="B22" s="41" t="s">
        <v>233</v>
      </c>
      <c r="C22" s="121"/>
      <c r="D22" s="152" t="s">
        <v>314</v>
      </c>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
        <v>191</v>
      </c>
      <c r="G29" s="116"/>
    </row>
    <row r="30" spans="1:7" ht="6.75" customHeight="1" x14ac:dyDescent="0.25">
      <c r="A30" s="114"/>
      <c r="G30" s="116"/>
    </row>
    <row r="31" spans="1:7" ht="13.5" customHeight="1" thickBot="1" x14ac:dyDescent="0.3">
      <c r="A31" s="114"/>
      <c r="B31" s="300" t="s">
        <v>306</v>
      </c>
      <c r="C31" s="300"/>
      <c r="D31" s="300"/>
      <c r="G31" s="116"/>
    </row>
    <row r="32" spans="1:7" ht="13.5" thickBot="1" x14ac:dyDescent="0.3">
      <c r="A32" s="114"/>
      <c r="B32" s="300"/>
      <c r="C32" s="300"/>
      <c r="D32" s="300"/>
      <c r="E32" s="12" t="s">
        <v>2</v>
      </c>
      <c r="F32" s="15" t="s">
        <v>191</v>
      </c>
      <c r="G32" s="116"/>
    </row>
    <row r="33" spans="1:7" ht="6.75" customHeight="1" x14ac:dyDescent="0.25">
      <c r="A33" s="114"/>
      <c r="G33" s="116"/>
    </row>
    <row r="34" spans="1:7" x14ac:dyDescent="0.25">
      <c r="A34" s="114"/>
      <c r="B34" s="310" t="s">
        <v>366</v>
      </c>
      <c r="C34" s="311"/>
      <c r="D34" s="312"/>
      <c r="G34" s="116"/>
    </row>
    <row r="35" spans="1:7" x14ac:dyDescent="0.25">
      <c r="A35" s="114"/>
      <c r="B35" s="313"/>
      <c r="C35" s="314"/>
      <c r="D35" s="315"/>
      <c r="G35" s="116"/>
    </row>
    <row r="36" spans="1:7" x14ac:dyDescent="0.25">
      <c r="A36" s="114"/>
      <c r="B36" s="313"/>
      <c r="C36" s="314"/>
      <c r="D36" s="315"/>
      <c r="G36" s="116"/>
    </row>
    <row r="37" spans="1:7" x14ac:dyDescent="0.25">
      <c r="A37" s="114"/>
      <c r="B37" s="313"/>
      <c r="C37" s="314"/>
      <c r="D37" s="315"/>
      <c r="G37" s="116"/>
    </row>
    <row r="38" spans="1:7" x14ac:dyDescent="0.25">
      <c r="A38" s="114"/>
      <c r="B38" s="313"/>
      <c r="C38" s="314"/>
      <c r="D38" s="315"/>
      <c r="G38" s="116"/>
    </row>
    <row r="39" spans="1:7" x14ac:dyDescent="0.25">
      <c r="A39" s="114"/>
      <c r="B39" s="313"/>
      <c r="C39" s="314"/>
      <c r="D39" s="315"/>
      <c r="G39" s="116"/>
    </row>
    <row r="40" spans="1:7" ht="167.25" customHeight="1" x14ac:dyDescent="0.25">
      <c r="A40" s="114"/>
      <c r="B40" s="316"/>
      <c r="C40" s="317"/>
      <c r="D40" s="318"/>
      <c r="G40" s="116"/>
    </row>
    <row r="41" spans="1:7" ht="6.75" customHeight="1" thickBot="1" x14ac:dyDescent="0.3">
      <c r="A41" s="114"/>
      <c r="G41" s="116"/>
    </row>
    <row r="42" spans="1:7" ht="13.5" thickBot="1" x14ac:dyDescent="0.3">
      <c r="A42" s="114"/>
      <c r="B42" s="90" t="s">
        <v>20</v>
      </c>
      <c r="E42" s="12" t="s">
        <v>2</v>
      </c>
      <c r="F42" s="54" t="s">
        <v>191</v>
      </c>
      <c r="G42" s="116"/>
    </row>
    <row r="43" spans="1:7" ht="6.75" customHeight="1" thickBot="1" x14ac:dyDescent="0.3">
      <c r="A43" s="114"/>
      <c r="G43" s="116"/>
    </row>
    <row r="44" spans="1:7" ht="13.5" thickBot="1" x14ac:dyDescent="0.3">
      <c r="A44" s="114"/>
      <c r="C44" s="115" t="s">
        <v>15</v>
      </c>
      <c r="F44" s="98">
        <f>IF(F42=0," ",IF(F32="Yes",1,IF(F32="No",0,IF(F29/F42&gt;=1,1,IF(F29/F42&gt;=0.75,0.75,IF(F29/F42&gt;=0.5,0.5,IF(F29/F42&gt;=0.25,0.25,0)))))))</f>
        <v>1</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42.75" x14ac:dyDescent="0.25">
      <c r="A47" s="120"/>
      <c r="B47" s="41" t="s">
        <v>233</v>
      </c>
      <c r="C47" s="121"/>
      <c r="D47" s="152" t="s">
        <v>337</v>
      </c>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
        <v>191</v>
      </c>
      <c r="G54" s="116"/>
    </row>
    <row r="55" spans="1:7" ht="6.75" customHeight="1" x14ac:dyDescent="0.25">
      <c r="A55" s="114"/>
      <c r="G55" s="116"/>
    </row>
    <row r="56" spans="1:7" ht="13.5" customHeight="1" thickBot="1" x14ac:dyDescent="0.3">
      <c r="A56" s="114"/>
      <c r="B56" s="300" t="s">
        <v>306</v>
      </c>
      <c r="C56" s="300"/>
      <c r="D56" s="300"/>
      <c r="G56" s="116"/>
    </row>
    <row r="57" spans="1:7" ht="13.5" thickBot="1" x14ac:dyDescent="0.3">
      <c r="A57" s="114"/>
      <c r="B57" s="300"/>
      <c r="C57" s="300"/>
      <c r="D57" s="300"/>
      <c r="E57" s="12" t="s">
        <v>2</v>
      </c>
      <c r="F57" s="15" t="s">
        <v>191</v>
      </c>
      <c r="G57" s="116"/>
    </row>
    <row r="58" spans="1:7" ht="6.75" customHeight="1" x14ac:dyDescent="0.25">
      <c r="A58" s="114"/>
      <c r="G58" s="116"/>
    </row>
    <row r="59" spans="1:7" x14ac:dyDescent="0.25">
      <c r="A59" s="114"/>
      <c r="B59" s="301" t="s">
        <v>341</v>
      </c>
      <c r="C59" s="302"/>
      <c r="D59" s="303"/>
      <c r="G59" s="116"/>
    </row>
    <row r="60" spans="1:7" x14ac:dyDescent="0.25">
      <c r="A60" s="114"/>
      <c r="B60" s="304"/>
      <c r="C60" s="305"/>
      <c r="D60" s="306"/>
      <c r="G60" s="116"/>
    </row>
    <row r="61" spans="1:7" x14ac:dyDescent="0.25">
      <c r="A61" s="114"/>
      <c r="B61" s="304"/>
      <c r="C61" s="305"/>
      <c r="D61" s="306"/>
      <c r="G61" s="116"/>
    </row>
    <row r="62" spans="1:7" x14ac:dyDescent="0.25">
      <c r="A62" s="114"/>
      <c r="B62" s="304"/>
      <c r="C62" s="305"/>
      <c r="D62" s="306"/>
      <c r="G62" s="116"/>
    </row>
    <row r="63" spans="1:7" x14ac:dyDescent="0.25">
      <c r="A63" s="114"/>
      <c r="B63" s="304"/>
      <c r="C63" s="305"/>
      <c r="D63" s="306"/>
      <c r="G63" s="116"/>
    </row>
    <row r="64" spans="1:7" x14ac:dyDescent="0.25">
      <c r="A64" s="114"/>
      <c r="B64" s="304"/>
      <c r="C64" s="305"/>
      <c r="D64" s="306"/>
      <c r="G64" s="116"/>
    </row>
    <row r="65" spans="1:7" ht="168" customHeight="1" x14ac:dyDescent="0.25">
      <c r="A65" s="114"/>
      <c r="B65" s="307"/>
      <c r="C65" s="308"/>
      <c r="D65" s="309"/>
      <c r="G65" s="116"/>
    </row>
    <row r="66" spans="1:7" ht="6.75" customHeight="1" thickBot="1" x14ac:dyDescent="0.3">
      <c r="A66" s="114"/>
      <c r="G66" s="116"/>
    </row>
    <row r="67" spans="1:7" ht="13.5" thickBot="1" x14ac:dyDescent="0.3">
      <c r="A67" s="114"/>
      <c r="B67" s="90" t="s">
        <v>20</v>
      </c>
      <c r="E67" s="12" t="s">
        <v>2</v>
      </c>
      <c r="F67" s="54" t="s">
        <v>315</v>
      </c>
      <c r="G67" s="116"/>
    </row>
    <row r="68" spans="1:7" ht="6.75" customHeight="1" thickBot="1" x14ac:dyDescent="0.3">
      <c r="A68" s="114"/>
      <c r="G68" s="116"/>
    </row>
    <row r="69" spans="1:7" ht="13.5" thickBot="1" x14ac:dyDescent="0.3">
      <c r="A69" s="114"/>
      <c r="C69" s="115" t="s">
        <v>15</v>
      </c>
      <c r="F69" s="98">
        <f>IF(F67=0," ",IF(F57="Yes",1,IF(F57="No",0,IF(F54/F67&gt;=1,1,IF(F54/F67&gt;=0.75,0.75,IF(F54/F67&gt;=0.5,0.5,IF(F54/F67&gt;=0.25,0.25,0)))))))</f>
        <v>1</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00" t="s">
        <v>306</v>
      </c>
      <c r="C81" s="300"/>
      <c r="D81" s="300"/>
      <c r="G81" s="116"/>
    </row>
    <row r="82" spans="1:7" ht="13.5" thickBot="1" x14ac:dyDescent="0.3">
      <c r="A82" s="114"/>
      <c r="B82" s="300"/>
      <c r="C82" s="300"/>
      <c r="D82" s="300"/>
      <c r="E82" s="12" t="s">
        <v>2</v>
      </c>
      <c r="F82" s="15"/>
      <c r="G82" s="116"/>
    </row>
    <row r="83" spans="1:7" ht="6.75" customHeight="1" x14ac:dyDescent="0.25">
      <c r="A83" s="114"/>
      <c r="G83" s="116"/>
    </row>
    <row r="84" spans="1:7" x14ac:dyDescent="0.25">
      <c r="A84" s="114"/>
      <c r="B84" s="301"/>
      <c r="C84" s="302"/>
      <c r="D84" s="303"/>
      <c r="G84" s="116"/>
    </row>
    <row r="85" spans="1:7" x14ac:dyDescent="0.25">
      <c r="A85" s="114"/>
      <c r="B85" s="304"/>
      <c r="C85" s="305"/>
      <c r="D85" s="306"/>
      <c r="G85" s="116"/>
    </row>
    <row r="86" spans="1:7" x14ac:dyDescent="0.25">
      <c r="A86" s="114"/>
      <c r="B86" s="304"/>
      <c r="C86" s="305"/>
      <c r="D86" s="306"/>
      <c r="G86" s="116"/>
    </row>
    <row r="87" spans="1:7" x14ac:dyDescent="0.25">
      <c r="A87" s="114"/>
      <c r="B87" s="304"/>
      <c r="C87" s="305"/>
      <c r="D87" s="306"/>
      <c r="G87" s="116"/>
    </row>
    <row r="88" spans="1:7" x14ac:dyDescent="0.25">
      <c r="A88" s="114"/>
      <c r="B88" s="304"/>
      <c r="C88" s="305"/>
      <c r="D88" s="306"/>
      <c r="G88" s="116"/>
    </row>
    <row r="89" spans="1:7" x14ac:dyDescent="0.25">
      <c r="A89" s="114"/>
      <c r="B89" s="304"/>
      <c r="C89" s="305"/>
      <c r="D89" s="306"/>
      <c r="G89" s="116"/>
    </row>
    <row r="90" spans="1:7" x14ac:dyDescent="0.25">
      <c r="A90" s="114"/>
      <c r="B90" s="307"/>
      <c r="C90" s="308"/>
      <c r="D90" s="309"/>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00" t="s">
        <v>306</v>
      </c>
      <c r="C106" s="300"/>
      <c r="D106" s="300"/>
      <c r="G106" s="116"/>
    </row>
    <row r="107" spans="1:7" ht="13.5" thickBot="1" x14ac:dyDescent="0.3">
      <c r="A107" s="114"/>
      <c r="B107" s="300"/>
      <c r="C107" s="300"/>
      <c r="D107" s="300"/>
      <c r="E107" s="12" t="s">
        <v>2</v>
      </c>
      <c r="F107" s="15"/>
      <c r="G107" s="116"/>
    </row>
    <row r="108" spans="1:7" ht="6.75" customHeight="1" x14ac:dyDescent="0.25">
      <c r="A108" s="114"/>
      <c r="G108" s="116"/>
    </row>
    <row r="109" spans="1:7" x14ac:dyDescent="0.25">
      <c r="A109" s="114"/>
      <c r="B109" s="301"/>
      <c r="C109" s="302"/>
      <c r="D109" s="303"/>
      <c r="G109" s="116"/>
    </row>
    <row r="110" spans="1:7" x14ac:dyDescent="0.25">
      <c r="A110" s="114"/>
      <c r="B110" s="304"/>
      <c r="C110" s="305"/>
      <c r="D110" s="306"/>
      <c r="G110" s="116"/>
    </row>
    <row r="111" spans="1:7" x14ac:dyDescent="0.25">
      <c r="A111" s="114"/>
      <c r="B111" s="304"/>
      <c r="C111" s="305"/>
      <c r="D111" s="306"/>
      <c r="G111" s="116"/>
    </row>
    <row r="112" spans="1:7" x14ac:dyDescent="0.25">
      <c r="A112" s="114"/>
      <c r="B112" s="304"/>
      <c r="C112" s="305"/>
      <c r="D112" s="306"/>
      <c r="G112" s="116"/>
    </row>
    <row r="113" spans="1:7" x14ac:dyDescent="0.25">
      <c r="A113" s="114"/>
      <c r="B113" s="304"/>
      <c r="C113" s="305"/>
      <c r="D113" s="306"/>
      <c r="G113" s="116"/>
    </row>
    <row r="114" spans="1:7" x14ac:dyDescent="0.25">
      <c r="A114" s="114"/>
      <c r="B114" s="304"/>
      <c r="C114" s="305"/>
      <c r="D114" s="306"/>
      <c r="G114" s="116"/>
    </row>
    <row r="115" spans="1:7" x14ac:dyDescent="0.25">
      <c r="A115" s="114"/>
      <c r="B115" s="307"/>
      <c r="C115" s="308"/>
      <c r="D115" s="309"/>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00" t="s">
        <v>306</v>
      </c>
      <c r="C131" s="300"/>
      <c r="D131" s="300"/>
      <c r="G131" s="116"/>
    </row>
    <row r="132" spans="1:7" ht="13.5" thickBot="1" x14ac:dyDescent="0.3">
      <c r="A132" s="114"/>
      <c r="B132" s="300"/>
      <c r="C132" s="300"/>
      <c r="D132" s="300"/>
      <c r="E132" s="12" t="s">
        <v>2</v>
      </c>
      <c r="F132" s="15"/>
      <c r="G132" s="116"/>
    </row>
    <row r="133" spans="1:7" ht="6.75" customHeight="1" x14ac:dyDescent="0.25">
      <c r="A133" s="114"/>
      <c r="G133" s="116"/>
    </row>
    <row r="134" spans="1:7" x14ac:dyDescent="0.25">
      <c r="A134" s="114"/>
      <c r="B134" s="301"/>
      <c r="C134" s="302"/>
      <c r="D134" s="303"/>
      <c r="G134" s="116"/>
    </row>
    <row r="135" spans="1:7" x14ac:dyDescent="0.25">
      <c r="A135" s="114"/>
      <c r="B135" s="304"/>
      <c r="C135" s="305"/>
      <c r="D135" s="306"/>
      <c r="G135" s="116"/>
    </row>
    <row r="136" spans="1:7" x14ac:dyDescent="0.25">
      <c r="A136" s="114"/>
      <c r="B136" s="304"/>
      <c r="C136" s="305"/>
      <c r="D136" s="306"/>
      <c r="G136" s="116"/>
    </row>
    <row r="137" spans="1:7" x14ac:dyDescent="0.25">
      <c r="A137" s="114"/>
      <c r="B137" s="304"/>
      <c r="C137" s="305"/>
      <c r="D137" s="306"/>
      <c r="G137" s="116"/>
    </row>
    <row r="138" spans="1:7" x14ac:dyDescent="0.25">
      <c r="A138" s="114"/>
      <c r="B138" s="304"/>
      <c r="C138" s="305"/>
      <c r="D138" s="306"/>
      <c r="G138" s="116"/>
    </row>
    <row r="139" spans="1:7" x14ac:dyDescent="0.25">
      <c r="A139" s="114"/>
      <c r="B139" s="304"/>
      <c r="C139" s="305"/>
      <c r="D139" s="306"/>
      <c r="G139" s="116"/>
    </row>
    <row r="140" spans="1:7" x14ac:dyDescent="0.25">
      <c r="A140" s="114"/>
      <c r="B140" s="307"/>
      <c r="C140" s="308"/>
      <c r="D140" s="309"/>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00" t="s">
        <v>306</v>
      </c>
      <c r="C156" s="300"/>
      <c r="D156" s="300"/>
      <c r="G156" s="116"/>
    </row>
    <row r="157" spans="1:7" ht="13.5" thickBot="1" x14ac:dyDescent="0.3">
      <c r="A157" s="114"/>
      <c r="B157" s="300"/>
      <c r="C157" s="300"/>
      <c r="D157" s="300"/>
      <c r="E157" s="12" t="s">
        <v>2</v>
      </c>
      <c r="F157" s="15"/>
      <c r="G157" s="116"/>
    </row>
    <row r="158" spans="1:7" ht="6.75" customHeight="1" x14ac:dyDescent="0.25">
      <c r="A158" s="114"/>
      <c r="G158" s="116"/>
    </row>
    <row r="159" spans="1:7" x14ac:dyDescent="0.25">
      <c r="A159" s="114"/>
      <c r="B159" s="301"/>
      <c r="C159" s="302"/>
      <c r="D159" s="303"/>
      <c r="G159" s="116"/>
    </row>
    <row r="160" spans="1:7" x14ac:dyDescent="0.25">
      <c r="A160" s="114"/>
      <c r="B160" s="304"/>
      <c r="C160" s="305"/>
      <c r="D160" s="306"/>
      <c r="G160" s="116"/>
    </row>
    <row r="161" spans="1:7" x14ac:dyDescent="0.25">
      <c r="A161" s="114"/>
      <c r="B161" s="304"/>
      <c r="C161" s="305"/>
      <c r="D161" s="306"/>
      <c r="G161" s="116"/>
    </row>
    <row r="162" spans="1:7" x14ac:dyDescent="0.25">
      <c r="A162" s="114"/>
      <c r="B162" s="304"/>
      <c r="C162" s="305"/>
      <c r="D162" s="306"/>
      <c r="G162" s="116"/>
    </row>
    <row r="163" spans="1:7" x14ac:dyDescent="0.25">
      <c r="A163" s="114"/>
      <c r="B163" s="304"/>
      <c r="C163" s="305"/>
      <c r="D163" s="306"/>
      <c r="G163" s="116"/>
    </row>
    <row r="164" spans="1:7" x14ac:dyDescent="0.25">
      <c r="A164" s="114"/>
      <c r="B164" s="304"/>
      <c r="C164" s="305"/>
      <c r="D164" s="306"/>
      <c r="G164" s="116"/>
    </row>
    <row r="165" spans="1:7" x14ac:dyDescent="0.25">
      <c r="A165" s="114"/>
      <c r="B165" s="307"/>
      <c r="C165" s="308"/>
      <c r="D165" s="309"/>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00" t="s">
        <v>306</v>
      </c>
      <c r="C181" s="300"/>
      <c r="D181" s="300"/>
      <c r="G181" s="116"/>
    </row>
    <row r="182" spans="1:7" ht="13.5" thickBot="1" x14ac:dyDescent="0.3">
      <c r="A182" s="114"/>
      <c r="B182" s="300"/>
      <c r="C182" s="300"/>
      <c r="D182" s="300"/>
      <c r="E182" s="12" t="s">
        <v>2</v>
      </c>
      <c r="F182" s="15"/>
      <c r="G182" s="116"/>
    </row>
    <row r="183" spans="1:7" ht="6.75" customHeight="1" x14ac:dyDescent="0.25">
      <c r="A183" s="114"/>
      <c r="G183" s="116"/>
    </row>
    <row r="184" spans="1:7" x14ac:dyDescent="0.25">
      <c r="A184" s="114"/>
      <c r="B184" s="301"/>
      <c r="C184" s="302"/>
      <c r="D184" s="303"/>
      <c r="G184" s="116"/>
    </row>
    <row r="185" spans="1:7" x14ac:dyDescent="0.25">
      <c r="A185" s="114"/>
      <c r="B185" s="304"/>
      <c r="C185" s="305"/>
      <c r="D185" s="306"/>
      <c r="G185" s="116"/>
    </row>
    <row r="186" spans="1:7" x14ac:dyDescent="0.25">
      <c r="A186" s="114"/>
      <c r="B186" s="304"/>
      <c r="C186" s="305"/>
      <c r="D186" s="306"/>
      <c r="G186" s="116"/>
    </row>
    <row r="187" spans="1:7" x14ac:dyDescent="0.25">
      <c r="A187" s="114"/>
      <c r="B187" s="304"/>
      <c r="C187" s="305"/>
      <c r="D187" s="306"/>
      <c r="G187" s="116"/>
    </row>
    <row r="188" spans="1:7" x14ac:dyDescent="0.25">
      <c r="A188" s="114"/>
      <c r="B188" s="304"/>
      <c r="C188" s="305"/>
      <c r="D188" s="306"/>
      <c r="G188" s="116"/>
    </row>
    <row r="189" spans="1:7" x14ac:dyDescent="0.25">
      <c r="A189" s="114"/>
      <c r="B189" s="304"/>
      <c r="C189" s="305"/>
      <c r="D189" s="306"/>
      <c r="G189" s="116"/>
    </row>
    <row r="190" spans="1:7" x14ac:dyDescent="0.25">
      <c r="A190" s="114"/>
      <c r="B190" s="307"/>
      <c r="C190" s="308"/>
      <c r="D190" s="309"/>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00" t="s">
        <v>306</v>
      </c>
      <c r="C206" s="300"/>
      <c r="D206" s="300"/>
      <c r="G206" s="116"/>
    </row>
    <row r="207" spans="1:7" ht="13.5" thickBot="1" x14ac:dyDescent="0.3">
      <c r="A207" s="114"/>
      <c r="B207" s="300"/>
      <c r="C207" s="300"/>
      <c r="D207" s="300"/>
      <c r="E207" s="12" t="s">
        <v>2</v>
      </c>
      <c r="F207" s="15"/>
      <c r="G207" s="116"/>
    </row>
    <row r="208" spans="1:7" ht="6.75" customHeight="1" x14ac:dyDescent="0.25">
      <c r="A208" s="114"/>
      <c r="G208" s="116"/>
    </row>
    <row r="209" spans="1:7" x14ac:dyDescent="0.25">
      <c r="A209" s="114"/>
      <c r="B209" s="301"/>
      <c r="C209" s="302"/>
      <c r="D209" s="303"/>
      <c r="G209" s="116"/>
    </row>
    <row r="210" spans="1:7" x14ac:dyDescent="0.25">
      <c r="A210" s="114"/>
      <c r="B210" s="304"/>
      <c r="C210" s="305"/>
      <c r="D210" s="306"/>
      <c r="G210" s="116"/>
    </row>
    <row r="211" spans="1:7" x14ac:dyDescent="0.25">
      <c r="A211" s="114"/>
      <c r="B211" s="304"/>
      <c r="C211" s="305"/>
      <c r="D211" s="306"/>
      <c r="G211" s="116"/>
    </row>
    <row r="212" spans="1:7" x14ac:dyDescent="0.25">
      <c r="A212" s="114"/>
      <c r="B212" s="304"/>
      <c r="C212" s="305"/>
      <c r="D212" s="306"/>
      <c r="G212" s="116"/>
    </row>
    <row r="213" spans="1:7" x14ac:dyDescent="0.25">
      <c r="A213" s="114"/>
      <c r="B213" s="304"/>
      <c r="C213" s="305"/>
      <c r="D213" s="306"/>
      <c r="G213" s="116"/>
    </row>
    <row r="214" spans="1:7" x14ac:dyDescent="0.25">
      <c r="A214" s="114"/>
      <c r="B214" s="304"/>
      <c r="C214" s="305"/>
      <c r="D214" s="306"/>
      <c r="G214" s="116"/>
    </row>
    <row r="215" spans="1:7" x14ac:dyDescent="0.25">
      <c r="A215" s="114"/>
      <c r="B215" s="307"/>
      <c r="C215" s="308"/>
      <c r="D215" s="309"/>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00" t="s">
        <v>306</v>
      </c>
      <c r="C231" s="300"/>
      <c r="D231" s="300"/>
      <c r="G231" s="116"/>
    </row>
    <row r="232" spans="1:7" ht="13.5" thickBot="1" x14ac:dyDescent="0.3">
      <c r="A232" s="114"/>
      <c r="B232" s="300"/>
      <c r="C232" s="300"/>
      <c r="D232" s="300"/>
      <c r="E232" s="12" t="s">
        <v>2</v>
      </c>
      <c r="F232" s="15"/>
      <c r="G232" s="116"/>
    </row>
    <row r="233" spans="1:7" ht="6.75" customHeight="1" x14ac:dyDescent="0.25">
      <c r="A233" s="114"/>
      <c r="G233" s="116"/>
    </row>
    <row r="234" spans="1:7" x14ac:dyDescent="0.25">
      <c r="A234" s="114"/>
      <c r="B234" s="301"/>
      <c r="C234" s="302"/>
      <c r="D234" s="303"/>
      <c r="G234" s="116"/>
    </row>
    <row r="235" spans="1:7" x14ac:dyDescent="0.25">
      <c r="A235" s="114"/>
      <c r="B235" s="304"/>
      <c r="C235" s="305"/>
      <c r="D235" s="306"/>
      <c r="G235" s="116"/>
    </row>
    <row r="236" spans="1:7" x14ac:dyDescent="0.25">
      <c r="A236" s="114"/>
      <c r="B236" s="304"/>
      <c r="C236" s="305"/>
      <c r="D236" s="306"/>
      <c r="G236" s="116"/>
    </row>
    <row r="237" spans="1:7" x14ac:dyDescent="0.25">
      <c r="A237" s="114"/>
      <c r="B237" s="304"/>
      <c r="C237" s="305"/>
      <c r="D237" s="306"/>
      <c r="G237" s="116"/>
    </row>
    <row r="238" spans="1:7" x14ac:dyDescent="0.25">
      <c r="A238" s="114"/>
      <c r="B238" s="304"/>
      <c r="C238" s="305"/>
      <c r="D238" s="306"/>
      <c r="G238" s="116"/>
    </row>
    <row r="239" spans="1:7" x14ac:dyDescent="0.25">
      <c r="A239" s="114"/>
      <c r="B239" s="304"/>
      <c r="C239" s="305"/>
      <c r="D239" s="306"/>
      <c r="G239" s="116"/>
    </row>
    <row r="240" spans="1:7" x14ac:dyDescent="0.25">
      <c r="A240" s="114"/>
      <c r="B240" s="307"/>
      <c r="C240" s="308"/>
      <c r="D240" s="309"/>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00" t="s">
        <v>306</v>
      </c>
      <c r="C256" s="300"/>
      <c r="D256" s="300"/>
      <c r="G256" s="116"/>
    </row>
    <row r="257" spans="1:7" ht="13.5" thickBot="1" x14ac:dyDescent="0.3">
      <c r="A257" s="114"/>
      <c r="B257" s="300"/>
      <c r="C257" s="300"/>
      <c r="D257" s="300"/>
      <c r="E257" s="12" t="s">
        <v>2</v>
      </c>
      <c r="F257" s="15"/>
      <c r="G257" s="116"/>
    </row>
    <row r="258" spans="1:7" ht="6.75" customHeight="1" x14ac:dyDescent="0.25">
      <c r="A258" s="114"/>
      <c r="G258" s="116"/>
    </row>
    <row r="259" spans="1:7" x14ac:dyDescent="0.25">
      <c r="A259" s="114"/>
      <c r="B259" s="301"/>
      <c r="C259" s="302"/>
      <c r="D259" s="303"/>
      <c r="G259" s="116"/>
    </row>
    <row r="260" spans="1:7" x14ac:dyDescent="0.25">
      <c r="A260" s="114"/>
      <c r="B260" s="304"/>
      <c r="C260" s="305"/>
      <c r="D260" s="306"/>
      <c r="G260" s="116"/>
    </row>
    <row r="261" spans="1:7" x14ac:dyDescent="0.25">
      <c r="A261" s="114"/>
      <c r="B261" s="304"/>
      <c r="C261" s="305"/>
      <c r="D261" s="306"/>
      <c r="G261" s="116"/>
    </row>
    <row r="262" spans="1:7" x14ac:dyDescent="0.25">
      <c r="A262" s="114"/>
      <c r="B262" s="304"/>
      <c r="C262" s="305"/>
      <c r="D262" s="306"/>
      <c r="G262" s="116"/>
    </row>
    <row r="263" spans="1:7" x14ac:dyDescent="0.25">
      <c r="A263" s="114"/>
      <c r="B263" s="304"/>
      <c r="C263" s="305"/>
      <c r="D263" s="306"/>
      <c r="G263" s="116"/>
    </row>
    <row r="264" spans="1:7" x14ac:dyDescent="0.25">
      <c r="A264" s="114"/>
      <c r="B264" s="304"/>
      <c r="C264" s="305"/>
      <c r="D264" s="306"/>
      <c r="G264" s="116"/>
    </row>
    <row r="265" spans="1:7" x14ac:dyDescent="0.25">
      <c r="A265" s="114"/>
      <c r="B265" s="307"/>
      <c r="C265" s="308"/>
      <c r="D265" s="309"/>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64"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sheetPr>
  <dimension ref="A1:G270"/>
  <sheetViews>
    <sheetView showGridLines="0" view="pageBreakPreview" topLeftCell="A209"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s="90" customFormat="1" ht="13.5" thickBot="1" x14ac:dyDescent="0.25">
      <c r="A5" s="89"/>
      <c r="D5" s="93" t="s">
        <v>143</v>
      </c>
      <c r="E5" s="12" t="s">
        <v>2</v>
      </c>
      <c r="F5" s="15"/>
    </row>
    <row r="6" spans="1:7" ht="15" x14ac:dyDescent="0.25">
      <c r="A6" s="9" t="s">
        <v>152</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98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customHeight="1" thickBot="1" x14ac:dyDescent="0.3">
      <c r="A31" s="114"/>
      <c r="B31" s="300" t="s">
        <v>306</v>
      </c>
      <c r="C31" s="300"/>
      <c r="D31" s="300"/>
      <c r="E31" s="90"/>
      <c r="F31" s="92"/>
      <c r="G31" s="116"/>
    </row>
    <row r="32" spans="1:7" ht="13.5" thickBot="1" x14ac:dyDescent="0.3">
      <c r="A32" s="114"/>
      <c r="B32" s="300"/>
      <c r="C32" s="300"/>
      <c r="D32" s="30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customHeight="1" thickBot="1" x14ac:dyDescent="0.3">
      <c r="A56" s="114"/>
      <c r="B56" s="300" t="s">
        <v>306</v>
      </c>
      <c r="C56" s="300"/>
      <c r="D56" s="300"/>
      <c r="E56" s="90"/>
      <c r="F56" s="92"/>
      <c r="G56" s="116"/>
    </row>
    <row r="57" spans="1:7" ht="13.5" thickBot="1" x14ac:dyDescent="0.3">
      <c r="A57" s="114"/>
      <c r="B57" s="300"/>
      <c r="C57" s="300"/>
      <c r="D57" s="30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customHeight="1" thickBot="1" x14ac:dyDescent="0.3">
      <c r="A81" s="114"/>
      <c r="B81" s="300" t="s">
        <v>306</v>
      </c>
      <c r="C81" s="300"/>
      <c r="D81" s="300"/>
      <c r="E81" s="90"/>
      <c r="F81" s="92"/>
      <c r="G81" s="116"/>
    </row>
    <row r="82" spans="1:7" ht="13.5" thickBot="1" x14ac:dyDescent="0.3">
      <c r="A82" s="114"/>
      <c r="B82" s="300"/>
      <c r="C82" s="300"/>
      <c r="D82" s="30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customHeight="1" thickBot="1" x14ac:dyDescent="0.3">
      <c r="A106" s="114"/>
      <c r="B106" s="300" t="s">
        <v>306</v>
      </c>
      <c r="C106" s="300"/>
      <c r="D106" s="300"/>
      <c r="E106" s="90"/>
      <c r="F106" s="92"/>
      <c r="G106" s="116"/>
    </row>
    <row r="107" spans="1:7" ht="13.5" thickBot="1" x14ac:dyDescent="0.3">
      <c r="A107" s="114"/>
      <c r="B107" s="300"/>
      <c r="C107" s="300"/>
      <c r="D107" s="30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customHeight="1" thickBot="1" x14ac:dyDescent="0.3">
      <c r="A131" s="114"/>
      <c r="B131" s="300" t="s">
        <v>306</v>
      </c>
      <c r="C131" s="300"/>
      <c r="D131" s="300"/>
      <c r="E131" s="90"/>
      <c r="F131" s="92"/>
      <c r="G131" s="116"/>
    </row>
    <row r="132" spans="1:7" ht="13.5" thickBot="1" x14ac:dyDescent="0.3">
      <c r="A132" s="114"/>
      <c r="B132" s="300"/>
      <c r="C132" s="300"/>
      <c r="D132" s="30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customHeight="1" thickBot="1" x14ac:dyDescent="0.3">
      <c r="A156" s="114"/>
      <c r="B156" s="300" t="s">
        <v>306</v>
      </c>
      <c r="C156" s="300"/>
      <c r="D156" s="300"/>
      <c r="E156" s="90"/>
      <c r="F156" s="92"/>
      <c r="G156" s="116"/>
    </row>
    <row r="157" spans="1:7" ht="13.5" thickBot="1" x14ac:dyDescent="0.3">
      <c r="A157" s="114"/>
      <c r="B157" s="300"/>
      <c r="C157" s="300"/>
      <c r="D157" s="30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customHeight="1" thickBot="1" x14ac:dyDescent="0.3">
      <c r="A181" s="114"/>
      <c r="B181" s="300" t="s">
        <v>306</v>
      </c>
      <c r="C181" s="300"/>
      <c r="D181" s="300"/>
      <c r="E181" s="90"/>
      <c r="F181" s="92"/>
      <c r="G181" s="116"/>
    </row>
    <row r="182" spans="1:7" ht="13.5" thickBot="1" x14ac:dyDescent="0.3">
      <c r="A182" s="114"/>
      <c r="B182" s="300"/>
      <c r="C182" s="300"/>
      <c r="D182" s="30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customHeight="1" thickBot="1" x14ac:dyDescent="0.3">
      <c r="A206" s="114"/>
      <c r="B206" s="300" t="s">
        <v>306</v>
      </c>
      <c r="C206" s="300"/>
      <c r="D206" s="300"/>
      <c r="E206" s="90"/>
      <c r="F206" s="92"/>
      <c r="G206" s="116"/>
    </row>
    <row r="207" spans="1:7" ht="13.5" thickBot="1" x14ac:dyDescent="0.3">
      <c r="A207" s="114"/>
      <c r="B207" s="300"/>
      <c r="C207" s="300"/>
      <c r="D207" s="30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customHeight="1" thickBot="1" x14ac:dyDescent="0.3">
      <c r="A231" s="114"/>
      <c r="B231" s="300" t="s">
        <v>306</v>
      </c>
      <c r="C231" s="300"/>
      <c r="D231" s="300"/>
      <c r="E231" s="90"/>
      <c r="F231" s="92"/>
      <c r="G231" s="116"/>
    </row>
    <row r="232" spans="1:7" ht="13.5" thickBot="1" x14ac:dyDescent="0.3">
      <c r="A232" s="114"/>
      <c r="B232" s="300"/>
      <c r="C232" s="300"/>
      <c r="D232" s="30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customHeight="1" thickBot="1" x14ac:dyDescent="0.3">
      <c r="A256" s="114"/>
      <c r="B256" s="300" t="s">
        <v>306</v>
      </c>
      <c r="C256" s="300"/>
      <c r="D256" s="300"/>
      <c r="E256" s="90"/>
      <c r="F256" s="92"/>
      <c r="G256" s="116"/>
    </row>
    <row r="257" spans="1:7" ht="13.5" thickBot="1" x14ac:dyDescent="0.3">
      <c r="A257" s="114"/>
      <c r="B257" s="300"/>
      <c r="C257" s="300"/>
      <c r="D257" s="30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sheetPr>
  <dimension ref="A1:G270"/>
  <sheetViews>
    <sheetView showGridLines="0" view="pageBreakPreview" topLeftCell="A209" zoomScale="85" zoomScaleNormal="85" zoomScaleSheetLayoutView="85" zoomScalePageLayoutView="90" workbookViewId="0"/>
  </sheetViews>
  <sheetFormatPr defaultColWidth="10" defaultRowHeight="12.75" x14ac:dyDescent="0.25"/>
  <cols>
    <col min="1" max="1" width="1.7109375" style="2" customWidth="1"/>
    <col min="2" max="2" width="2.140625" style="2" customWidth="1"/>
    <col min="3" max="3" width="23.140625" style="2" customWidth="1"/>
    <col min="4" max="4" width="72.855468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s="90" customFormat="1" ht="13.5" thickBot="1" x14ac:dyDescent="0.25">
      <c r="A5" s="89"/>
      <c r="D5" s="93" t="s">
        <v>143</v>
      </c>
      <c r="E5" s="12" t="s">
        <v>2</v>
      </c>
      <c r="F5" s="15"/>
    </row>
    <row r="6" spans="1:7" ht="15" x14ac:dyDescent="0.25">
      <c r="A6" s="9" t="s">
        <v>153</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99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0" t="s">
        <v>306</v>
      </c>
      <c r="C31" s="300"/>
      <c r="D31" s="300"/>
      <c r="E31" s="90"/>
      <c r="F31" s="92"/>
      <c r="G31" s="116"/>
    </row>
    <row r="32" spans="1:7" ht="13.5" thickBot="1" x14ac:dyDescent="0.3">
      <c r="A32" s="114"/>
      <c r="B32" s="300"/>
      <c r="C32" s="300"/>
      <c r="D32" s="30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0" t="s">
        <v>306</v>
      </c>
      <c r="C56" s="300"/>
      <c r="D56" s="300"/>
      <c r="E56" s="90"/>
      <c r="F56" s="92"/>
      <c r="G56" s="116"/>
    </row>
    <row r="57" spans="1:7" ht="13.5" thickBot="1" x14ac:dyDescent="0.3">
      <c r="A57" s="114"/>
      <c r="B57" s="300"/>
      <c r="C57" s="300"/>
      <c r="D57" s="30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0" t="s">
        <v>306</v>
      </c>
      <c r="C81" s="300"/>
      <c r="D81" s="300"/>
      <c r="E81" s="90"/>
      <c r="F81" s="92"/>
      <c r="G81" s="116"/>
    </row>
    <row r="82" spans="1:7" ht="13.5" thickBot="1" x14ac:dyDescent="0.3">
      <c r="A82" s="114"/>
      <c r="B82" s="300"/>
      <c r="C82" s="300"/>
      <c r="D82" s="30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0" t="s">
        <v>306</v>
      </c>
      <c r="C106" s="300"/>
      <c r="D106" s="300"/>
      <c r="E106" s="90"/>
      <c r="F106" s="92"/>
      <c r="G106" s="116"/>
    </row>
    <row r="107" spans="1:7" ht="13.5" thickBot="1" x14ac:dyDescent="0.3">
      <c r="A107" s="114"/>
      <c r="B107" s="300"/>
      <c r="C107" s="300"/>
      <c r="D107" s="30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0" t="s">
        <v>306</v>
      </c>
      <c r="C131" s="300"/>
      <c r="D131" s="300"/>
      <c r="E131" s="90"/>
      <c r="F131" s="92"/>
      <c r="G131" s="116"/>
    </row>
    <row r="132" spans="1:7" ht="13.5" thickBot="1" x14ac:dyDescent="0.3">
      <c r="A132" s="114"/>
      <c r="B132" s="300"/>
      <c r="C132" s="300"/>
      <c r="D132" s="30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0" t="s">
        <v>306</v>
      </c>
      <c r="C156" s="300"/>
      <c r="D156" s="300"/>
      <c r="E156" s="90"/>
      <c r="F156" s="92"/>
      <c r="G156" s="116"/>
    </row>
    <row r="157" spans="1:7" ht="13.5" thickBot="1" x14ac:dyDescent="0.3">
      <c r="A157" s="114"/>
      <c r="B157" s="300"/>
      <c r="C157" s="300"/>
      <c r="D157" s="30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0" t="s">
        <v>306</v>
      </c>
      <c r="C181" s="300"/>
      <c r="D181" s="300"/>
      <c r="E181" s="90"/>
      <c r="F181" s="92"/>
      <c r="G181" s="116"/>
    </row>
    <row r="182" spans="1:7" ht="13.5" thickBot="1" x14ac:dyDescent="0.3">
      <c r="A182" s="114"/>
      <c r="B182" s="300"/>
      <c r="C182" s="300"/>
      <c r="D182" s="30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0" t="s">
        <v>306</v>
      </c>
      <c r="C206" s="300"/>
      <c r="D206" s="300"/>
      <c r="E206" s="90"/>
      <c r="F206" s="92"/>
      <c r="G206" s="116"/>
    </row>
    <row r="207" spans="1:7" ht="13.5" thickBot="1" x14ac:dyDescent="0.3">
      <c r="A207" s="114"/>
      <c r="B207" s="300"/>
      <c r="C207" s="300"/>
      <c r="D207" s="30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0" t="s">
        <v>306</v>
      </c>
      <c r="C231" s="300"/>
      <c r="D231" s="300"/>
      <c r="E231" s="90"/>
      <c r="F231" s="92"/>
      <c r="G231" s="116"/>
    </row>
    <row r="232" spans="1:7" ht="13.5" thickBot="1" x14ac:dyDescent="0.3">
      <c r="A232" s="114"/>
      <c r="B232" s="300"/>
      <c r="C232" s="300"/>
      <c r="D232" s="30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0" t="s">
        <v>306</v>
      </c>
      <c r="C256" s="300"/>
      <c r="D256" s="300"/>
      <c r="E256" s="90"/>
      <c r="F256" s="92"/>
      <c r="G256" s="116"/>
    </row>
    <row r="257" spans="1:7" ht="13.5" thickBot="1" x14ac:dyDescent="0.3">
      <c r="A257" s="114"/>
      <c r="B257" s="300"/>
      <c r="C257" s="300"/>
      <c r="D257" s="30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sheetPr>
  <dimension ref="A1:G270"/>
  <sheetViews>
    <sheetView showGridLines="0" view="pageBreakPreview" topLeftCell="A166" zoomScale="85" zoomScaleNormal="90" zoomScaleSheetLayoutView="85" zoomScalePageLayoutView="90" workbookViewId="0">
      <selection activeCell="B31" sqref="B31:D32"/>
    </sheetView>
  </sheetViews>
  <sheetFormatPr defaultColWidth="10" defaultRowHeight="12.75" x14ac:dyDescent="0.25"/>
  <cols>
    <col min="1" max="1" width="1.7109375" style="2" customWidth="1"/>
    <col min="2" max="2" width="2.140625" style="2" customWidth="1"/>
    <col min="3" max="3" width="23"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s="90" customFormat="1" ht="13.5" thickBot="1" x14ac:dyDescent="0.25">
      <c r="A5" s="89"/>
      <c r="D5" s="93" t="s">
        <v>143</v>
      </c>
      <c r="E5" s="12" t="s">
        <v>2</v>
      </c>
      <c r="F5" s="15"/>
    </row>
    <row r="6" spans="1:7" ht="15" x14ac:dyDescent="0.25">
      <c r="A6" s="9" t="s">
        <v>154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100</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0" t="s">
        <v>306</v>
      </c>
      <c r="C31" s="300"/>
      <c r="D31" s="300"/>
      <c r="E31" s="90"/>
      <c r="F31" s="92"/>
      <c r="G31" s="116"/>
    </row>
    <row r="32" spans="1:7" ht="13.5" thickBot="1" x14ac:dyDescent="0.3">
      <c r="A32" s="114"/>
      <c r="B32" s="300"/>
      <c r="C32" s="300"/>
      <c r="D32" s="30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0" t="s">
        <v>306</v>
      </c>
      <c r="C56" s="300"/>
      <c r="D56" s="300"/>
      <c r="E56" s="90"/>
      <c r="F56" s="92"/>
      <c r="G56" s="116"/>
    </row>
    <row r="57" spans="1:7" ht="13.5" thickBot="1" x14ac:dyDescent="0.3">
      <c r="A57" s="114"/>
      <c r="B57" s="300"/>
      <c r="C57" s="300"/>
      <c r="D57" s="30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0" t="s">
        <v>306</v>
      </c>
      <c r="C81" s="300"/>
      <c r="D81" s="300"/>
      <c r="E81" s="90"/>
      <c r="F81" s="92"/>
      <c r="G81" s="116"/>
    </row>
    <row r="82" spans="1:7" ht="13.5" thickBot="1" x14ac:dyDescent="0.3">
      <c r="A82" s="114"/>
      <c r="B82" s="300"/>
      <c r="C82" s="300"/>
      <c r="D82" s="30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0" t="s">
        <v>306</v>
      </c>
      <c r="C106" s="300"/>
      <c r="D106" s="300"/>
      <c r="E106" s="90"/>
      <c r="F106" s="92"/>
      <c r="G106" s="116"/>
    </row>
    <row r="107" spans="1:7" ht="13.5" thickBot="1" x14ac:dyDescent="0.3">
      <c r="A107" s="114"/>
      <c r="B107" s="300"/>
      <c r="C107" s="300"/>
      <c r="D107" s="30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0" t="s">
        <v>306</v>
      </c>
      <c r="C131" s="300"/>
      <c r="D131" s="300"/>
      <c r="E131" s="90"/>
      <c r="F131" s="92"/>
      <c r="G131" s="116"/>
    </row>
    <row r="132" spans="1:7" ht="13.5" thickBot="1" x14ac:dyDescent="0.3">
      <c r="A132" s="114"/>
      <c r="B132" s="300"/>
      <c r="C132" s="300"/>
      <c r="D132" s="30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0" t="s">
        <v>306</v>
      </c>
      <c r="C156" s="300"/>
      <c r="D156" s="300"/>
      <c r="E156" s="90"/>
      <c r="F156" s="92"/>
      <c r="G156" s="116"/>
    </row>
    <row r="157" spans="1:7" ht="13.5" thickBot="1" x14ac:dyDescent="0.3">
      <c r="A157" s="114"/>
      <c r="B157" s="300"/>
      <c r="C157" s="300"/>
      <c r="D157" s="30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0" t="s">
        <v>306</v>
      </c>
      <c r="C181" s="300"/>
      <c r="D181" s="300"/>
      <c r="E181" s="90"/>
      <c r="F181" s="92"/>
      <c r="G181" s="116"/>
    </row>
    <row r="182" spans="1:7" ht="13.5" thickBot="1" x14ac:dyDescent="0.3">
      <c r="A182" s="114"/>
      <c r="B182" s="300"/>
      <c r="C182" s="300"/>
      <c r="D182" s="30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0" t="s">
        <v>306</v>
      </c>
      <c r="C206" s="300"/>
      <c r="D206" s="300"/>
      <c r="E206" s="90"/>
      <c r="F206" s="92"/>
      <c r="G206" s="116"/>
    </row>
    <row r="207" spans="1:7" ht="13.5" thickBot="1" x14ac:dyDescent="0.3">
      <c r="A207" s="114"/>
      <c r="B207" s="300"/>
      <c r="C207" s="300"/>
      <c r="D207" s="30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0" t="s">
        <v>306</v>
      </c>
      <c r="C231" s="300"/>
      <c r="D231" s="300"/>
      <c r="E231" s="90"/>
      <c r="F231" s="92"/>
      <c r="G231" s="116"/>
    </row>
    <row r="232" spans="1:7" ht="13.5" thickBot="1" x14ac:dyDescent="0.3">
      <c r="A232" s="114"/>
      <c r="B232" s="300"/>
      <c r="C232" s="300"/>
      <c r="D232" s="30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0" t="s">
        <v>306</v>
      </c>
      <c r="C256" s="300"/>
      <c r="D256" s="300"/>
      <c r="E256" s="90"/>
      <c r="F256" s="92"/>
      <c r="G256" s="116"/>
    </row>
    <row r="257" spans="1:7" ht="13.5" thickBot="1" x14ac:dyDescent="0.3">
      <c r="A257" s="114"/>
      <c r="B257" s="300"/>
      <c r="C257" s="300"/>
      <c r="D257" s="30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285156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s="90" customFormat="1" ht="13.5" thickBot="1" x14ac:dyDescent="0.25">
      <c r="A5" s="89"/>
      <c r="D5" s="93" t="s">
        <v>143</v>
      </c>
      <c r="E5" s="12" t="s">
        <v>2</v>
      </c>
      <c r="F5" s="15"/>
    </row>
    <row r="6" spans="1:7" ht="15" x14ac:dyDescent="0.25">
      <c r="A6" s="9" t="s">
        <v>155</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101</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0" t="s">
        <v>306</v>
      </c>
      <c r="C31" s="300"/>
      <c r="D31" s="300"/>
      <c r="E31" s="90"/>
      <c r="F31" s="92"/>
      <c r="G31" s="116"/>
    </row>
    <row r="32" spans="1:7" ht="13.5" thickBot="1" x14ac:dyDescent="0.3">
      <c r="A32" s="114"/>
      <c r="B32" s="300"/>
      <c r="C32" s="300"/>
      <c r="D32" s="30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0" t="s">
        <v>306</v>
      </c>
      <c r="C56" s="300"/>
      <c r="D56" s="300"/>
      <c r="E56" s="90"/>
      <c r="F56" s="92"/>
      <c r="G56" s="116"/>
    </row>
    <row r="57" spans="1:7" ht="13.5" thickBot="1" x14ac:dyDescent="0.3">
      <c r="A57" s="114"/>
      <c r="B57" s="300"/>
      <c r="C57" s="300"/>
      <c r="D57" s="30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0" t="s">
        <v>306</v>
      </c>
      <c r="C81" s="300"/>
      <c r="D81" s="300"/>
      <c r="E81" s="90"/>
      <c r="F81" s="92"/>
      <c r="G81" s="116"/>
    </row>
    <row r="82" spans="1:7" ht="13.5" thickBot="1" x14ac:dyDescent="0.3">
      <c r="A82" s="114"/>
      <c r="B82" s="300"/>
      <c r="C82" s="300"/>
      <c r="D82" s="30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0" t="s">
        <v>306</v>
      </c>
      <c r="C106" s="300"/>
      <c r="D106" s="300"/>
      <c r="E106" s="90"/>
      <c r="F106" s="92"/>
      <c r="G106" s="116"/>
    </row>
    <row r="107" spans="1:7" ht="13.5" thickBot="1" x14ac:dyDescent="0.3">
      <c r="A107" s="114"/>
      <c r="B107" s="300"/>
      <c r="C107" s="300"/>
      <c r="D107" s="30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0" t="s">
        <v>306</v>
      </c>
      <c r="C131" s="300"/>
      <c r="D131" s="300"/>
      <c r="E131" s="90"/>
      <c r="F131" s="92"/>
      <c r="G131" s="116"/>
    </row>
    <row r="132" spans="1:7" ht="13.5" thickBot="1" x14ac:dyDescent="0.3">
      <c r="A132" s="114"/>
      <c r="B132" s="300"/>
      <c r="C132" s="300"/>
      <c r="D132" s="30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0" t="s">
        <v>306</v>
      </c>
      <c r="C156" s="300"/>
      <c r="D156" s="300"/>
      <c r="E156" s="90"/>
      <c r="F156" s="92"/>
      <c r="G156" s="116"/>
    </row>
    <row r="157" spans="1:7" ht="13.5" thickBot="1" x14ac:dyDescent="0.3">
      <c r="A157" s="114"/>
      <c r="B157" s="300"/>
      <c r="C157" s="300"/>
      <c r="D157" s="30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0" t="s">
        <v>306</v>
      </c>
      <c r="C181" s="300"/>
      <c r="D181" s="300"/>
      <c r="E181" s="90"/>
      <c r="F181" s="92"/>
      <c r="G181" s="116"/>
    </row>
    <row r="182" spans="1:7" ht="13.5" thickBot="1" x14ac:dyDescent="0.3">
      <c r="A182" s="114"/>
      <c r="B182" s="300"/>
      <c r="C182" s="300"/>
      <c r="D182" s="30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0" t="s">
        <v>306</v>
      </c>
      <c r="C206" s="300"/>
      <c r="D206" s="300"/>
      <c r="E206" s="90"/>
      <c r="F206" s="92"/>
      <c r="G206" s="116"/>
    </row>
    <row r="207" spans="1:7" ht="13.5" thickBot="1" x14ac:dyDescent="0.3">
      <c r="A207" s="114"/>
      <c r="B207" s="300"/>
      <c r="C207" s="300"/>
      <c r="D207" s="30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0" t="s">
        <v>306</v>
      </c>
      <c r="C231" s="300"/>
      <c r="D231" s="300"/>
      <c r="E231" s="90"/>
      <c r="F231" s="92"/>
      <c r="G231" s="116"/>
    </row>
    <row r="232" spans="1:7" ht="13.5" thickBot="1" x14ac:dyDescent="0.3">
      <c r="A232" s="114"/>
      <c r="B232" s="300"/>
      <c r="C232" s="300"/>
      <c r="D232" s="30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0" t="s">
        <v>306</v>
      </c>
      <c r="C256" s="300"/>
      <c r="D256" s="300"/>
      <c r="E256" s="90"/>
      <c r="F256" s="92"/>
      <c r="G256" s="116"/>
    </row>
    <row r="257" spans="1:7" ht="13.5" thickBot="1" x14ac:dyDescent="0.3">
      <c r="A257" s="114"/>
      <c r="B257" s="300"/>
      <c r="C257" s="300"/>
      <c r="D257" s="30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s="90" customFormat="1" ht="13.5" thickBot="1" x14ac:dyDescent="0.25">
      <c r="A5" s="89"/>
      <c r="D5" s="93" t="s">
        <v>143</v>
      </c>
      <c r="E5" s="12" t="s">
        <v>2</v>
      </c>
      <c r="F5" s="15"/>
    </row>
    <row r="6" spans="1:7" ht="15" x14ac:dyDescent="0.25">
      <c r="A6" s="9" t="s">
        <v>156</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102</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0" t="s">
        <v>306</v>
      </c>
      <c r="C31" s="300"/>
      <c r="D31" s="300"/>
      <c r="E31" s="90"/>
      <c r="F31" s="92"/>
      <c r="G31" s="116"/>
    </row>
    <row r="32" spans="1:7" ht="13.5" thickBot="1" x14ac:dyDescent="0.3">
      <c r="A32" s="114"/>
      <c r="B32" s="300"/>
      <c r="C32" s="300"/>
      <c r="D32" s="30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0" t="s">
        <v>306</v>
      </c>
      <c r="C56" s="300"/>
      <c r="D56" s="300"/>
      <c r="E56" s="90"/>
      <c r="F56" s="92"/>
      <c r="G56" s="116"/>
    </row>
    <row r="57" spans="1:7" ht="13.5" thickBot="1" x14ac:dyDescent="0.3">
      <c r="A57" s="114"/>
      <c r="B57" s="300"/>
      <c r="C57" s="300"/>
      <c r="D57" s="30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0" t="s">
        <v>306</v>
      </c>
      <c r="C81" s="300"/>
      <c r="D81" s="300"/>
      <c r="E81" s="90"/>
      <c r="F81" s="92"/>
      <c r="G81" s="116"/>
    </row>
    <row r="82" spans="1:7" ht="13.5" thickBot="1" x14ac:dyDescent="0.3">
      <c r="A82" s="114"/>
      <c r="B82" s="300"/>
      <c r="C82" s="300"/>
      <c r="D82" s="30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0" t="s">
        <v>306</v>
      </c>
      <c r="C106" s="300"/>
      <c r="D106" s="300"/>
      <c r="E106" s="90"/>
      <c r="F106" s="92"/>
      <c r="G106" s="116"/>
    </row>
    <row r="107" spans="1:7" ht="13.5" thickBot="1" x14ac:dyDescent="0.3">
      <c r="A107" s="114"/>
      <c r="B107" s="300"/>
      <c r="C107" s="300"/>
      <c r="D107" s="30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0" t="s">
        <v>306</v>
      </c>
      <c r="C131" s="300"/>
      <c r="D131" s="300"/>
      <c r="E131" s="90"/>
      <c r="F131" s="92"/>
      <c r="G131" s="116"/>
    </row>
    <row r="132" spans="1:7" ht="13.5" thickBot="1" x14ac:dyDescent="0.3">
      <c r="A132" s="114"/>
      <c r="B132" s="300"/>
      <c r="C132" s="300"/>
      <c r="D132" s="30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0" t="s">
        <v>306</v>
      </c>
      <c r="C156" s="300"/>
      <c r="D156" s="300"/>
      <c r="E156" s="90"/>
      <c r="F156" s="92"/>
      <c r="G156" s="116"/>
    </row>
    <row r="157" spans="1:7" ht="13.5" thickBot="1" x14ac:dyDescent="0.3">
      <c r="A157" s="114"/>
      <c r="B157" s="300"/>
      <c r="C157" s="300"/>
      <c r="D157" s="30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0" t="s">
        <v>306</v>
      </c>
      <c r="C181" s="300"/>
      <c r="D181" s="300"/>
      <c r="E181" s="90"/>
      <c r="F181" s="92"/>
      <c r="G181" s="116"/>
    </row>
    <row r="182" spans="1:7" ht="13.5" thickBot="1" x14ac:dyDescent="0.3">
      <c r="A182" s="114"/>
      <c r="B182" s="300"/>
      <c r="C182" s="300"/>
      <c r="D182" s="30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0" t="s">
        <v>306</v>
      </c>
      <c r="C206" s="300"/>
      <c r="D206" s="300"/>
      <c r="E206" s="90"/>
      <c r="F206" s="92"/>
      <c r="G206" s="116"/>
    </row>
    <row r="207" spans="1:7" ht="13.5" thickBot="1" x14ac:dyDescent="0.3">
      <c r="A207" s="114"/>
      <c r="B207" s="300"/>
      <c r="C207" s="300"/>
      <c r="D207" s="30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0" t="s">
        <v>306</v>
      </c>
      <c r="C231" s="300"/>
      <c r="D231" s="300"/>
      <c r="E231" s="90"/>
      <c r="F231" s="92"/>
      <c r="G231" s="116"/>
    </row>
    <row r="232" spans="1:7" ht="13.5" thickBot="1" x14ac:dyDescent="0.3">
      <c r="A232" s="114"/>
      <c r="B232" s="300"/>
      <c r="C232" s="300"/>
      <c r="D232" s="30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0" t="s">
        <v>306</v>
      </c>
      <c r="C256" s="300"/>
      <c r="D256" s="300"/>
      <c r="E256" s="90"/>
      <c r="F256" s="92"/>
      <c r="G256" s="116"/>
    </row>
    <row r="257" spans="1:7" ht="13.5" thickBot="1" x14ac:dyDescent="0.3">
      <c r="A257" s="114"/>
      <c r="B257" s="300"/>
      <c r="C257" s="300"/>
      <c r="D257" s="30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sheetPr>
  <dimension ref="A1:G270"/>
  <sheetViews>
    <sheetView showGridLines="0" view="pageBreakPreview" zoomScale="85" zoomScaleNormal="90" zoomScaleSheetLayoutView="85" zoomScalePageLayoutView="90" workbookViewId="0">
      <selection activeCell="B31" sqref="B31:D32"/>
    </sheetView>
  </sheetViews>
  <sheetFormatPr defaultColWidth="10" defaultRowHeight="12.75" x14ac:dyDescent="0.25"/>
  <cols>
    <col min="1" max="1" width="1.7109375" style="2" customWidth="1"/>
    <col min="2" max="2" width="2.140625" style="2" customWidth="1"/>
    <col min="3" max="3" width="22.85546875" style="2" customWidth="1"/>
    <col min="4" max="4" width="73"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s="90" customFormat="1" ht="13.5" thickBot="1" x14ac:dyDescent="0.25">
      <c r="A5" s="89"/>
      <c r="D5" s="93" t="s">
        <v>143</v>
      </c>
      <c r="E5" s="12" t="s">
        <v>2</v>
      </c>
      <c r="F5" s="15"/>
    </row>
    <row r="6" spans="1:7" ht="15" x14ac:dyDescent="0.25">
      <c r="A6" s="9" t="s">
        <v>157</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103</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0" t="s">
        <v>306</v>
      </c>
      <c r="C31" s="300"/>
      <c r="D31" s="300"/>
      <c r="E31" s="90"/>
      <c r="F31" s="92"/>
      <c r="G31" s="116"/>
    </row>
    <row r="32" spans="1:7" ht="13.5" thickBot="1" x14ac:dyDescent="0.3">
      <c r="A32" s="114"/>
      <c r="B32" s="300"/>
      <c r="C32" s="300"/>
      <c r="D32" s="30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0" t="s">
        <v>306</v>
      </c>
      <c r="C56" s="300"/>
      <c r="D56" s="300"/>
      <c r="E56" s="90"/>
      <c r="F56" s="92"/>
      <c r="G56" s="116"/>
    </row>
    <row r="57" spans="1:7" ht="13.5" thickBot="1" x14ac:dyDescent="0.3">
      <c r="A57" s="114"/>
      <c r="B57" s="300"/>
      <c r="C57" s="300"/>
      <c r="D57" s="30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0" t="s">
        <v>306</v>
      </c>
      <c r="C81" s="300"/>
      <c r="D81" s="300"/>
      <c r="E81" s="90"/>
      <c r="F81" s="92"/>
      <c r="G81" s="116"/>
    </row>
    <row r="82" spans="1:7" ht="13.5" thickBot="1" x14ac:dyDescent="0.3">
      <c r="A82" s="114"/>
      <c r="B82" s="300"/>
      <c r="C82" s="300"/>
      <c r="D82" s="30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0" t="s">
        <v>306</v>
      </c>
      <c r="C106" s="300"/>
      <c r="D106" s="300"/>
      <c r="E106" s="90"/>
      <c r="F106" s="92"/>
      <c r="G106" s="116"/>
    </row>
    <row r="107" spans="1:7" ht="13.5" thickBot="1" x14ac:dyDescent="0.3">
      <c r="A107" s="114"/>
      <c r="B107" s="300"/>
      <c r="C107" s="300"/>
      <c r="D107" s="30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0" t="s">
        <v>306</v>
      </c>
      <c r="C131" s="300"/>
      <c r="D131" s="300"/>
      <c r="E131" s="90"/>
      <c r="F131" s="92"/>
      <c r="G131" s="116"/>
    </row>
    <row r="132" spans="1:7" ht="13.5" thickBot="1" x14ac:dyDescent="0.3">
      <c r="A132" s="114"/>
      <c r="B132" s="300"/>
      <c r="C132" s="300"/>
      <c r="D132" s="30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0" t="s">
        <v>306</v>
      </c>
      <c r="C156" s="300"/>
      <c r="D156" s="300"/>
      <c r="E156" s="90"/>
      <c r="F156" s="92"/>
      <c r="G156" s="116"/>
    </row>
    <row r="157" spans="1:7" ht="13.5" thickBot="1" x14ac:dyDescent="0.3">
      <c r="A157" s="114"/>
      <c r="B157" s="300"/>
      <c r="C157" s="300"/>
      <c r="D157" s="30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0" t="s">
        <v>306</v>
      </c>
      <c r="C181" s="300"/>
      <c r="D181" s="300"/>
      <c r="E181" s="90"/>
      <c r="F181" s="92"/>
      <c r="G181" s="116"/>
    </row>
    <row r="182" spans="1:7" ht="13.5" thickBot="1" x14ac:dyDescent="0.3">
      <c r="A182" s="114"/>
      <c r="B182" s="300"/>
      <c r="C182" s="300"/>
      <c r="D182" s="30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0" t="s">
        <v>306</v>
      </c>
      <c r="C206" s="300"/>
      <c r="D206" s="300"/>
      <c r="E206" s="90"/>
      <c r="F206" s="92"/>
      <c r="G206" s="116"/>
    </row>
    <row r="207" spans="1:7" ht="13.5" thickBot="1" x14ac:dyDescent="0.3">
      <c r="A207" s="114"/>
      <c r="B207" s="300"/>
      <c r="C207" s="300"/>
      <c r="D207" s="30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0" t="s">
        <v>306</v>
      </c>
      <c r="C231" s="300"/>
      <c r="D231" s="300"/>
      <c r="E231" s="90"/>
      <c r="F231" s="92"/>
      <c r="G231" s="116"/>
    </row>
    <row r="232" spans="1:7" ht="13.5" thickBot="1" x14ac:dyDescent="0.3">
      <c r="A232" s="114"/>
      <c r="B232" s="300"/>
      <c r="C232" s="300"/>
      <c r="D232" s="30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0" t="s">
        <v>306</v>
      </c>
      <c r="C256" s="300"/>
      <c r="D256" s="300"/>
      <c r="E256" s="90"/>
      <c r="F256" s="92"/>
      <c r="G256" s="116"/>
    </row>
    <row r="257" spans="1:7" ht="13.5" thickBot="1" x14ac:dyDescent="0.3">
      <c r="A257" s="114"/>
      <c r="B257" s="300"/>
      <c r="C257" s="300"/>
      <c r="D257" s="30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sheetPr>
  <dimension ref="A1:G270"/>
  <sheetViews>
    <sheetView showGridLines="0" view="pageBreakPreview" topLeftCell="A114" zoomScale="85" zoomScaleNormal="90" zoomScaleSheetLayoutView="85" zoomScalePageLayoutView="90" workbookViewId="0">
      <selection activeCell="B84" sqref="B84:D90"/>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s="90" customFormat="1" ht="13.5" thickBot="1" x14ac:dyDescent="0.25">
      <c r="A5" s="89"/>
      <c r="D5" s="93" t="s">
        <v>143</v>
      </c>
      <c r="E5" s="12" t="s">
        <v>2</v>
      </c>
      <c r="F5" s="15" t="s">
        <v>191</v>
      </c>
    </row>
    <row r="6" spans="1:7" ht="15" x14ac:dyDescent="0.25">
      <c r="A6" s="9" t="s">
        <v>158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106</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5048750</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5048750</v>
      </c>
      <c r="G20" s="116"/>
    </row>
    <row r="21" spans="1:7" s="33" customFormat="1" ht="15" x14ac:dyDescent="0.25">
      <c r="A21" s="117"/>
      <c r="B21" s="94"/>
      <c r="C21" s="94"/>
      <c r="D21" s="118"/>
      <c r="E21" s="113"/>
      <c r="F21" s="99"/>
      <c r="G21" s="119"/>
    </row>
    <row r="22" spans="1:7" s="33" customFormat="1" ht="28.5" x14ac:dyDescent="0.25">
      <c r="A22" s="120"/>
      <c r="B22" s="41" t="s">
        <v>233</v>
      </c>
      <c r="C22" s="121"/>
      <c r="D22" s="152" t="s">
        <v>319</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
        <v>191</v>
      </c>
      <c r="G29" s="116"/>
    </row>
    <row r="30" spans="1:7" ht="6.75" customHeight="1" x14ac:dyDescent="0.25">
      <c r="A30" s="114"/>
      <c r="B30" s="90"/>
      <c r="C30" s="90"/>
      <c r="D30" s="91"/>
      <c r="E30" s="90"/>
      <c r="F30" s="92"/>
      <c r="G30" s="116"/>
    </row>
    <row r="31" spans="1:7" ht="13.5" thickBot="1" x14ac:dyDescent="0.3">
      <c r="A31" s="114"/>
      <c r="B31" s="300" t="s">
        <v>306</v>
      </c>
      <c r="C31" s="300"/>
      <c r="D31" s="300"/>
      <c r="E31" s="90"/>
      <c r="F31" s="92"/>
      <c r="G31" s="116"/>
    </row>
    <row r="32" spans="1:7" ht="13.5" thickBot="1" x14ac:dyDescent="0.3">
      <c r="A32" s="114"/>
      <c r="B32" s="300"/>
      <c r="C32" s="300"/>
      <c r="D32" s="300"/>
      <c r="E32" s="12" t="s">
        <v>2</v>
      </c>
      <c r="F32" s="15" t="s">
        <v>191</v>
      </c>
      <c r="G32" s="116"/>
    </row>
    <row r="33" spans="1:7" ht="6.75" customHeight="1" x14ac:dyDescent="0.25">
      <c r="A33" s="114"/>
      <c r="B33" s="90"/>
      <c r="C33" s="90"/>
      <c r="D33" s="91"/>
      <c r="E33" s="90"/>
      <c r="F33" s="92"/>
      <c r="G33" s="116"/>
    </row>
    <row r="34" spans="1:7" x14ac:dyDescent="0.25">
      <c r="A34" s="114"/>
      <c r="B34" s="301" t="s">
        <v>342</v>
      </c>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ht="279" customHeight="1"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28.5" x14ac:dyDescent="0.25">
      <c r="A47" s="120"/>
      <c r="B47" s="41" t="s">
        <v>233</v>
      </c>
      <c r="C47" s="121"/>
      <c r="D47" s="152" t="s">
        <v>316</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
        <v>191</v>
      </c>
      <c r="G54" s="116"/>
    </row>
    <row r="55" spans="1:7" ht="6.75" customHeight="1" x14ac:dyDescent="0.25">
      <c r="A55" s="114"/>
      <c r="B55" s="90"/>
      <c r="C55" s="90"/>
      <c r="D55" s="91"/>
      <c r="E55" s="90"/>
      <c r="F55" s="92"/>
      <c r="G55" s="116"/>
    </row>
    <row r="56" spans="1:7" ht="13.5" thickBot="1" x14ac:dyDescent="0.3">
      <c r="A56" s="114"/>
      <c r="B56" s="300" t="s">
        <v>306</v>
      </c>
      <c r="C56" s="300"/>
      <c r="D56" s="300"/>
      <c r="E56" s="90"/>
      <c r="F56" s="92"/>
      <c r="G56" s="116"/>
    </row>
    <row r="57" spans="1:7" ht="13.5" thickBot="1" x14ac:dyDescent="0.3">
      <c r="A57" s="114"/>
      <c r="B57" s="300"/>
      <c r="C57" s="300"/>
      <c r="D57" s="300"/>
      <c r="E57" s="12" t="s">
        <v>2</v>
      </c>
      <c r="F57" s="15" t="s">
        <v>191</v>
      </c>
      <c r="G57" s="116"/>
    </row>
    <row r="58" spans="1:7" ht="6.75" customHeight="1" x14ac:dyDescent="0.25">
      <c r="A58" s="114"/>
      <c r="B58" s="90"/>
      <c r="C58" s="90"/>
      <c r="D58" s="91"/>
      <c r="E58" s="90"/>
      <c r="F58" s="92"/>
      <c r="G58" s="116"/>
    </row>
    <row r="59" spans="1:7" x14ac:dyDescent="0.25">
      <c r="A59" s="114"/>
      <c r="B59" s="301" t="s">
        <v>343</v>
      </c>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ht="135.75" customHeight="1"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45" x14ac:dyDescent="0.25">
      <c r="A72" s="120"/>
      <c r="B72" s="41" t="s">
        <v>233</v>
      </c>
      <c r="C72" s="121"/>
      <c r="D72" s="152" t="s">
        <v>317</v>
      </c>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
        <v>191</v>
      </c>
      <c r="G79" s="116"/>
    </row>
    <row r="80" spans="1:7" ht="6.75" customHeight="1" x14ac:dyDescent="0.25">
      <c r="A80" s="114"/>
      <c r="B80" s="90"/>
      <c r="C80" s="90"/>
      <c r="D80" s="91"/>
      <c r="E80" s="90"/>
      <c r="F80" s="92"/>
      <c r="G80" s="116"/>
    </row>
    <row r="81" spans="1:7" ht="13.5" thickBot="1" x14ac:dyDescent="0.3">
      <c r="A81" s="114"/>
      <c r="B81" s="300" t="s">
        <v>306</v>
      </c>
      <c r="C81" s="300"/>
      <c r="D81" s="300"/>
      <c r="E81" s="90"/>
      <c r="F81" s="92"/>
      <c r="G81" s="116"/>
    </row>
    <row r="82" spans="1:7" ht="13.5" thickBot="1" x14ac:dyDescent="0.3">
      <c r="A82" s="114"/>
      <c r="B82" s="300"/>
      <c r="C82" s="300"/>
      <c r="D82" s="300"/>
      <c r="E82" s="12" t="s">
        <v>2</v>
      </c>
      <c r="F82" s="15" t="s">
        <v>191</v>
      </c>
      <c r="G82" s="116"/>
    </row>
    <row r="83" spans="1:7" ht="6.75" customHeight="1" x14ac:dyDescent="0.25">
      <c r="A83" s="114"/>
      <c r="B83" s="90"/>
      <c r="C83" s="90"/>
      <c r="D83" s="91"/>
      <c r="E83" s="90"/>
      <c r="F83" s="92"/>
      <c r="G83" s="116"/>
    </row>
    <row r="84" spans="1:7" x14ac:dyDescent="0.25">
      <c r="A84" s="114"/>
      <c r="B84" s="301" t="s">
        <v>373</v>
      </c>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ht="54.75" customHeight="1" x14ac:dyDescent="0.25">
      <c r="A87" s="114"/>
      <c r="B87" s="304"/>
      <c r="C87" s="305"/>
      <c r="D87" s="306"/>
      <c r="E87" s="90"/>
      <c r="F87" s="92"/>
      <c r="G87" s="116"/>
    </row>
    <row r="88" spans="1:7" x14ac:dyDescent="0.25">
      <c r="A88" s="114"/>
      <c r="B88" s="304"/>
      <c r="C88" s="305"/>
      <c r="D88" s="306"/>
      <c r="E88" s="90"/>
      <c r="F88" s="92"/>
      <c r="G88" s="116"/>
    </row>
    <row r="89" spans="1:7" ht="54" customHeight="1" x14ac:dyDescent="0.25">
      <c r="A89" s="114"/>
      <c r="B89" s="304"/>
      <c r="C89" s="305"/>
      <c r="D89" s="306"/>
      <c r="E89" s="90"/>
      <c r="F89" s="92"/>
      <c r="G89" s="116"/>
    </row>
    <row r="90" spans="1:7" ht="96.75" customHeight="1" x14ac:dyDescent="0.25">
      <c r="A90" s="114"/>
      <c r="B90" s="307"/>
      <c r="C90" s="308"/>
      <c r="D90" s="309"/>
      <c r="E90" s="90"/>
      <c r="F90" s="92"/>
      <c r="G90" s="116"/>
    </row>
    <row r="91" spans="1:7" ht="26.25" customHeight="1" thickBot="1" x14ac:dyDescent="0.3">
      <c r="A91" s="114"/>
      <c r="B91" s="90"/>
      <c r="C91" s="90"/>
      <c r="D91" s="91"/>
      <c r="E91" s="90"/>
      <c r="F91" s="92"/>
      <c r="G91" s="116"/>
    </row>
    <row r="92" spans="1:7" ht="13.5" thickBot="1" x14ac:dyDescent="0.3">
      <c r="A92" s="114"/>
      <c r="B92" s="90" t="s">
        <v>20</v>
      </c>
      <c r="C92" s="90"/>
      <c r="D92" s="91"/>
      <c r="E92" s="12" t="s">
        <v>2</v>
      </c>
      <c r="F92" s="54" t="s">
        <v>191</v>
      </c>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f>IF(F92=0," ",IF(F82="Yes",1,IF(F82="No",0,IF(F79/F92&gt;=1,1,IF(F79/F92&gt;=0.75,0.75,IF(F79/F92&gt;=0.5,0.5,IF(F79/F92&gt;=0.25,0.25,0)))))))</f>
        <v>1</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30.75" x14ac:dyDescent="0.25">
      <c r="A97" s="120"/>
      <c r="B97" s="41" t="s">
        <v>233</v>
      </c>
      <c r="C97" s="121"/>
      <c r="D97" s="152" t="s">
        <v>318</v>
      </c>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
        <v>191</v>
      </c>
      <c r="G104" s="116"/>
    </row>
    <row r="105" spans="1:7" ht="6.75" customHeight="1" x14ac:dyDescent="0.25">
      <c r="A105" s="114"/>
      <c r="B105" s="90"/>
      <c r="C105" s="90"/>
      <c r="D105" s="91"/>
      <c r="E105" s="90"/>
      <c r="F105" s="92"/>
      <c r="G105" s="116"/>
    </row>
    <row r="106" spans="1:7" ht="13.5" thickBot="1" x14ac:dyDescent="0.3">
      <c r="A106" s="114"/>
      <c r="B106" s="300" t="s">
        <v>306</v>
      </c>
      <c r="C106" s="300"/>
      <c r="D106" s="300"/>
      <c r="E106" s="90"/>
      <c r="F106" s="92"/>
      <c r="G106" s="116"/>
    </row>
    <row r="107" spans="1:7" ht="13.5" thickBot="1" x14ac:dyDescent="0.3">
      <c r="A107" s="114"/>
      <c r="B107" s="300"/>
      <c r="C107" s="300"/>
      <c r="D107" s="300"/>
      <c r="E107" s="12" t="s">
        <v>2</v>
      </c>
      <c r="F107" s="15" t="s">
        <v>191</v>
      </c>
      <c r="G107" s="116"/>
    </row>
    <row r="108" spans="1:7" ht="6.75" customHeight="1" x14ac:dyDescent="0.25">
      <c r="A108" s="114"/>
      <c r="B108" s="90"/>
      <c r="C108" s="90"/>
      <c r="D108" s="91"/>
      <c r="E108" s="90"/>
      <c r="F108" s="92"/>
      <c r="G108" s="116"/>
    </row>
    <row r="109" spans="1:7" x14ac:dyDescent="0.25">
      <c r="A109" s="114"/>
      <c r="B109" s="301" t="s">
        <v>344</v>
      </c>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ht="94.5" customHeight="1"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t="s">
        <v>191</v>
      </c>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f>IF(F117=0," ",IF(F107="Yes",1,IF(F107="No",0,IF(F104/F117&gt;=1,1,IF(F104/F117&gt;=0.75,0.75,IF(F104/F117&gt;=0.5,0.5,IF(F104/F117&gt;=0.25,0.25,0)))))))</f>
        <v>1</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0" t="s">
        <v>306</v>
      </c>
      <c r="C131" s="300"/>
      <c r="D131" s="300"/>
      <c r="E131" s="90"/>
      <c r="F131" s="92"/>
      <c r="G131" s="116"/>
    </row>
    <row r="132" spans="1:7" ht="13.5" thickBot="1" x14ac:dyDescent="0.3">
      <c r="A132" s="114"/>
      <c r="B132" s="300"/>
      <c r="C132" s="300"/>
      <c r="D132" s="30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0" t="s">
        <v>306</v>
      </c>
      <c r="C156" s="300"/>
      <c r="D156" s="300"/>
      <c r="E156" s="90"/>
      <c r="F156" s="92"/>
      <c r="G156" s="116"/>
    </row>
    <row r="157" spans="1:7" ht="13.5" thickBot="1" x14ac:dyDescent="0.3">
      <c r="A157" s="114"/>
      <c r="B157" s="300"/>
      <c r="C157" s="300"/>
      <c r="D157" s="30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0" t="s">
        <v>306</v>
      </c>
      <c r="C181" s="300"/>
      <c r="D181" s="300"/>
      <c r="E181" s="90"/>
      <c r="F181" s="92"/>
      <c r="G181" s="116"/>
    </row>
    <row r="182" spans="1:7" ht="13.5" thickBot="1" x14ac:dyDescent="0.3">
      <c r="A182" s="114"/>
      <c r="B182" s="300"/>
      <c r="C182" s="300"/>
      <c r="D182" s="30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0" t="s">
        <v>306</v>
      </c>
      <c r="C206" s="300"/>
      <c r="D206" s="300"/>
      <c r="E206" s="90"/>
      <c r="F206" s="92"/>
      <c r="G206" s="116"/>
    </row>
    <row r="207" spans="1:7" ht="13.5" thickBot="1" x14ac:dyDescent="0.3">
      <c r="A207" s="114"/>
      <c r="B207" s="300"/>
      <c r="C207" s="300"/>
      <c r="D207" s="30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0" t="s">
        <v>306</v>
      </c>
      <c r="C231" s="300"/>
      <c r="D231" s="300"/>
      <c r="E231" s="90"/>
      <c r="F231" s="92"/>
      <c r="G231" s="116"/>
    </row>
    <row r="232" spans="1:7" ht="13.5" thickBot="1" x14ac:dyDescent="0.3">
      <c r="A232" s="114"/>
      <c r="B232" s="300"/>
      <c r="C232" s="300"/>
      <c r="D232" s="30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0" t="s">
        <v>306</v>
      </c>
      <c r="C256" s="300"/>
      <c r="D256" s="300"/>
      <c r="E256" s="90"/>
      <c r="F256" s="92"/>
      <c r="G256" s="116"/>
    </row>
    <row r="257" spans="1:7" ht="13.5" thickBot="1" x14ac:dyDescent="0.3">
      <c r="A257" s="114"/>
      <c r="B257" s="300"/>
      <c r="C257" s="300"/>
      <c r="D257" s="30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285156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s="90" customFormat="1" ht="13.5" thickBot="1" x14ac:dyDescent="0.25">
      <c r="A5" s="89"/>
      <c r="D5" s="93" t="s">
        <v>143</v>
      </c>
      <c r="E5" s="12" t="s">
        <v>2</v>
      </c>
      <c r="F5" s="15"/>
    </row>
    <row r="6" spans="1:7" ht="15" x14ac:dyDescent="0.25">
      <c r="A6" s="9" t="s">
        <v>159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107</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0" t="s">
        <v>306</v>
      </c>
      <c r="C31" s="300"/>
      <c r="D31" s="300"/>
      <c r="E31" s="90"/>
      <c r="F31" s="92"/>
      <c r="G31" s="116"/>
    </row>
    <row r="32" spans="1:7" ht="13.5" thickBot="1" x14ac:dyDescent="0.3">
      <c r="A32" s="114"/>
      <c r="B32" s="300"/>
      <c r="C32" s="300"/>
      <c r="D32" s="30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0" t="s">
        <v>306</v>
      </c>
      <c r="C56" s="300"/>
      <c r="D56" s="300"/>
      <c r="E56" s="90"/>
      <c r="F56" s="92"/>
      <c r="G56" s="116"/>
    </row>
    <row r="57" spans="1:7" ht="13.5" thickBot="1" x14ac:dyDescent="0.3">
      <c r="A57" s="114"/>
      <c r="B57" s="300"/>
      <c r="C57" s="300"/>
      <c r="D57" s="30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0" t="s">
        <v>306</v>
      </c>
      <c r="C81" s="300"/>
      <c r="D81" s="300"/>
      <c r="E81" s="90"/>
      <c r="F81" s="92"/>
      <c r="G81" s="116"/>
    </row>
    <row r="82" spans="1:7" ht="13.5" thickBot="1" x14ac:dyDescent="0.3">
      <c r="A82" s="114"/>
      <c r="B82" s="300"/>
      <c r="C82" s="300"/>
      <c r="D82" s="30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0" t="s">
        <v>306</v>
      </c>
      <c r="C106" s="300"/>
      <c r="D106" s="300"/>
      <c r="E106" s="90"/>
      <c r="F106" s="92"/>
      <c r="G106" s="116"/>
    </row>
    <row r="107" spans="1:7" ht="13.5" thickBot="1" x14ac:dyDescent="0.3">
      <c r="A107" s="114"/>
      <c r="B107" s="300"/>
      <c r="C107" s="300"/>
      <c r="D107" s="30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0" t="s">
        <v>306</v>
      </c>
      <c r="C131" s="300"/>
      <c r="D131" s="300"/>
      <c r="E131" s="90"/>
      <c r="F131" s="92"/>
      <c r="G131" s="116"/>
    </row>
    <row r="132" spans="1:7" ht="13.5" thickBot="1" x14ac:dyDescent="0.3">
      <c r="A132" s="114"/>
      <c r="B132" s="300"/>
      <c r="C132" s="300"/>
      <c r="D132" s="30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0" t="s">
        <v>306</v>
      </c>
      <c r="C156" s="300"/>
      <c r="D156" s="300"/>
      <c r="E156" s="90"/>
      <c r="F156" s="92"/>
      <c r="G156" s="116"/>
    </row>
    <row r="157" spans="1:7" ht="13.5" thickBot="1" x14ac:dyDescent="0.3">
      <c r="A157" s="114"/>
      <c r="B157" s="300"/>
      <c r="C157" s="300"/>
      <c r="D157" s="30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0" t="s">
        <v>306</v>
      </c>
      <c r="C181" s="300"/>
      <c r="D181" s="300"/>
      <c r="E181" s="90"/>
      <c r="F181" s="92"/>
      <c r="G181" s="116"/>
    </row>
    <row r="182" spans="1:7" ht="13.5" thickBot="1" x14ac:dyDescent="0.3">
      <c r="A182" s="114"/>
      <c r="B182" s="300"/>
      <c r="C182" s="300"/>
      <c r="D182" s="30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0" t="s">
        <v>306</v>
      </c>
      <c r="C206" s="300"/>
      <c r="D206" s="300"/>
      <c r="E206" s="90"/>
      <c r="F206" s="92"/>
      <c r="G206" s="116"/>
    </row>
    <row r="207" spans="1:7" ht="13.5" thickBot="1" x14ac:dyDescent="0.3">
      <c r="A207" s="114"/>
      <c r="B207" s="300"/>
      <c r="C207" s="300"/>
      <c r="D207" s="30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0" t="s">
        <v>306</v>
      </c>
      <c r="C231" s="300"/>
      <c r="D231" s="300"/>
      <c r="E231" s="90"/>
      <c r="F231" s="92"/>
      <c r="G231" s="116"/>
    </row>
    <row r="232" spans="1:7" ht="13.5" thickBot="1" x14ac:dyDescent="0.3">
      <c r="A232" s="114"/>
      <c r="B232" s="300"/>
      <c r="C232" s="300"/>
      <c r="D232" s="30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0" t="s">
        <v>306</v>
      </c>
      <c r="C256" s="300"/>
      <c r="D256" s="300"/>
      <c r="E256" s="90"/>
      <c r="F256" s="92"/>
      <c r="G256" s="116"/>
    </row>
    <row r="257" spans="1:7" ht="13.5" thickBot="1" x14ac:dyDescent="0.3">
      <c r="A257" s="114"/>
      <c r="B257" s="300"/>
      <c r="C257" s="300"/>
      <c r="D257" s="30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G270"/>
  <sheetViews>
    <sheetView showGridLines="0" view="pageBreakPreview" zoomScale="85" zoomScaleNormal="90" zoomScaleSheetLayoutView="85" zoomScalePageLayoutView="90" workbookViewId="0">
      <selection activeCell="B31" sqref="B31:D32"/>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s="90" customFormat="1" ht="13.5" thickBot="1" x14ac:dyDescent="0.25">
      <c r="A5" s="89"/>
      <c r="D5" s="93" t="s">
        <v>143</v>
      </c>
      <c r="E5" s="12" t="s">
        <v>2</v>
      </c>
      <c r="F5" s="15"/>
    </row>
    <row r="6" spans="1:7" ht="15" x14ac:dyDescent="0.25">
      <c r="A6" s="9" t="s">
        <v>160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0" t="s">
        <v>306</v>
      </c>
      <c r="C31" s="300"/>
      <c r="D31" s="300"/>
      <c r="E31" s="90"/>
      <c r="F31" s="92"/>
      <c r="G31" s="116"/>
    </row>
    <row r="32" spans="1:7" ht="13.5" thickBot="1" x14ac:dyDescent="0.3">
      <c r="A32" s="114"/>
      <c r="B32" s="300"/>
      <c r="C32" s="300"/>
      <c r="D32" s="30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0" t="s">
        <v>306</v>
      </c>
      <c r="C56" s="300"/>
      <c r="D56" s="300"/>
      <c r="E56" s="90"/>
      <c r="F56" s="92"/>
      <c r="G56" s="116"/>
    </row>
    <row r="57" spans="1:7" ht="13.5" thickBot="1" x14ac:dyDescent="0.3">
      <c r="A57" s="114"/>
      <c r="B57" s="300"/>
      <c r="C57" s="300"/>
      <c r="D57" s="30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0" t="s">
        <v>306</v>
      </c>
      <c r="C81" s="300"/>
      <c r="D81" s="300"/>
      <c r="E81" s="90"/>
      <c r="F81" s="92"/>
      <c r="G81" s="116"/>
    </row>
    <row r="82" spans="1:7" ht="13.5" thickBot="1" x14ac:dyDescent="0.3">
      <c r="A82" s="114"/>
      <c r="B82" s="300"/>
      <c r="C82" s="300"/>
      <c r="D82" s="30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0" t="s">
        <v>306</v>
      </c>
      <c r="C106" s="300"/>
      <c r="D106" s="300"/>
      <c r="E106" s="90"/>
      <c r="F106" s="92"/>
      <c r="G106" s="116"/>
    </row>
    <row r="107" spans="1:7" ht="13.5" thickBot="1" x14ac:dyDescent="0.3">
      <c r="A107" s="114"/>
      <c r="B107" s="300"/>
      <c r="C107" s="300"/>
      <c r="D107" s="30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0" t="s">
        <v>306</v>
      </c>
      <c r="C131" s="300"/>
      <c r="D131" s="300"/>
      <c r="E131" s="90"/>
      <c r="F131" s="92"/>
      <c r="G131" s="116"/>
    </row>
    <row r="132" spans="1:7" ht="13.5" thickBot="1" x14ac:dyDescent="0.3">
      <c r="A132" s="114"/>
      <c r="B132" s="300"/>
      <c r="C132" s="300"/>
      <c r="D132" s="30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0" t="s">
        <v>306</v>
      </c>
      <c r="C156" s="300"/>
      <c r="D156" s="300"/>
      <c r="E156" s="90"/>
      <c r="F156" s="92"/>
      <c r="G156" s="116"/>
    </row>
    <row r="157" spans="1:7" ht="13.5" thickBot="1" x14ac:dyDescent="0.3">
      <c r="A157" s="114"/>
      <c r="B157" s="300"/>
      <c r="C157" s="300"/>
      <c r="D157" s="30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0" t="s">
        <v>306</v>
      </c>
      <c r="C181" s="300"/>
      <c r="D181" s="300"/>
      <c r="E181" s="90"/>
      <c r="F181" s="92"/>
      <c r="G181" s="116"/>
    </row>
    <row r="182" spans="1:7" ht="13.5" thickBot="1" x14ac:dyDescent="0.3">
      <c r="A182" s="114"/>
      <c r="B182" s="300"/>
      <c r="C182" s="300"/>
      <c r="D182" s="30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0" t="s">
        <v>306</v>
      </c>
      <c r="C206" s="300"/>
      <c r="D206" s="300"/>
      <c r="E206" s="90"/>
      <c r="F206" s="92"/>
      <c r="G206" s="116"/>
    </row>
    <row r="207" spans="1:7" ht="13.5" thickBot="1" x14ac:dyDescent="0.3">
      <c r="A207" s="114"/>
      <c r="B207" s="300"/>
      <c r="C207" s="300"/>
      <c r="D207" s="30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0" t="s">
        <v>306</v>
      </c>
      <c r="C231" s="300"/>
      <c r="D231" s="300"/>
      <c r="E231" s="90"/>
      <c r="F231" s="92"/>
      <c r="G231" s="116"/>
    </row>
    <row r="232" spans="1:7" ht="13.5" thickBot="1" x14ac:dyDescent="0.3">
      <c r="A232" s="114"/>
      <c r="B232" s="300"/>
      <c r="C232" s="300"/>
      <c r="D232" s="30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0" t="s">
        <v>306</v>
      </c>
      <c r="C256" s="300"/>
      <c r="D256" s="300"/>
      <c r="E256" s="90"/>
      <c r="F256" s="92"/>
      <c r="G256" s="116"/>
    </row>
    <row r="257" spans="1:7" ht="13.5" thickBot="1" x14ac:dyDescent="0.3">
      <c r="A257" s="114"/>
      <c r="B257" s="300"/>
      <c r="C257" s="300"/>
      <c r="D257" s="30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s="90" customFormat="1" ht="13.5" thickBot="1" x14ac:dyDescent="0.25">
      <c r="A5" s="89"/>
      <c r="D5" s="93" t="s">
        <v>143</v>
      </c>
      <c r="E5" s="12" t="s">
        <v>2</v>
      </c>
      <c r="F5" s="15"/>
    </row>
    <row r="6" spans="1:7" ht="15" x14ac:dyDescent="0.25">
      <c r="A6" s="9" t="s">
        <v>161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0" t="s">
        <v>306</v>
      </c>
      <c r="C31" s="300"/>
      <c r="D31" s="300"/>
      <c r="E31" s="90"/>
      <c r="F31" s="92"/>
      <c r="G31" s="116"/>
    </row>
    <row r="32" spans="1:7" ht="13.5" thickBot="1" x14ac:dyDescent="0.3">
      <c r="A32" s="114"/>
      <c r="B32" s="300"/>
      <c r="C32" s="300"/>
      <c r="D32" s="30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0" t="s">
        <v>306</v>
      </c>
      <c r="C56" s="300"/>
      <c r="D56" s="300"/>
      <c r="E56" s="90"/>
      <c r="F56" s="92"/>
      <c r="G56" s="116"/>
    </row>
    <row r="57" spans="1:7" ht="13.5" thickBot="1" x14ac:dyDescent="0.3">
      <c r="A57" s="114"/>
      <c r="B57" s="300"/>
      <c r="C57" s="300"/>
      <c r="D57" s="30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0" t="s">
        <v>306</v>
      </c>
      <c r="C81" s="300"/>
      <c r="D81" s="300"/>
      <c r="E81" s="90"/>
      <c r="F81" s="92"/>
      <c r="G81" s="116"/>
    </row>
    <row r="82" spans="1:7" ht="13.5" thickBot="1" x14ac:dyDescent="0.3">
      <c r="A82" s="114"/>
      <c r="B82" s="300"/>
      <c r="C82" s="300"/>
      <c r="D82" s="30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0" t="s">
        <v>306</v>
      </c>
      <c r="C106" s="300"/>
      <c r="D106" s="300"/>
      <c r="E106" s="90"/>
      <c r="F106" s="92"/>
      <c r="G106" s="116"/>
    </row>
    <row r="107" spans="1:7" ht="13.5" thickBot="1" x14ac:dyDescent="0.3">
      <c r="A107" s="114"/>
      <c r="B107" s="300"/>
      <c r="C107" s="300"/>
      <c r="D107" s="30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0" t="s">
        <v>306</v>
      </c>
      <c r="C131" s="300"/>
      <c r="D131" s="300"/>
      <c r="E131" s="90"/>
      <c r="F131" s="92"/>
      <c r="G131" s="116"/>
    </row>
    <row r="132" spans="1:7" ht="13.5" thickBot="1" x14ac:dyDescent="0.3">
      <c r="A132" s="114"/>
      <c r="B132" s="300"/>
      <c r="C132" s="300"/>
      <c r="D132" s="30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0" t="s">
        <v>306</v>
      </c>
      <c r="C156" s="300"/>
      <c r="D156" s="300"/>
      <c r="E156" s="90"/>
      <c r="F156" s="92"/>
      <c r="G156" s="116"/>
    </row>
    <row r="157" spans="1:7" ht="13.5" thickBot="1" x14ac:dyDescent="0.3">
      <c r="A157" s="114"/>
      <c r="B157" s="300"/>
      <c r="C157" s="300"/>
      <c r="D157" s="30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0" t="s">
        <v>306</v>
      </c>
      <c r="C181" s="300"/>
      <c r="D181" s="300"/>
      <c r="E181" s="90"/>
      <c r="F181" s="92"/>
      <c r="G181" s="116"/>
    </row>
    <row r="182" spans="1:7" ht="13.5" thickBot="1" x14ac:dyDescent="0.3">
      <c r="A182" s="114"/>
      <c r="B182" s="300"/>
      <c r="C182" s="300"/>
      <c r="D182" s="30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0" t="s">
        <v>306</v>
      </c>
      <c r="C206" s="300"/>
      <c r="D206" s="300"/>
      <c r="E206" s="90"/>
      <c r="F206" s="92"/>
      <c r="G206" s="116"/>
    </row>
    <row r="207" spans="1:7" ht="13.5" thickBot="1" x14ac:dyDescent="0.3">
      <c r="A207" s="114"/>
      <c r="B207" s="300"/>
      <c r="C207" s="300"/>
      <c r="D207" s="30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0" t="s">
        <v>306</v>
      </c>
      <c r="C231" s="300"/>
      <c r="D231" s="300"/>
      <c r="E231" s="90"/>
      <c r="F231" s="92"/>
      <c r="G231" s="116"/>
    </row>
    <row r="232" spans="1:7" ht="13.5" thickBot="1" x14ac:dyDescent="0.3">
      <c r="A232" s="114"/>
      <c r="B232" s="300"/>
      <c r="C232" s="300"/>
      <c r="D232" s="30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0" t="s">
        <v>306</v>
      </c>
      <c r="C256" s="300"/>
      <c r="D256" s="300"/>
      <c r="E256" s="90"/>
      <c r="F256" s="92"/>
      <c r="G256" s="116"/>
    </row>
    <row r="257" spans="1:7" ht="13.5" thickBot="1" x14ac:dyDescent="0.3">
      <c r="A257" s="114"/>
      <c r="B257" s="300"/>
      <c r="C257" s="300"/>
      <c r="D257" s="30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s="90" customFormat="1" ht="13.5" thickBot="1" x14ac:dyDescent="0.25">
      <c r="A5" s="89"/>
      <c r="D5" s="93" t="s">
        <v>143</v>
      </c>
      <c r="E5" s="12" t="s">
        <v>2</v>
      </c>
      <c r="F5" s="15"/>
    </row>
    <row r="6" spans="1:7" ht="15" x14ac:dyDescent="0.25">
      <c r="A6" s="9" t="s">
        <v>162</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110</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0" t="s">
        <v>306</v>
      </c>
      <c r="C31" s="300"/>
      <c r="D31" s="300"/>
      <c r="E31" s="90"/>
      <c r="F31" s="92"/>
      <c r="G31" s="116"/>
    </row>
    <row r="32" spans="1:7" ht="13.5" thickBot="1" x14ac:dyDescent="0.3">
      <c r="A32" s="114"/>
      <c r="B32" s="300"/>
      <c r="C32" s="300"/>
      <c r="D32" s="30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0" t="s">
        <v>306</v>
      </c>
      <c r="C56" s="300"/>
      <c r="D56" s="300"/>
      <c r="E56" s="90"/>
      <c r="F56" s="92"/>
      <c r="G56" s="116"/>
    </row>
    <row r="57" spans="1:7" ht="13.5" thickBot="1" x14ac:dyDescent="0.3">
      <c r="A57" s="114"/>
      <c r="B57" s="300"/>
      <c r="C57" s="300"/>
      <c r="D57" s="30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0" t="s">
        <v>306</v>
      </c>
      <c r="C81" s="300"/>
      <c r="D81" s="300"/>
      <c r="E81" s="90"/>
      <c r="F81" s="92"/>
      <c r="G81" s="116"/>
    </row>
    <row r="82" spans="1:7" ht="13.5" thickBot="1" x14ac:dyDescent="0.3">
      <c r="A82" s="114"/>
      <c r="B82" s="300"/>
      <c r="C82" s="300"/>
      <c r="D82" s="30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0" t="s">
        <v>306</v>
      </c>
      <c r="C106" s="300"/>
      <c r="D106" s="300"/>
      <c r="E106" s="90"/>
      <c r="F106" s="92"/>
      <c r="G106" s="116"/>
    </row>
    <row r="107" spans="1:7" ht="13.5" thickBot="1" x14ac:dyDescent="0.3">
      <c r="A107" s="114"/>
      <c r="B107" s="300"/>
      <c r="C107" s="300"/>
      <c r="D107" s="30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0" t="s">
        <v>306</v>
      </c>
      <c r="C131" s="300"/>
      <c r="D131" s="300"/>
      <c r="E131" s="90"/>
      <c r="F131" s="92"/>
      <c r="G131" s="116"/>
    </row>
    <row r="132" spans="1:7" ht="13.5" thickBot="1" x14ac:dyDescent="0.3">
      <c r="A132" s="114"/>
      <c r="B132" s="300"/>
      <c r="C132" s="300"/>
      <c r="D132" s="30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0" t="s">
        <v>306</v>
      </c>
      <c r="C156" s="300"/>
      <c r="D156" s="300"/>
      <c r="E156" s="90"/>
      <c r="F156" s="92"/>
      <c r="G156" s="116"/>
    </row>
    <row r="157" spans="1:7" ht="13.5" thickBot="1" x14ac:dyDescent="0.3">
      <c r="A157" s="114"/>
      <c r="B157" s="300"/>
      <c r="C157" s="300"/>
      <c r="D157" s="30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0" t="s">
        <v>306</v>
      </c>
      <c r="C181" s="300"/>
      <c r="D181" s="300"/>
      <c r="E181" s="90"/>
      <c r="F181" s="92"/>
      <c r="G181" s="116"/>
    </row>
    <row r="182" spans="1:7" ht="13.5" thickBot="1" x14ac:dyDescent="0.3">
      <c r="A182" s="114"/>
      <c r="B182" s="300"/>
      <c r="C182" s="300"/>
      <c r="D182" s="30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0" t="s">
        <v>306</v>
      </c>
      <c r="C206" s="300"/>
      <c r="D206" s="300"/>
      <c r="E206" s="90"/>
      <c r="F206" s="92"/>
      <c r="G206" s="116"/>
    </row>
    <row r="207" spans="1:7" ht="13.5" thickBot="1" x14ac:dyDescent="0.3">
      <c r="A207" s="114"/>
      <c r="B207" s="300"/>
      <c r="C207" s="300"/>
      <c r="D207" s="30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0" t="s">
        <v>306</v>
      </c>
      <c r="C231" s="300"/>
      <c r="D231" s="300"/>
      <c r="E231" s="90"/>
      <c r="F231" s="92"/>
      <c r="G231" s="116"/>
    </row>
    <row r="232" spans="1:7" ht="13.5" thickBot="1" x14ac:dyDescent="0.3">
      <c r="A232" s="114"/>
      <c r="B232" s="300"/>
      <c r="C232" s="300"/>
      <c r="D232" s="30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0" t="s">
        <v>306</v>
      </c>
      <c r="C256" s="300"/>
      <c r="D256" s="300"/>
      <c r="E256" s="90"/>
      <c r="F256" s="92"/>
      <c r="G256" s="116"/>
    </row>
    <row r="257" spans="1:7" ht="13.5" thickBot="1" x14ac:dyDescent="0.3">
      <c r="A257" s="114"/>
      <c r="B257" s="300"/>
      <c r="C257" s="300"/>
      <c r="D257" s="30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5703125" style="2" customWidth="1"/>
    <col min="4" max="4" width="72.285156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s="90" customFormat="1" ht="13.5" thickBot="1" x14ac:dyDescent="0.25">
      <c r="A5" s="89"/>
      <c r="D5" s="93" t="s">
        <v>143</v>
      </c>
      <c r="E5" s="12" t="s">
        <v>2</v>
      </c>
      <c r="F5" s="15"/>
    </row>
    <row r="6" spans="1:7" ht="15" x14ac:dyDescent="0.25">
      <c r="A6" s="9" t="s">
        <v>163</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111</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0" t="s">
        <v>306</v>
      </c>
      <c r="C31" s="300"/>
      <c r="D31" s="300"/>
      <c r="E31" s="90"/>
      <c r="F31" s="92"/>
      <c r="G31" s="116"/>
    </row>
    <row r="32" spans="1:7" ht="13.5" thickBot="1" x14ac:dyDescent="0.3">
      <c r="A32" s="114"/>
      <c r="B32" s="300"/>
      <c r="C32" s="300"/>
      <c r="D32" s="30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0" t="s">
        <v>306</v>
      </c>
      <c r="C56" s="300"/>
      <c r="D56" s="300"/>
      <c r="E56" s="90"/>
      <c r="F56" s="92"/>
      <c r="G56" s="116"/>
    </row>
    <row r="57" spans="1:7" ht="13.5" thickBot="1" x14ac:dyDescent="0.3">
      <c r="A57" s="114"/>
      <c r="B57" s="300"/>
      <c r="C57" s="300"/>
      <c r="D57" s="30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0" t="s">
        <v>306</v>
      </c>
      <c r="C81" s="300"/>
      <c r="D81" s="300"/>
      <c r="E81" s="90"/>
      <c r="F81" s="92"/>
      <c r="G81" s="116"/>
    </row>
    <row r="82" spans="1:7" ht="13.5" thickBot="1" x14ac:dyDescent="0.3">
      <c r="A82" s="114"/>
      <c r="B82" s="300"/>
      <c r="C82" s="300"/>
      <c r="D82" s="30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0" t="s">
        <v>306</v>
      </c>
      <c r="C106" s="300"/>
      <c r="D106" s="300"/>
      <c r="E106" s="90"/>
      <c r="F106" s="92"/>
      <c r="G106" s="116"/>
    </row>
    <row r="107" spans="1:7" ht="13.5" thickBot="1" x14ac:dyDescent="0.3">
      <c r="A107" s="114"/>
      <c r="B107" s="300"/>
      <c r="C107" s="300"/>
      <c r="D107" s="30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0" t="s">
        <v>306</v>
      </c>
      <c r="C131" s="300"/>
      <c r="D131" s="300"/>
      <c r="E131" s="90"/>
      <c r="F131" s="92"/>
      <c r="G131" s="116"/>
    </row>
    <row r="132" spans="1:7" ht="13.5" thickBot="1" x14ac:dyDescent="0.3">
      <c r="A132" s="114"/>
      <c r="B132" s="300"/>
      <c r="C132" s="300"/>
      <c r="D132" s="30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0" t="s">
        <v>306</v>
      </c>
      <c r="C156" s="300"/>
      <c r="D156" s="300"/>
      <c r="E156" s="90"/>
      <c r="F156" s="92"/>
      <c r="G156" s="116"/>
    </row>
    <row r="157" spans="1:7" ht="13.5" thickBot="1" x14ac:dyDescent="0.3">
      <c r="A157" s="114"/>
      <c r="B157" s="300"/>
      <c r="C157" s="300"/>
      <c r="D157" s="30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0" t="s">
        <v>306</v>
      </c>
      <c r="C181" s="300"/>
      <c r="D181" s="300"/>
      <c r="E181" s="90"/>
      <c r="F181" s="92"/>
      <c r="G181" s="116"/>
    </row>
    <row r="182" spans="1:7" ht="13.5" thickBot="1" x14ac:dyDescent="0.3">
      <c r="A182" s="114"/>
      <c r="B182" s="300"/>
      <c r="C182" s="300"/>
      <c r="D182" s="30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0" t="s">
        <v>306</v>
      </c>
      <c r="C206" s="300"/>
      <c r="D206" s="300"/>
      <c r="E206" s="90"/>
      <c r="F206" s="92"/>
      <c r="G206" s="116"/>
    </row>
    <row r="207" spans="1:7" ht="13.5" thickBot="1" x14ac:dyDescent="0.3">
      <c r="A207" s="114"/>
      <c r="B207" s="300"/>
      <c r="C207" s="300"/>
      <c r="D207" s="30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0" t="s">
        <v>306</v>
      </c>
      <c r="C231" s="300"/>
      <c r="D231" s="300"/>
      <c r="E231" s="90"/>
      <c r="F231" s="92"/>
      <c r="G231" s="116"/>
    </row>
    <row r="232" spans="1:7" ht="13.5" thickBot="1" x14ac:dyDescent="0.3">
      <c r="A232" s="114"/>
      <c r="B232" s="300"/>
      <c r="C232" s="300"/>
      <c r="D232" s="30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0" t="s">
        <v>306</v>
      </c>
      <c r="C256" s="300"/>
      <c r="D256" s="300"/>
      <c r="E256" s="90"/>
      <c r="F256" s="92"/>
      <c r="G256" s="116"/>
    </row>
    <row r="257" spans="1:7" ht="13.5" thickBot="1" x14ac:dyDescent="0.3">
      <c r="A257" s="114"/>
      <c r="B257" s="300"/>
      <c r="C257" s="300"/>
      <c r="D257" s="30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sheetPr>
  <dimension ref="A1:G270"/>
  <sheetViews>
    <sheetView showGridLines="0" view="pageBreakPreview" zoomScale="85" zoomScaleNormal="90" zoomScaleSheetLayoutView="85" zoomScalePageLayoutView="90" workbookViewId="0">
      <selection activeCell="B31" sqref="B31:D32"/>
    </sheetView>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s="90" customFormat="1" ht="13.5" thickBot="1" x14ac:dyDescent="0.25">
      <c r="A5" s="89"/>
      <c r="D5" s="93" t="s">
        <v>143</v>
      </c>
      <c r="E5" s="12" t="s">
        <v>2</v>
      </c>
      <c r="F5" s="15"/>
    </row>
    <row r="6" spans="1:7" ht="15" x14ac:dyDescent="0.25">
      <c r="A6" s="9" t="s">
        <v>164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112</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0" t="s">
        <v>306</v>
      </c>
      <c r="C31" s="300"/>
      <c r="D31" s="300"/>
      <c r="E31" s="90"/>
      <c r="F31" s="92"/>
      <c r="G31" s="116"/>
    </row>
    <row r="32" spans="1:7" ht="13.5" thickBot="1" x14ac:dyDescent="0.3">
      <c r="A32" s="114"/>
      <c r="B32" s="300"/>
      <c r="C32" s="300"/>
      <c r="D32" s="30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0" t="s">
        <v>306</v>
      </c>
      <c r="C56" s="300"/>
      <c r="D56" s="300"/>
      <c r="E56" s="90"/>
      <c r="F56" s="92"/>
      <c r="G56" s="116"/>
    </row>
    <row r="57" spans="1:7" ht="13.5" thickBot="1" x14ac:dyDescent="0.3">
      <c r="A57" s="114"/>
      <c r="B57" s="300"/>
      <c r="C57" s="300"/>
      <c r="D57" s="30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0" t="s">
        <v>306</v>
      </c>
      <c r="C81" s="300"/>
      <c r="D81" s="300"/>
      <c r="E81" s="90"/>
      <c r="F81" s="92"/>
      <c r="G81" s="116"/>
    </row>
    <row r="82" spans="1:7" ht="13.5" thickBot="1" x14ac:dyDescent="0.3">
      <c r="A82" s="114"/>
      <c r="B82" s="300"/>
      <c r="C82" s="300"/>
      <c r="D82" s="30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0" t="s">
        <v>306</v>
      </c>
      <c r="C106" s="300"/>
      <c r="D106" s="300"/>
      <c r="E106" s="90"/>
      <c r="F106" s="92"/>
      <c r="G106" s="116"/>
    </row>
    <row r="107" spans="1:7" ht="13.5" thickBot="1" x14ac:dyDescent="0.3">
      <c r="A107" s="114"/>
      <c r="B107" s="300"/>
      <c r="C107" s="300"/>
      <c r="D107" s="30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0" t="s">
        <v>306</v>
      </c>
      <c r="C131" s="300"/>
      <c r="D131" s="300"/>
      <c r="E131" s="90"/>
      <c r="F131" s="92"/>
      <c r="G131" s="116"/>
    </row>
    <row r="132" spans="1:7" ht="13.5" thickBot="1" x14ac:dyDescent="0.3">
      <c r="A132" s="114"/>
      <c r="B132" s="300"/>
      <c r="C132" s="300"/>
      <c r="D132" s="30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0" t="s">
        <v>306</v>
      </c>
      <c r="C156" s="300"/>
      <c r="D156" s="300"/>
      <c r="E156" s="90"/>
      <c r="F156" s="92"/>
      <c r="G156" s="116"/>
    </row>
    <row r="157" spans="1:7" ht="13.5" thickBot="1" x14ac:dyDescent="0.3">
      <c r="A157" s="114"/>
      <c r="B157" s="300"/>
      <c r="C157" s="300"/>
      <c r="D157" s="30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0" t="s">
        <v>306</v>
      </c>
      <c r="C181" s="300"/>
      <c r="D181" s="300"/>
      <c r="E181" s="90"/>
      <c r="F181" s="92"/>
      <c r="G181" s="116"/>
    </row>
    <row r="182" spans="1:7" ht="13.5" thickBot="1" x14ac:dyDescent="0.3">
      <c r="A182" s="114"/>
      <c r="B182" s="300"/>
      <c r="C182" s="300"/>
      <c r="D182" s="30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0" t="s">
        <v>306</v>
      </c>
      <c r="C206" s="300"/>
      <c r="D206" s="300"/>
      <c r="E206" s="90"/>
      <c r="F206" s="92"/>
      <c r="G206" s="116"/>
    </row>
    <row r="207" spans="1:7" ht="13.5" thickBot="1" x14ac:dyDescent="0.3">
      <c r="A207" s="114"/>
      <c r="B207" s="300"/>
      <c r="C207" s="300"/>
      <c r="D207" s="30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0" t="s">
        <v>306</v>
      </c>
      <c r="C231" s="300"/>
      <c r="D231" s="300"/>
      <c r="E231" s="90"/>
      <c r="F231" s="92"/>
      <c r="G231" s="116"/>
    </row>
    <row r="232" spans="1:7" ht="13.5" thickBot="1" x14ac:dyDescent="0.3">
      <c r="A232" s="114"/>
      <c r="B232" s="300"/>
      <c r="C232" s="300"/>
      <c r="D232" s="30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0" t="s">
        <v>306</v>
      </c>
      <c r="C256" s="300"/>
      <c r="D256" s="300"/>
      <c r="E256" s="90"/>
      <c r="F256" s="92"/>
      <c r="G256" s="116"/>
    </row>
    <row r="257" spans="1:7" ht="13.5" thickBot="1" x14ac:dyDescent="0.3">
      <c r="A257" s="114"/>
      <c r="B257" s="300"/>
      <c r="C257" s="300"/>
      <c r="D257" s="30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s="90" customFormat="1" ht="13.5" thickBot="1" x14ac:dyDescent="0.25">
      <c r="A5" s="89"/>
      <c r="D5" s="93" t="s">
        <v>143</v>
      </c>
      <c r="E5" s="12" t="s">
        <v>2</v>
      </c>
      <c r="F5" s="15"/>
    </row>
    <row r="6" spans="1:7" ht="15" x14ac:dyDescent="0.25">
      <c r="A6" s="9" t="s">
        <v>165</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113</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0" t="s">
        <v>306</v>
      </c>
      <c r="C31" s="300"/>
      <c r="D31" s="300"/>
      <c r="E31" s="90"/>
      <c r="F31" s="92"/>
      <c r="G31" s="116"/>
    </row>
    <row r="32" spans="1:7" ht="13.5" thickBot="1" x14ac:dyDescent="0.3">
      <c r="A32" s="114"/>
      <c r="B32" s="300"/>
      <c r="C32" s="300"/>
      <c r="D32" s="30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0" t="s">
        <v>306</v>
      </c>
      <c r="C56" s="300"/>
      <c r="D56" s="300"/>
      <c r="E56" s="90"/>
      <c r="F56" s="92"/>
      <c r="G56" s="116"/>
    </row>
    <row r="57" spans="1:7" ht="13.5" thickBot="1" x14ac:dyDescent="0.3">
      <c r="A57" s="114"/>
      <c r="B57" s="300"/>
      <c r="C57" s="300"/>
      <c r="D57" s="30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0" t="s">
        <v>306</v>
      </c>
      <c r="C81" s="300"/>
      <c r="D81" s="300"/>
      <c r="E81" s="90"/>
      <c r="F81" s="92"/>
      <c r="G81" s="116"/>
    </row>
    <row r="82" spans="1:7" ht="13.5" thickBot="1" x14ac:dyDescent="0.3">
      <c r="A82" s="114"/>
      <c r="B82" s="300"/>
      <c r="C82" s="300"/>
      <c r="D82" s="30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0" t="s">
        <v>306</v>
      </c>
      <c r="C106" s="300"/>
      <c r="D106" s="300"/>
      <c r="E106" s="90"/>
      <c r="F106" s="92"/>
      <c r="G106" s="116"/>
    </row>
    <row r="107" spans="1:7" ht="13.5" thickBot="1" x14ac:dyDescent="0.3">
      <c r="A107" s="114"/>
      <c r="B107" s="300"/>
      <c r="C107" s="300"/>
      <c r="D107" s="30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0" t="s">
        <v>306</v>
      </c>
      <c r="C131" s="300"/>
      <c r="D131" s="300"/>
      <c r="E131" s="90"/>
      <c r="F131" s="92"/>
      <c r="G131" s="116"/>
    </row>
    <row r="132" spans="1:7" ht="13.5" thickBot="1" x14ac:dyDescent="0.3">
      <c r="A132" s="114"/>
      <c r="B132" s="300"/>
      <c r="C132" s="300"/>
      <c r="D132" s="30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0" t="s">
        <v>306</v>
      </c>
      <c r="C156" s="300"/>
      <c r="D156" s="300"/>
      <c r="E156" s="90"/>
      <c r="F156" s="92"/>
      <c r="G156" s="116"/>
    </row>
    <row r="157" spans="1:7" ht="13.5" thickBot="1" x14ac:dyDescent="0.3">
      <c r="A157" s="114"/>
      <c r="B157" s="300"/>
      <c r="C157" s="300"/>
      <c r="D157" s="30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0" t="s">
        <v>306</v>
      </c>
      <c r="C181" s="300"/>
      <c r="D181" s="300"/>
      <c r="E181" s="90"/>
      <c r="F181" s="92"/>
      <c r="G181" s="116"/>
    </row>
    <row r="182" spans="1:7" ht="13.5" thickBot="1" x14ac:dyDescent="0.3">
      <c r="A182" s="114"/>
      <c r="B182" s="300"/>
      <c r="C182" s="300"/>
      <c r="D182" s="30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0" t="s">
        <v>306</v>
      </c>
      <c r="C206" s="300"/>
      <c r="D206" s="300"/>
      <c r="E206" s="90"/>
      <c r="F206" s="92"/>
      <c r="G206" s="116"/>
    </row>
    <row r="207" spans="1:7" ht="13.5" thickBot="1" x14ac:dyDescent="0.3">
      <c r="A207" s="114"/>
      <c r="B207" s="300"/>
      <c r="C207" s="300"/>
      <c r="D207" s="30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0" t="s">
        <v>306</v>
      </c>
      <c r="C231" s="300"/>
      <c r="D231" s="300"/>
      <c r="E231" s="90"/>
      <c r="F231" s="92"/>
      <c r="G231" s="116"/>
    </row>
    <row r="232" spans="1:7" ht="13.5" thickBot="1" x14ac:dyDescent="0.3">
      <c r="A232" s="114"/>
      <c r="B232" s="300"/>
      <c r="C232" s="300"/>
      <c r="D232" s="30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0" t="s">
        <v>306</v>
      </c>
      <c r="C256" s="300"/>
      <c r="D256" s="300"/>
      <c r="E256" s="90"/>
      <c r="F256" s="92"/>
      <c r="G256" s="116"/>
    </row>
    <row r="257" spans="1:7" ht="13.5" thickBot="1" x14ac:dyDescent="0.3">
      <c r="A257" s="114"/>
      <c r="B257" s="300"/>
      <c r="C257" s="300"/>
      <c r="D257" s="30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sheetPr>
  <dimension ref="A1:G270"/>
  <sheetViews>
    <sheetView showGridLines="0" view="pageBreakPreview" zoomScale="85" zoomScaleNormal="90" zoomScaleSheetLayoutView="85" zoomScalePageLayoutView="90" workbookViewId="0">
      <selection activeCell="L65" sqref="L65"/>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s="90" customFormat="1" ht="13.5" thickBot="1" x14ac:dyDescent="0.25">
      <c r="A5" s="89"/>
      <c r="D5" s="93" t="s">
        <v>143</v>
      </c>
      <c r="E5" s="12" t="s">
        <v>2</v>
      </c>
      <c r="F5" s="15" t="s">
        <v>191</v>
      </c>
    </row>
    <row r="6" spans="1:7" ht="15" x14ac:dyDescent="0.25">
      <c r="A6" s="9" t="s">
        <v>166</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114</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5048750</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5048750</v>
      </c>
      <c r="G20" s="116"/>
    </row>
    <row r="21" spans="1:7" s="33" customFormat="1" ht="15" x14ac:dyDescent="0.25">
      <c r="A21" s="117"/>
      <c r="B21" s="94"/>
      <c r="C21" s="94"/>
      <c r="D21" s="118"/>
      <c r="E21" s="113"/>
      <c r="F21" s="99"/>
      <c r="G21" s="119"/>
    </row>
    <row r="22" spans="1:7" s="33" customFormat="1" ht="28.5" x14ac:dyDescent="0.25">
      <c r="A22" s="120"/>
      <c r="B22" s="41" t="s">
        <v>233</v>
      </c>
      <c r="C22" s="121"/>
      <c r="D22" s="152" t="s">
        <v>321</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
        <v>191</v>
      </c>
      <c r="G29" s="116"/>
    </row>
    <row r="30" spans="1:7" ht="6.75" customHeight="1" x14ac:dyDescent="0.25">
      <c r="A30" s="114"/>
      <c r="B30" s="90"/>
      <c r="C30" s="90"/>
      <c r="D30" s="91"/>
      <c r="E30" s="90"/>
      <c r="F30" s="92"/>
      <c r="G30" s="116"/>
    </row>
    <row r="31" spans="1:7" ht="13.5" thickBot="1" x14ac:dyDescent="0.3">
      <c r="A31" s="114"/>
      <c r="B31" s="300" t="s">
        <v>306</v>
      </c>
      <c r="C31" s="300"/>
      <c r="D31" s="300"/>
      <c r="E31" s="90"/>
      <c r="F31" s="92"/>
      <c r="G31" s="116"/>
    </row>
    <row r="32" spans="1:7" ht="13.5" thickBot="1" x14ac:dyDescent="0.3">
      <c r="A32" s="114"/>
      <c r="B32" s="300"/>
      <c r="C32" s="300"/>
      <c r="D32" s="300"/>
      <c r="E32" s="12" t="s">
        <v>2</v>
      </c>
      <c r="F32" s="15" t="s">
        <v>191</v>
      </c>
      <c r="G32" s="116"/>
    </row>
    <row r="33" spans="1:7" ht="6.75" customHeight="1" x14ac:dyDescent="0.25">
      <c r="A33" s="114"/>
      <c r="B33" s="90"/>
      <c r="C33" s="90"/>
      <c r="D33" s="91"/>
      <c r="E33" s="90"/>
      <c r="F33" s="92"/>
      <c r="G33" s="116"/>
    </row>
    <row r="34" spans="1:7" x14ac:dyDescent="0.25">
      <c r="A34" s="114"/>
      <c r="B34" s="301" t="s">
        <v>345</v>
      </c>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ht="98.25" customHeight="1"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28.5" x14ac:dyDescent="0.25">
      <c r="A47" s="120"/>
      <c r="B47" s="41" t="s">
        <v>233</v>
      </c>
      <c r="C47" s="121"/>
      <c r="D47" s="152" t="s">
        <v>320</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
        <v>191</v>
      </c>
      <c r="G54" s="116"/>
    </row>
    <row r="55" spans="1:7" ht="6.75" customHeight="1" x14ac:dyDescent="0.25">
      <c r="A55" s="114"/>
      <c r="B55" s="90"/>
      <c r="C55" s="90"/>
      <c r="D55" s="91"/>
      <c r="E55" s="90"/>
      <c r="F55" s="92"/>
      <c r="G55" s="116"/>
    </row>
    <row r="56" spans="1:7" ht="13.5" thickBot="1" x14ac:dyDescent="0.3">
      <c r="A56" s="114"/>
      <c r="B56" s="300" t="s">
        <v>306</v>
      </c>
      <c r="C56" s="300"/>
      <c r="D56" s="300"/>
      <c r="E56" s="90"/>
      <c r="F56" s="92"/>
      <c r="G56" s="116"/>
    </row>
    <row r="57" spans="1:7" ht="13.5" thickBot="1" x14ac:dyDescent="0.3">
      <c r="A57" s="114"/>
      <c r="B57" s="300"/>
      <c r="C57" s="300"/>
      <c r="D57" s="300"/>
      <c r="E57" s="12" t="s">
        <v>2</v>
      </c>
      <c r="F57" s="15" t="s">
        <v>191</v>
      </c>
      <c r="G57" s="116"/>
    </row>
    <row r="58" spans="1:7" ht="6.75" customHeight="1" x14ac:dyDescent="0.25">
      <c r="A58" s="114"/>
      <c r="B58" s="90"/>
      <c r="C58" s="90"/>
      <c r="D58" s="91"/>
      <c r="E58" s="90"/>
      <c r="F58" s="92"/>
      <c r="G58" s="116"/>
    </row>
    <row r="59" spans="1:7" x14ac:dyDescent="0.25">
      <c r="A59" s="114"/>
      <c r="B59" s="301" t="s">
        <v>362</v>
      </c>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ht="257.25" customHeight="1"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0" t="s">
        <v>306</v>
      </c>
      <c r="C81" s="300"/>
      <c r="D81" s="300"/>
      <c r="E81" s="90"/>
      <c r="F81" s="92"/>
      <c r="G81" s="116"/>
    </row>
    <row r="82" spans="1:7" ht="13.5" thickBot="1" x14ac:dyDescent="0.3">
      <c r="A82" s="114"/>
      <c r="B82" s="300"/>
      <c r="C82" s="300"/>
      <c r="D82" s="30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0" t="s">
        <v>306</v>
      </c>
      <c r="C106" s="300"/>
      <c r="D106" s="300"/>
      <c r="E106" s="90"/>
      <c r="F106" s="92"/>
      <c r="G106" s="116"/>
    </row>
    <row r="107" spans="1:7" ht="13.5" thickBot="1" x14ac:dyDescent="0.3">
      <c r="A107" s="114"/>
      <c r="B107" s="300"/>
      <c r="C107" s="300"/>
      <c r="D107" s="30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0" t="s">
        <v>306</v>
      </c>
      <c r="C131" s="300"/>
      <c r="D131" s="300"/>
      <c r="E131" s="90"/>
      <c r="F131" s="92"/>
      <c r="G131" s="116"/>
    </row>
    <row r="132" spans="1:7" ht="13.5" thickBot="1" x14ac:dyDescent="0.3">
      <c r="A132" s="114"/>
      <c r="B132" s="300"/>
      <c r="C132" s="300"/>
      <c r="D132" s="30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0" t="s">
        <v>306</v>
      </c>
      <c r="C156" s="300"/>
      <c r="D156" s="300"/>
      <c r="E156" s="90"/>
      <c r="F156" s="92"/>
      <c r="G156" s="116"/>
    </row>
    <row r="157" spans="1:7" ht="13.5" thickBot="1" x14ac:dyDescent="0.3">
      <c r="A157" s="114"/>
      <c r="B157" s="300"/>
      <c r="C157" s="300"/>
      <c r="D157" s="30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0" t="s">
        <v>306</v>
      </c>
      <c r="C181" s="300"/>
      <c r="D181" s="300"/>
      <c r="E181" s="90"/>
      <c r="F181" s="92"/>
      <c r="G181" s="116"/>
    </row>
    <row r="182" spans="1:7" ht="13.5" thickBot="1" x14ac:dyDescent="0.3">
      <c r="A182" s="114"/>
      <c r="B182" s="300"/>
      <c r="C182" s="300"/>
      <c r="D182" s="30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0" t="s">
        <v>306</v>
      </c>
      <c r="C206" s="300"/>
      <c r="D206" s="300"/>
      <c r="E206" s="90"/>
      <c r="F206" s="92"/>
      <c r="G206" s="116"/>
    </row>
    <row r="207" spans="1:7" ht="13.5" thickBot="1" x14ac:dyDescent="0.3">
      <c r="A207" s="114"/>
      <c r="B207" s="300"/>
      <c r="C207" s="300"/>
      <c r="D207" s="30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0" t="s">
        <v>306</v>
      </c>
      <c r="C231" s="300"/>
      <c r="D231" s="300"/>
      <c r="E231" s="90"/>
      <c r="F231" s="92"/>
      <c r="G231" s="116"/>
    </row>
    <row r="232" spans="1:7" ht="13.5" thickBot="1" x14ac:dyDescent="0.3">
      <c r="A232" s="114"/>
      <c r="B232" s="300"/>
      <c r="C232" s="300"/>
      <c r="D232" s="30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0" t="s">
        <v>306</v>
      </c>
      <c r="C256" s="300"/>
      <c r="D256" s="300"/>
      <c r="E256" s="90"/>
      <c r="F256" s="92"/>
      <c r="G256" s="116"/>
    </row>
    <row r="257" spans="1:7" ht="13.5" thickBot="1" x14ac:dyDescent="0.3">
      <c r="A257" s="114"/>
      <c r="B257" s="300"/>
      <c r="C257" s="300"/>
      <c r="D257" s="30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42578125" style="2" customWidth="1"/>
    <col min="4" max="4" width="72.285156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s="90" customFormat="1" ht="13.5" thickBot="1" x14ac:dyDescent="0.25">
      <c r="A5" s="89"/>
      <c r="D5" s="93" t="s">
        <v>143</v>
      </c>
      <c r="E5" s="12" t="s">
        <v>2</v>
      </c>
      <c r="F5" s="15"/>
    </row>
    <row r="6" spans="1:7" ht="15" x14ac:dyDescent="0.25">
      <c r="A6" s="9" t="s">
        <v>167</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115</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0" t="s">
        <v>306</v>
      </c>
      <c r="C31" s="300"/>
      <c r="D31" s="300"/>
      <c r="E31" s="90"/>
      <c r="F31" s="92"/>
      <c r="G31" s="116"/>
    </row>
    <row r="32" spans="1:7" ht="13.5" thickBot="1" x14ac:dyDescent="0.3">
      <c r="A32" s="114"/>
      <c r="B32" s="300"/>
      <c r="C32" s="300"/>
      <c r="D32" s="30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0" t="s">
        <v>306</v>
      </c>
      <c r="C56" s="300"/>
      <c r="D56" s="300"/>
      <c r="E56" s="90"/>
      <c r="F56" s="92"/>
      <c r="G56" s="116"/>
    </row>
    <row r="57" spans="1:7" ht="13.5" thickBot="1" x14ac:dyDescent="0.3">
      <c r="A57" s="114"/>
      <c r="B57" s="300"/>
      <c r="C57" s="300"/>
      <c r="D57" s="30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0" t="s">
        <v>306</v>
      </c>
      <c r="C81" s="300"/>
      <c r="D81" s="300"/>
      <c r="E81" s="90"/>
      <c r="F81" s="92"/>
      <c r="G81" s="116"/>
    </row>
    <row r="82" spans="1:7" ht="13.5" thickBot="1" x14ac:dyDescent="0.3">
      <c r="A82" s="114"/>
      <c r="B82" s="300"/>
      <c r="C82" s="300"/>
      <c r="D82" s="30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0" t="s">
        <v>306</v>
      </c>
      <c r="C106" s="300"/>
      <c r="D106" s="300"/>
      <c r="E106" s="90"/>
      <c r="F106" s="92"/>
      <c r="G106" s="116"/>
    </row>
    <row r="107" spans="1:7" ht="13.5" thickBot="1" x14ac:dyDescent="0.3">
      <c r="A107" s="114"/>
      <c r="B107" s="300"/>
      <c r="C107" s="300"/>
      <c r="D107" s="30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0" t="s">
        <v>306</v>
      </c>
      <c r="C131" s="300"/>
      <c r="D131" s="300"/>
      <c r="E131" s="90"/>
      <c r="F131" s="92"/>
      <c r="G131" s="116"/>
    </row>
    <row r="132" spans="1:7" ht="13.5" thickBot="1" x14ac:dyDescent="0.3">
      <c r="A132" s="114"/>
      <c r="B132" s="300"/>
      <c r="C132" s="300"/>
      <c r="D132" s="30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0" t="s">
        <v>306</v>
      </c>
      <c r="C156" s="300"/>
      <c r="D156" s="300"/>
      <c r="E156" s="90"/>
      <c r="F156" s="92"/>
      <c r="G156" s="116"/>
    </row>
    <row r="157" spans="1:7" ht="13.5" thickBot="1" x14ac:dyDescent="0.3">
      <c r="A157" s="114"/>
      <c r="B157" s="300"/>
      <c r="C157" s="300"/>
      <c r="D157" s="30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0" t="s">
        <v>306</v>
      </c>
      <c r="C181" s="300"/>
      <c r="D181" s="300"/>
      <c r="E181" s="90"/>
      <c r="F181" s="92"/>
      <c r="G181" s="116"/>
    </row>
    <row r="182" spans="1:7" ht="13.5" thickBot="1" x14ac:dyDescent="0.3">
      <c r="A182" s="114"/>
      <c r="B182" s="300"/>
      <c r="C182" s="300"/>
      <c r="D182" s="30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0" t="s">
        <v>306</v>
      </c>
      <c r="C206" s="300"/>
      <c r="D206" s="300"/>
      <c r="E206" s="90"/>
      <c r="F206" s="92"/>
      <c r="G206" s="116"/>
    </row>
    <row r="207" spans="1:7" ht="13.5" thickBot="1" x14ac:dyDescent="0.3">
      <c r="A207" s="114"/>
      <c r="B207" s="300"/>
      <c r="C207" s="300"/>
      <c r="D207" s="30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0" t="s">
        <v>306</v>
      </c>
      <c r="C231" s="300"/>
      <c r="D231" s="300"/>
      <c r="E231" s="90"/>
      <c r="F231" s="92"/>
      <c r="G231" s="116"/>
    </row>
    <row r="232" spans="1:7" ht="13.5" thickBot="1" x14ac:dyDescent="0.3">
      <c r="A232" s="114"/>
      <c r="B232" s="300"/>
      <c r="C232" s="300"/>
      <c r="D232" s="30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0" t="s">
        <v>306</v>
      </c>
      <c r="C256" s="300"/>
      <c r="D256" s="300"/>
      <c r="E256" s="90"/>
      <c r="F256" s="92"/>
      <c r="G256" s="116"/>
    </row>
    <row r="257" spans="1:7" ht="13.5" thickBot="1" x14ac:dyDescent="0.3">
      <c r="A257" s="114"/>
      <c r="B257" s="300"/>
      <c r="C257" s="300"/>
      <c r="D257" s="30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s="90" customFormat="1" ht="13.5" thickBot="1" x14ac:dyDescent="0.25">
      <c r="A5" s="89"/>
      <c r="D5" s="93" t="s">
        <v>143</v>
      </c>
      <c r="E5" s="12" t="s">
        <v>2</v>
      </c>
      <c r="F5" s="15"/>
    </row>
    <row r="6" spans="1:7" ht="15" x14ac:dyDescent="0.25">
      <c r="A6" s="9" t="s">
        <v>168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116</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0" t="s">
        <v>306</v>
      </c>
      <c r="C31" s="300"/>
      <c r="D31" s="300"/>
      <c r="E31" s="90"/>
      <c r="F31" s="92"/>
      <c r="G31" s="116"/>
    </row>
    <row r="32" spans="1:7" ht="13.5" thickBot="1" x14ac:dyDescent="0.3">
      <c r="A32" s="114"/>
      <c r="B32" s="300"/>
      <c r="C32" s="300"/>
      <c r="D32" s="30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0" t="s">
        <v>306</v>
      </c>
      <c r="C56" s="300"/>
      <c r="D56" s="300"/>
      <c r="E56" s="90"/>
      <c r="F56" s="92"/>
      <c r="G56" s="116"/>
    </row>
    <row r="57" spans="1:7" ht="13.5" thickBot="1" x14ac:dyDescent="0.3">
      <c r="A57" s="114"/>
      <c r="B57" s="300"/>
      <c r="C57" s="300"/>
      <c r="D57" s="30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0" t="s">
        <v>306</v>
      </c>
      <c r="C81" s="300"/>
      <c r="D81" s="300"/>
      <c r="E81" s="90"/>
      <c r="F81" s="92"/>
      <c r="G81" s="116"/>
    </row>
    <row r="82" spans="1:7" ht="13.5" thickBot="1" x14ac:dyDescent="0.3">
      <c r="A82" s="114"/>
      <c r="B82" s="300"/>
      <c r="C82" s="300"/>
      <c r="D82" s="30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0" t="s">
        <v>306</v>
      </c>
      <c r="C106" s="300"/>
      <c r="D106" s="300"/>
      <c r="E106" s="90"/>
      <c r="F106" s="92"/>
      <c r="G106" s="116"/>
    </row>
    <row r="107" spans="1:7" ht="13.5" thickBot="1" x14ac:dyDescent="0.3">
      <c r="A107" s="114"/>
      <c r="B107" s="300"/>
      <c r="C107" s="300"/>
      <c r="D107" s="30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0" t="s">
        <v>306</v>
      </c>
      <c r="C131" s="300"/>
      <c r="D131" s="300"/>
      <c r="E131" s="90"/>
      <c r="F131" s="92"/>
      <c r="G131" s="116"/>
    </row>
    <row r="132" spans="1:7" ht="13.5" thickBot="1" x14ac:dyDescent="0.3">
      <c r="A132" s="114"/>
      <c r="B132" s="300"/>
      <c r="C132" s="300"/>
      <c r="D132" s="30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0" t="s">
        <v>306</v>
      </c>
      <c r="C156" s="300"/>
      <c r="D156" s="300"/>
      <c r="E156" s="90"/>
      <c r="F156" s="92"/>
      <c r="G156" s="116"/>
    </row>
    <row r="157" spans="1:7" ht="13.5" thickBot="1" x14ac:dyDescent="0.3">
      <c r="A157" s="114"/>
      <c r="B157" s="300"/>
      <c r="C157" s="300"/>
      <c r="D157" s="30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0" t="s">
        <v>306</v>
      </c>
      <c r="C181" s="300"/>
      <c r="D181" s="300"/>
      <c r="E181" s="90"/>
      <c r="F181" s="92"/>
      <c r="G181" s="116"/>
    </row>
    <row r="182" spans="1:7" ht="13.5" thickBot="1" x14ac:dyDescent="0.3">
      <c r="A182" s="114"/>
      <c r="B182" s="300"/>
      <c r="C182" s="300"/>
      <c r="D182" s="30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0" t="s">
        <v>306</v>
      </c>
      <c r="C206" s="300"/>
      <c r="D206" s="300"/>
      <c r="E206" s="90"/>
      <c r="F206" s="92"/>
      <c r="G206" s="116"/>
    </row>
    <row r="207" spans="1:7" ht="13.5" thickBot="1" x14ac:dyDescent="0.3">
      <c r="A207" s="114"/>
      <c r="B207" s="300"/>
      <c r="C207" s="300"/>
      <c r="D207" s="30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0" t="s">
        <v>306</v>
      </c>
      <c r="C231" s="300"/>
      <c r="D231" s="300"/>
      <c r="E231" s="90"/>
      <c r="F231" s="92"/>
      <c r="G231" s="116"/>
    </row>
    <row r="232" spans="1:7" ht="13.5" thickBot="1" x14ac:dyDescent="0.3">
      <c r="A232" s="114"/>
      <c r="B232" s="300"/>
      <c r="C232" s="300"/>
      <c r="D232" s="30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0" t="s">
        <v>306</v>
      </c>
      <c r="C256" s="300"/>
      <c r="D256" s="300"/>
      <c r="E256" s="90"/>
      <c r="F256" s="92"/>
      <c r="G256" s="116"/>
    </row>
    <row r="257" spans="1:7" ht="13.5" thickBot="1" x14ac:dyDescent="0.3">
      <c r="A257" s="114"/>
      <c r="B257" s="300"/>
      <c r="C257" s="300"/>
      <c r="D257" s="30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G220"/>
  <sheetViews>
    <sheetView showGridLines="0" topLeftCell="A38" zoomScale="75" zoomScaleNormal="75" zoomScaleSheetLayoutView="85" zoomScalePageLayoutView="90" workbookViewId="0">
      <selection activeCell="N40" sqref="N40"/>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s="90" customFormat="1" ht="13.5" thickBot="1" x14ac:dyDescent="0.25">
      <c r="A5" s="89"/>
      <c r="D5" s="93" t="s">
        <v>143</v>
      </c>
      <c r="E5" s="12" t="s">
        <v>2</v>
      </c>
      <c r="F5" s="15" t="s">
        <v>191</v>
      </c>
    </row>
    <row r="6" spans="1:7" ht="15" x14ac:dyDescent="0.25">
      <c r="A6" s="9" t="s">
        <v>169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117</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4543875</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4543875</v>
      </c>
      <c r="G20" s="116"/>
    </row>
    <row r="21" spans="1:7" s="33" customFormat="1" ht="15" x14ac:dyDescent="0.25">
      <c r="A21" s="117"/>
      <c r="B21" s="94"/>
      <c r="C21" s="94"/>
      <c r="D21" s="118"/>
      <c r="E21" s="113"/>
      <c r="F21" s="99"/>
      <c r="G21" s="119"/>
    </row>
    <row r="22" spans="1:7" s="33" customFormat="1" ht="57" x14ac:dyDescent="0.25">
      <c r="A22" s="120"/>
      <c r="B22" s="41" t="s">
        <v>233</v>
      </c>
      <c r="C22" s="121"/>
      <c r="D22" s="152" t="s">
        <v>332</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
        <v>191</v>
      </c>
      <c r="G29" s="116"/>
    </row>
    <row r="30" spans="1:7" ht="6.75" customHeight="1" x14ac:dyDescent="0.25">
      <c r="A30" s="114"/>
      <c r="B30" s="90"/>
      <c r="C30" s="90"/>
      <c r="D30" s="91"/>
      <c r="E30" s="90"/>
      <c r="F30" s="92"/>
      <c r="G30" s="116"/>
    </row>
    <row r="31" spans="1:7" ht="13.5" thickBot="1" x14ac:dyDescent="0.3">
      <c r="A31" s="114"/>
      <c r="B31" s="300" t="s">
        <v>306</v>
      </c>
      <c r="C31" s="300"/>
      <c r="D31" s="300"/>
      <c r="E31" s="90"/>
      <c r="F31" s="92"/>
      <c r="G31" s="116"/>
    </row>
    <row r="32" spans="1:7" ht="13.5" thickBot="1" x14ac:dyDescent="0.3">
      <c r="A32" s="114"/>
      <c r="B32" s="300"/>
      <c r="C32" s="300"/>
      <c r="D32" s="300"/>
      <c r="E32" s="12" t="s">
        <v>2</v>
      </c>
      <c r="F32" s="15" t="s">
        <v>191</v>
      </c>
      <c r="G32" s="116"/>
    </row>
    <row r="33" spans="1:7" ht="6.75" customHeight="1" x14ac:dyDescent="0.25">
      <c r="A33" s="114"/>
      <c r="B33" s="90"/>
      <c r="C33" s="90"/>
      <c r="D33" s="91"/>
      <c r="E33" s="90"/>
      <c r="F33" s="92"/>
      <c r="G33" s="116"/>
    </row>
    <row r="34" spans="1:7" ht="62.25" customHeight="1" x14ac:dyDescent="0.25">
      <c r="A34" s="114"/>
      <c r="B34" s="301" t="s">
        <v>372</v>
      </c>
      <c r="C34" s="302"/>
      <c r="D34" s="303"/>
      <c r="E34" s="90"/>
      <c r="F34" s="92"/>
      <c r="G34" s="116"/>
    </row>
    <row r="35" spans="1:7" ht="57.75" customHeight="1" x14ac:dyDescent="0.25">
      <c r="A35" s="114"/>
      <c r="B35" s="304"/>
      <c r="C35" s="305"/>
      <c r="D35" s="306"/>
      <c r="E35" s="90"/>
      <c r="F35" s="92"/>
      <c r="G35" s="116"/>
    </row>
    <row r="36" spans="1:7" ht="60" customHeight="1" x14ac:dyDescent="0.25">
      <c r="A36" s="114"/>
      <c r="B36" s="304"/>
      <c r="C36" s="305"/>
      <c r="D36" s="306"/>
      <c r="E36" s="90"/>
      <c r="F36" s="92"/>
      <c r="G36" s="116"/>
    </row>
    <row r="37" spans="1:7" ht="81" customHeight="1" x14ac:dyDescent="0.25">
      <c r="A37" s="114"/>
      <c r="B37" s="304"/>
      <c r="C37" s="305"/>
      <c r="D37" s="306"/>
      <c r="E37" s="90"/>
      <c r="F37" s="92"/>
      <c r="G37" s="116"/>
    </row>
    <row r="38" spans="1:7" ht="67.5" customHeight="1" x14ac:dyDescent="0.25">
      <c r="A38" s="114"/>
      <c r="B38" s="304"/>
      <c r="C38" s="305"/>
      <c r="D38" s="306"/>
      <c r="E38" s="90"/>
      <c r="F38" s="92"/>
      <c r="G38" s="116"/>
    </row>
    <row r="39" spans="1:7" ht="119.25" customHeight="1" x14ac:dyDescent="0.25">
      <c r="A39" s="114"/>
      <c r="B39" s="304"/>
      <c r="C39" s="305"/>
      <c r="D39" s="306"/>
      <c r="E39" s="90"/>
      <c r="F39" s="92"/>
      <c r="G39" s="116"/>
    </row>
    <row r="40" spans="1:7" ht="343.5" customHeight="1" x14ac:dyDescent="0.25">
      <c r="A40" s="114"/>
      <c r="B40" s="307"/>
      <c r="C40" s="308"/>
      <c r="D40" s="309"/>
      <c r="E40" s="90"/>
      <c r="F40" s="92"/>
      <c r="G40" s="116"/>
    </row>
    <row r="41" spans="1:7" ht="9.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8.75" customHeight="1" x14ac:dyDescent="0.25">
      <c r="A46" s="107"/>
      <c r="B46" s="108"/>
      <c r="C46" s="108"/>
      <c r="D46" s="109"/>
      <c r="E46" s="110"/>
      <c r="F46" s="111"/>
      <c r="G46" s="112"/>
    </row>
    <row r="47" spans="1:7" s="33" customFormat="1" ht="29.25" customHeight="1" x14ac:dyDescent="0.25">
      <c r="A47" s="120"/>
      <c r="B47" s="41" t="s">
        <v>233</v>
      </c>
      <c r="C47" s="121"/>
      <c r="D47" s="152" t="s">
        <v>333</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v>235</v>
      </c>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v>411</v>
      </c>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f>IF(F52&gt;0,F50/F52,IF(F57&gt;0,F57,"N/A"))</f>
        <v>0.57177615571776153</v>
      </c>
      <c r="G54" s="116"/>
    </row>
    <row r="55" spans="1:7" ht="6.75" customHeight="1" x14ac:dyDescent="0.25">
      <c r="A55" s="114"/>
      <c r="B55" s="90"/>
      <c r="C55" s="90"/>
      <c r="D55" s="91"/>
      <c r="E55" s="90"/>
      <c r="F55" s="92"/>
      <c r="G55" s="116"/>
    </row>
    <row r="56" spans="1:7" ht="13.5" thickBot="1" x14ac:dyDescent="0.3">
      <c r="A56" s="114"/>
      <c r="B56" s="300" t="s">
        <v>306</v>
      </c>
      <c r="C56" s="300"/>
      <c r="D56" s="300"/>
      <c r="E56" s="90"/>
      <c r="F56" s="92"/>
      <c r="G56" s="116"/>
    </row>
    <row r="57" spans="1:7" ht="13.5" thickBot="1" x14ac:dyDescent="0.3">
      <c r="A57" s="114"/>
      <c r="B57" s="300"/>
      <c r="C57" s="300"/>
      <c r="D57" s="300"/>
      <c r="E57" s="12" t="s">
        <v>2</v>
      </c>
      <c r="F57" s="15" t="s">
        <v>191</v>
      </c>
      <c r="G57" s="116"/>
    </row>
    <row r="58" spans="1:7" ht="6.75" customHeight="1" x14ac:dyDescent="0.25">
      <c r="A58" s="114"/>
      <c r="B58" s="90"/>
      <c r="C58" s="90"/>
      <c r="D58" s="91"/>
      <c r="E58" s="90"/>
      <c r="F58" s="92"/>
      <c r="G58" s="116"/>
    </row>
    <row r="59" spans="1:7" x14ac:dyDescent="0.25">
      <c r="A59" s="114"/>
      <c r="B59" s="301" t="s">
        <v>346</v>
      </c>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ht="307.5" customHeight="1"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v>0.5</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28.5" x14ac:dyDescent="0.25">
      <c r="A72" s="120"/>
      <c r="B72" s="41" t="s">
        <v>233</v>
      </c>
      <c r="C72" s="121"/>
      <c r="D72" s="152" t="s">
        <v>322</v>
      </c>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
        <v>191</v>
      </c>
      <c r="G79" s="116"/>
    </row>
    <row r="80" spans="1:7" ht="6.75" customHeight="1" x14ac:dyDescent="0.25">
      <c r="A80" s="114"/>
      <c r="B80" s="90"/>
      <c r="C80" s="90"/>
      <c r="D80" s="91"/>
      <c r="E80" s="90"/>
      <c r="F80" s="92"/>
      <c r="G80" s="116"/>
    </row>
    <row r="81" spans="1:7" ht="13.5" thickBot="1" x14ac:dyDescent="0.3">
      <c r="A81" s="114"/>
      <c r="B81" s="300" t="s">
        <v>306</v>
      </c>
      <c r="C81" s="300"/>
      <c r="D81" s="300"/>
      <c r="E81" s="90"/>
      <c r="F81" s="92"/>
      <c r="G81" s="116"/>
    </row>
    <row r="82" spans="1:7" ht="13.5" thickBot="1" x14ac:dyDescent="0.3">
      <c r="A82" s="114"/>
      <c r="B82" s="300"/>
      <c r="C82" s="300"/>
      <c r="D82" s="300"/>
      <c r="E82" s="12" t="s">
        <v>2</v>
      </c>
      <c r="F82" s="15" t="s">
        <v>191</v>
      </c>
      <c r="G82" s="116"/>
    </row>
    <row r="83" spans="1:7" ht="6.75" customHeight="1" x14ac:dyDescent="0.25">
      <c r="A83" s="114"/>
      <c r="B83" s="90"/>
      <c r="C83" s="90"/>
      <c r="D83" s="91"/>
      <c r="E83" s="90"/>
      <c r="F83" s="92"/>
      <c r="G83" s="116"/>
    </row>
    <row r="84" spans="1:7" x14ac:dyDescent="0.25">
      <c r="A84" s="114"/>
      <c r="B84" s="301" t="s">
        <v>347</v>
      </c>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ht="384" customHeight="1"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t="s">
        <v>191</v>
      </c>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f>IF(F92=0," ",IF(F82="Yes",1,IF(F82="No",0,IF(F79/F92&gt;=1,1,IF(F79/F92&gt;=0.75,0.75,IF(F79/F92&gt;=0.5,0.5,IF(F79/F92&gt;=0.25,0.25,0)))))))</f>
        <v>1</v>
      </c>
      <c r="G94" s="116"/>
    </row>
    <row r="95" spans="1:7" ht="6.75" customHeight="1" x14ac:dyDescent="0.25">
      <c r="A95" s="130"/>
      <c r="B95" s="131"/>
      <c r="C95" s="131"/>
      <c r="D95" s="132"/>
      <c r="E95" s="131"/>
      <c r="F95" s="133"/>
      <c r="G95" s="134"/>
    </row>
    <row r="96" spans="1:7" s="33" customFormat="1" ht="15" x14ac:dyDescent="0.25">
      <c r="A96" s="107"/>
      <c r="B96" s="108"/>
      <c r="C96" s="108"/>
      <c r="D96" s="109"/>
      <c r="E96" s="110"/>
      <c r="F96" s="111"/>
      <c r="G96" s="112"/>
    </row>
    <row r="97" spans="1:7" s="33" customFormat="1" ht="31.5" customHeight="1" x14ac:dyDescent="0.25">
      <c r="A97" s="120"/>
      <c r="B97" s="41" t="s">
        <v>232</v>
      </c>
      <c r="C97" s="121"/>
      <c r="D97" s="152" t="s">
        <v>334</v>
      </c>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Yes</v>
      </c>
      <c r="G104" s="116"/>
    </row>
    <row r="105" spans="1:7" ht="6.75" customHeight="1" x14ac:dyDescent="0.25">
      <c r="A105" s="114"/>
      <c r="B105" s="90"/>
      <c r="C105" s="90"/>
      <c r="D105" s="91"/>
      <c r="E105" s="90"/>
      <c r="F105" s="92"/>
      <c r="G105" s="116"/>
    </row>
    <row r="106" spans="1:7" ht="13.5" thickBot="1" x14ac:dyDescent="0.3">
      <c r="A106" s="114"/>
      <c r="B106" s="300" t="s">
        <v>306</v>
      </c>
      <c r="C106" s="300"/>
      <c r="D106" s="300"/>
      <c r="E106" s="90"/>
      <c r="F106" s="92"/>
      <c r="G106" s="116"/>
    </row>
    <row r="107" spans="1:7" ht="13.5" thickBot="1" x14ac:dyDescent="0.3">
      <c r="A107" s="114"/>
      <c r="B107" s="300"/>
      <c r="C107" s="300"/>
      <c r="D107" s="300"/>
      <c r="E107" s="12" t="s">
        <v>2</v>
      </c>
      <c r="F107" s="15" t="s">
        <v>191</v>
      </c>
      <c r="G107" s="116"/>
    </row>
    <row r="108" spans="1:7" ht="6.75" customHeight="1" x14ac:dyDescent="0.25">
      <c r="A108" s="114"/>
      <c r="B108" s="90"/>
      <c r="C108" s="90"/>
      <c r="D108" s="91"/>
      <c r="E108" s="90"/>
      <c r="F108" s="92"/>
      <c r="G108" s="116"/>
    </row>
    <row r="109" spans="1:7" x14ac:dyDescent="0.25">
      <c r="A109" s="114"/>
      <c r="B109" s="310" t="s">
        <v>367</v>
      </c>
      <c r="C109" s="311"/>
      <c r="D109" s="312"/>
      <c r="E109" s="90"/>
      <c r="F109" s="92"/>
      <c r="G109" s="116"/>
    </row>
    <row r="110" spans="1:7" x14ac:dyDescent="0.25">
      <c r="A110" s="114"/>
      <c r="B110" s="313"/>
      <c r="C110" s="314"/>
      <c r="D110" s="315"/>
      <c r="E110" s="90"/>
      <c r="F110" s="92"/>
      <c r="G110" s="116"/>
    </row>
    <row r="111" spans="1:7" x14ac:dyDescent="0.25">
      <c r="A111" s="114"/>
      <c r="B111" s="313"/>
      <c r="C111" s="314"/>
      <c r="D111" s="315"/>
      <c r="E111" s="90"/>
      <c r="F111" s="92"/>
      <c r="G111" s="116"/>
    </row>
    <row r="112" spans="1:7" x14ac:dyDescent="0.25">
      <c r="A112" s="114"/>
      <c r="B112" s="313"/>
      <c r="C112" s="314"/>
      <c r="D112" s="315"/>
      <c r="E112" s="90"/>
      <c r="F112" s="92"/>
      <c r="G112" s="116"/>
    </row>
    <row r="113" spans="1:7" x14ac:dyDescent="0.25">
      <c r="A113" s="114"/>
      <c r="B113" s="313"/>
      <c r="C113" s="314"/>
      <c r="D113" s="315"/>
      <c r="E113" s="90"/>
      <c r="F113" s="92"/>
      <c r="G113" s="116"/>
    </row>
    <row r="114" spans="1:7" x14ac:dyDescent="0.25">
      <c r="A114" s="114"/>
      <c r="B114" s="313"/>
      <c r="C114" s="314"/>
      <c r="D114" s="315"/>
      <c r="E114" s="90"/>
      <c r="F114" s="92"/>
      <c r="G114" s="116"/>
    </row>
    <row r="115" spans="1:7" ht="285.75" customHeight="1" x14ac:dyDescent="0.25">
      <c r="A115" s="114"/>
      <c r="B115" s="316"/>
      <c r="C115" s="317"/>
      <c r="D115" s="318"/>
      <c r="E115" s="90"/>
      <c r="F115" s="92"/>
      <c r="G115" s="116"/>
    </row>
    <row r="116" spans="1:7" ht="10.5" customHeight="1" thickBot="1" x14ac:dyDescent="0.3">
      <c r="A116" s="114"/>
      <c r="B116" s="90"/>
      <c r="C116" s="90"/>
      <c r="D116" s="91"/>
      <c r="E116" s="90"/>
      <c r="F116" s="92"/>
      <c r="G116" s="116"/>
    </row>
    <row r="117" spans="1:7" ht="13.5" thickBot="1" x14ac:dyDescent="0.3">
      <c r="A117" s="114"/>
      <c r="B117" s="90" t="s">
        <v>20</v>
      </c>
      <c r="C117" s="90"/>
      <c r="D117" s="91"/>
      <c r="E117" s="12" t="s">
        <v>2</v>
      </c>
      <c r="F117" s="54" t="s">
        <v>191</v>
      </c>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f>IF(F117=0," ",IF(F107="Yes",1,IF(F107="No",0,IF(F104/F117&gt;=1,1,IF(F104/F117&gt;=0.75,0.75,IF(F104/F117&gt;=0.5,0.5,IF(F104/F117&gt;=0.25,0.25,0)))))))</f>
        <v>1</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28.5" x14ac:dyDescent="0.25">
      <c r="A122" s="120"/>
      <c r="B122" s="41" t="s">
        <v>232</v>
      </c>
      <c r="C122" s="121"/>
      <c r="D122" s="152" t="s">
        <v>335</v>
      </c>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Yes</v>
      </c>
      <c r="G129" s="116"/>
    </row>
    <row r="130" spans="1:7" ht="6.75" customHeight="1" x14ac:dyDescent="0.25">
      <c r="A130" s="114"/>
      <c r="B130" s="90"/>
      <c r="C130" s="90"/>
      <c r="D130" s="91"/>
      <c r="E130" s="90"/>
      <c r="F130" s="92"/>
      <c r="G130" s="116"/>
    </row>
    <row r="131" spans="1:7" ht="13.5" customHeight="1" thickBot="1" x14ac:dyDescent="0.3">
      <c r="A131" s="114"/>
      <c r="B131" s="300" t="s">
        <v>306</v>
      </c>
      <c r="C131" s="300"/>
      <c r="D131" s="300"/>
      <c r="E131" s="90"/>
      <c r="F131" s="92"/>
      <c r="G131" s="116"/>
    </row>
    <row r="132" spans="1:7" ht="13.5" thickBot="1" x14ac:dyDescent="0.3">
      <c r="A132" s="114"/>
      <c r="B132" s="300"/>
      <c r="C132" s="300"/>
      <c r="D132" s="300"/>
      <c r="E132" s="12" t="s">
        <v>2</v>
      </c>
      <c r="F132" s="15" t="s">
        <v>191</v>
      </c>
      <c r="G132" s="116"/>
    </row>
    <row r="133" spans="1:7" ht="6.75" customHeight="1" x14ac:dyDescent="0.25">
      <c r="A133" s="114"/>
      <c r="B133" s="90"/>
      <c r="C133" s="90"/>
      <c r="D133" s="91"/>
      <c r="E133" s="90"/>
      <c r="F133" s="92"/>
      <c r="G133" s="116"/>
    </row>
    <row r="134" spans="1:7" x14ac:dyDescent="0.25">
      <c r="A134" s="114"/>
      <c r="B134" s="301" t="s">
        <v>348</v>
      </c>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ht="308.25" customHeight="1"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t="s">
        <v>191</v>
      </c>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f>IF(F142=0," ",IF(F132="Yes",1,IF(F132="No",0,IF(F129/F142&gt;=1,1,IF(F129/F142&gt;=0.75,0.75,IF(F129/F142&gt;=0.5,0.5,IF(F129/F142&gt;=0.25,0.25,0)))))))</f>
        <v>1</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0" t="s">
        <v>306</v>
      </c>
      <c r="C156" s="300"/>
      <c r="D156" s="300"/>
      <c r="E156" s="90"/>
      <c r="F156" s="92"/>
      <c r="G156" s="116"/>
    </row>
    <row r="157" spans="1:7" ht="13.5" thickBot="1" x14ac:dyDescent="0.3">
      <c r="A157" s="114"/>
      <c r="B157" s="300"/>
      <c r="C157" s="300"/>
      <c r="D157" s="30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0" t="s">
        <v>306</v>
      </c>
      <c r="C181" s="300"/>
      <c r="D181" s="300"/>
      <c r="E181" s="90"/>
      <c r="F181" s="92"/>
      <c r="G181" s="116"/>
    </row>
    <row r="182" spans="1:7" ht="13.5" thickBot="1" x14ac:dyDescent="0.3">
      <c r="A182" s="114"/>
      <c r="B182" s="300"/>
      <c r="C182" s="300"/>
      <c r="D182" s="30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0" t="s">
        <v>306</v>
      </c>
      <c r="C206" s="300"/>
      <c r="D206" s="300"/>
      <c r="E206" s="90"/>
      <c r="F206" s="92"/>
      <c r="G206" s="116"/>
    </row>
    <row r="207" spans="1:7" ht="13.5" thickBot="1" x14ac:dyDescent="0.3">
      <c r="A207" s="114"/>
      <c r="B207" s="300"/>
      <c r="C207" s="300"/>
      <c r="D207" s="30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x14ac:dyDescent="0.25">
      <c r="A220" s="130"/>
      <c r="B220" s="131"/>
      <c r="C220" s="131"/>
      <c r="D220" s="132"/>
      <c r="E220" s="131"/>
      <c r="F220" s="133"/>
      <c r="G220" s="134"/>
    </row>
  </sheetData>
  <sheetProtection selectLockedCells="1" selectUnlockedCells="1"/>
  <mergeCells count="16">
    <mergeCell ref="B131:D132"/>
    <mergeCell ref="B156:D157"/>
    <mergeCell ref="B181:D182"/>
    <mergeCell ref="B206:D207"/>
    <mergeCell ref="B159:D165"/>
    <mergeCell ref="B184:D190"/>
    <mergeCell ref="B31:D32"/>
    <mergeCell ref="B56:D57"/>
    <mergeCell ref="B81:D82"/>
    <mergeCell ref="B209:D215"/>
    <mergeCell ref="B34:D40"/>
    <mergeCell ref="B59:D65"/>
    <mergeCell ref="B84:D90"/>
    <mergeCell ref="B109:D115"/>
    <mergeCell ref="B106:D107"/>
    <mergeCell ref="B134:D140"/>
  </mergeCells>
  <dataValidations count="1">
    <dataValidation type="list" showInputMessage="1" showErrorMessage="1" sqref="F5 F207 F157 F32 F57 F82 F107 F182 F1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63" orientation="portrait" r:id="rId1"/>
  <headerFooter>
    <oddHeader>&amp;C&amp;"-,Bold"&amp;14DSRIP Semi-Annual Reporting Form</oddHeader>
    <oddFooter>&amp;C&amp;A&amp;R&amp;P of &amp;N&amp;L&amp;D</oddFooter>
  </headerFooter>
  <rowBreaks count="4" manualBreakCount="4">
    <brk id="45" max="6" man="1"/>
    <brk id="70" max="6" man="1"/>
    <brk id="95" max="6" man="1"/>
    <brk id="145"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G270"/>
  <sheetViews>
    <sheetView showGridLines="0" tabSelected="1" view="pageBreakPreview" zoomScale="85" zoomScaleNormal="90" zoomScaleSheetLayoutView="85" zoomScalePageLayoutView="90" workbookViewId="0">
      <selection activeCell="B59" sqref="B59:D65"/>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s="90" customFormat="1" ht="13.5" thickBot="1" x14ac:dyDescent="0.25">
      <c r="A5" s="89"/>
      <c r="D5" s="93" t="s">
        <v>143</v>
      </c>
      <c r="E5" s="12" t="s">
        <v>2</v>
      </c>
      <c r="F5" s="15" t="s">
        <v>191</v>
      </c>
    </row>
    <row r="6" spans="1:7" ht="15" x14ac:dyDescent="0.25">
      <c r="A6" s="9" t="s">
        <v>170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5048750</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5048750</v>
      </c>
      <c r="G20" s="116"/>
    </row>
    <row r="21" spans="1:7" s="33" customFormat="1" ht="15" x14ac:dyDescent="0.25">
      <c r="A21" s="117"/>
      <c r="B21" s="94"/>
      <c r="C21" s="94"/>
      <c r="D21" s="118"/>
      <c r="E21" s="113"/>
      <c r="F21" s="99"/>
      <c r="G21" s="119"/>
    </row>
    <row r="22" spans="1:7" s="33" customFormat="1" ht="28.5" x14ac:dyDescent="0.25">
      <c r="A22" s="120"/>
      <c r="B22" s="41" t="s">
        <v>233</v>
      </c>
      <c r="C22" s="121"/>
      <c r="D22" s="152" t="s">
        <v>328</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
        <v>191</v>
      </c>
      <c r="G29" s="116"/>
    </row>
    <row r="30" spans="1:7" ht="6.75" customHeight="1" x14ac:dyDescent="0.25">
      <c r="A30" s="114"/>
      <c r="B30" s="90"/>
      <c r="C30" s="90"/>
      <c r="D30" s="91"/>
      <c r="E30" s="90"/>
      <c r="F30" s="92"/>
      <c r="G30" s="116"/>
    </row>
    <row r="31" spans="1:7" ht="13.5" thickBot="1" x14ac:dyDescent="0.3">
      <c r="A31" s="114"/>
      <c r="B31" s="300" t="s">
        <v>306</v>
      </c>
      <c r="C31" s="300"/>
      <c r="D31" s="300"/>
      <c r="E31" s="90"/>
      <c r="F31" s="92"/>
      <c r="G31" s="116"/>
    </row>
    <row r="32" spans="1:7" ht="13.5" thickBot="1" x14ac:dyDescent="0.3">
      <c r="A32" s="114"/>
      <c r="B32" s="300"/>
      <c r="C32" s="300"/>
      <c r="D32" s="300"/>
      <c r="E32" s="12" t="s">
        <v>2</v>
      </c>
      <c r="F32" s="15" t="s">
        <v>191</v>
      </c>
      <c r="G32" s="116"/>
    </row>
    <row r="33" spans="1:7" ht="6.75" customHeight="1" x14ac:dyDescent="0.25">
      <c r="A33" s="114"/>
      <c r="B33" s="90"/>
      <c r="C33" s="90"/>
      <c r="D33" s="91"/>
      <c r="E33" s="90"/>
      <c r="F33" s="92"/>
      <c r="G33" s="116"/>
    </row>
    <row r="34" spans="1:7" x14ac:dyDescent="0.25">
      <c r="A34" s="114"/>
      <c r="B34" s="301" t="s">
        <v>349</v>
      </c>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ht="270" customHeight="1"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42.75" x14ac:dyDescent="0.25">
      <c r="A47" s="120"/>
      <c r="B47" s="41" t="s">
        <v>233</v>
      </c>
      <c r="C47" s="121"/>
      <c r="D47" s="152" t="s">
        <v>331</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Yes</v>
      </c>
      <c r="G54" s="116"/>
    </row>
    <row r="55" spans="1:7" ht="6.75" customHeight="1" x14ac:dyDescent="0.25">
      <c r="A55" s="114"/>
      <c r="B55" s="90"/>
      <c r="C55" s="90"/>
      <c r="D55" s="91"/>
      <c r="E55" s="90"/>
      <c r="F55" s="92"/>
      <c r="G55" s="116"/>
    </row>
    <row r="56" spans="1:7" ht="13.5" thickBot="1" x14ac:dyDescent="0.3">
      <c r="A56" s="114"/>
      <c r="B56" s="300" t="s">
        <v>306</v>
      </c>
      <c r="C56" s="300"/>
      <c r="D56" s="300"/>
      <c r="E56" s="90"/>
      <c r="F56" s="92"/>
      <c r="G56" s="116"/>
    </row>
    <row r="57" spans="1:7" ht="13.5" thickBot="1" x14ac:dyDescent="0.3">
      <c r="A57" s="114"/>
      <c r="B57" s="300"/>
      <c r="C57" s="300"/>
      <c r="D57" s="300"/>
      <c r="E57" s="12" t="s">
        <v>2</v>
      </c>
      <c r="F57" s="15" t="s">
        <v>191</v>
      </c>
      <c r="G57" s="116"/>
    </row>
    <row r="58" spans="1:7" ht="6.75" customHeight="1" x14ac:dyDescent="0.25">
      <c r="A58" s="114"/>
      <c r="B58" s="90"/>
      <c r="C58" s="90"/>
      <c r="D58" s="91"/>
      <c r="E58" s="90"/>
      <c r="F58" s="92"/>
      <c r="G58" s="116"/>
    </row>
    <row r="59" spans="1:7" x14ac:dyDescent="0.25">
      <c r="A59" s="114"/>
      <c r="B59" s="301" t="s">
        <v>376</v>
      </c>
      <c r="C59" s="302"/>
      <c r="D59" s="303"/>
      <c r="E59" s="90"/>
      <c r="F59" s="92"/>
      <c r="G59" s="116"/>
    </row>
    <row r="60" spans="1:7" ht="32.25" customHeight="1" x14ac:dyDescent="0.25">
      <c r="A60" s="114"/>
      <c r="B60" s="304"/>
      <c r="C60" s="305"/>
      <c r="D60" s="306"/>
      <c r="E60" s="90"/>
      <c r="F60" s="92"/>
      <c r="G60" s="116"/>
    </row>
    <row r="61" spans="1:7" ht="48" customHeight="1" x14ac:dyDescent="0.25">
      <c r="A61" s="114"/>
      <c r="B61" s="304"/>
      <c r="C61" s="305"/>
      <c r="D61" s="306"/>
      <c r="E61" s="90"/>
      <c r="F61" s="92"/>
      <c r="G61" s="116"/>
    </row>
    <row r="62" spans="1:7" ht="44.25" customHeight="1" x14ac:dyDescent="0.25">
      <c r="A62" s="114"/>
      <c r="B62" s="304"/>
      <c r="C62" s="305"/>
      <c r="D62" s="306"/>
      <c r="E62" s="90"/>
      <c r="F62" s="92"/>
      <c r="G62" s="116"/>
    </row>
    <row r="63" spans="1:7" ht="48.75" customHeight="1" x14ac:dyDescent="0.25">
      <c r="A63" s="114"/>
      <c r="B63" s="304"/>
      <c r="C63" s="305"/>
      <c r="D63" s="306"/>
      <c r="E63" s="90"/>
      <c r="F63" s="92"/>
      <c r="G63" s="116"/>
    </row>
    <row r="64" spans="1:7" ht="61.5" customHeight="1" x14ac:dyDescent="0.25">
      <c r="A64" s="114"/>
      <c r="B64" s="304"/>
      <c r="C64" s="305"/>
      <c r="D64" s="306"/>
      <c r="E64" s="90"/>
      <c r="F64" s="92"/>
      <c r="G64" s="116"/>
    </row>
    <row r="65" spans="1:7" ht="139.5" customHeight="1"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0" t="s">
        <v>306</v>
      </c>
      <c r="C81" s="300"/>
      <c r="D81" s="300"/>
      <c r="E81" s="90"/>
      <c r="F81" s="92"/>
      <c r="G81" s="116"/>
    </row>
    <row r="82" spans="1:7" ht="13.5" thickBot="1" x14ac:dyDescent="0.3">
      <c r="A82" s="114"/>
      <c r="B82" s="300"/>
      <c r="C82" s="300"/>
      <c r="D82" s="30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0" t="s">
        <v>306</v>
      </c>
      <c r="C106" s="300"/>
      <c r="D106" s="300"/>
      <c r="E106" s="90"/>
      <c r="F106" s="92"/>
      <c r="G106" s="116"/>
    </row>
    <row r="107" spans="1:7" ht="13.5" thickBot="1" x14ac:dyDescent="0.3">
      <c r="A107" s="114"/>
      <c r="B107" s="300"/>
      <c r="C107" s="300"/>
      <c r="D107" s="30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0" t="s">
        <v>306</v>
      </c>
      <c r="C131" s="300"/>
      <c r="D131" s="300"/>
      <c r="E131" s="90"/>
      <c r="F131" s="92"/>
      <c r="G131" s="116"/>
    </row>
    <row r="132" spans="1:7" ht="13.5" thickBot="1" x14ac:dyDescent="0.3">
      <c r="A132" s="114"/>
      <c r="B132" s="300"/>
      <c r="C132" s="300"/>
      <c r="D132" s="30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0" t="s">
        <v>306</v>
      </c>
      <c r="C156" s="300"/>
      <c r="D156" s="300"/>
      <c r="E156" s="90"/>
      <c r="F156" s="92"/>
      <c r="G156" s="116"/>
    </row>
    <row r="157" spans="1:7" ht="13.5" thickBot="1" x14ac:dyDescent="0.3">
      <c r="A157" s="114"/>
      <c r="B157" s="300"/>
      <c r="C157" s="300"/>
      <c r="D157" s="30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0" t="s">
        <v>306</v>
      </c>
      <c r="C181" s="300"/>
      <c r="D181" s="300"/>
      <c r="E181" s="90"/>
      <c r="F181" s="92"/>
      <c r="G181" s="116"/>
    </row>
    <row r="182" spans="1:7" ht="13.5" thickBot="1" x14ac:dyDescent="0.3">
      <c r="A182" s="114"/>
      <c r="B182" s="300"/>
      <c r="C182" s="300"/>
      <c r="D182" s="30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0" t="s">
        <v>306</v>
      </c>
      <c r="C206" s="300"/>
      <c r="D206" s="300"/>
      <c r="E206" s="90"/>
      <c r="F206" s="92"/>
      <c r="G206" s="116"/>
    </row>
    <row r="207" spans="1:7" ht="13.5" thickBot="1" x14ac:dyDescent="0.3">
      <c r="A207" s="114"/>
      <c r="B207" s="300"/>
      <c r="C207" s="300"/>
      <c r="D207" s="30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0" t="s">
        <v>306</v>
      </c>
      <c r="C231" s="300"/>
      <c r="D231" s="300"/>
      <c r="E231" s="90"/>
      <c r="F231" s="92"/>
      <c r="G231" s="116"/>
    </row>
    <row r="232" spans="1:7" ht="13.5" thickBot="1" x14ac:dyDescent="0.3">
      <c r="A232" s="114"/>
      <c r="B232" s="300"/>
      <c r="C232" s="300"/>
      <c r="D232" s="30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0" t="s">
        <v>306</v>
      </c>
      <c r="C256" s="300"/>
      <c r="D256" s="300"/>
      <c r="E256" s="90"/>
      <c r="F256" s="92"/>
      <c r="G256" s="116"/>
    </row>
    <row r="257" spans="1:7" ht="13.5" thickBot="1" x14ac:dyDescent="0.3">
      <c r="A257" s="114"/>
      <c r="B257" s="300"/>
      <c r="C257" s="300"/>
      <c r="D257" s="30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41211</v>
      </c>
      <c r="F4" s="7"/>
    </row>
    <row r="5" spans="1:7" s="90" customFormat="1" ht="13.5" thickBot="1" x14ac:dyDescent="0.25">
      <c r="A5" s="89"/>
      <c r="D5" s="93" t="s">
        <v>143</v>
      </c>
      <c r="E5" s="12" t="s">
        <v>2</v>
      </c>
      <c r="F5" s="15"/>
    </row>
    <row r="6" spans="1:7" ht="15" x14ac:dyDescent="0.25">
      <c r="A6" s="9" t="s">
        <v>171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0" t="s">
        <v>306</v>
      </c>
      <c r="C31" s="300"/>
      <c r="D31" s="300"/>
      <c r="E31" s="90"/>
      <c r="F31" s="92"/>
      <c r="G31" s="116"/>
    </row>
    <row r="32" spans="1:7" ht="13.5" thickBot="1" x14ac:dyDescent="0.3">
      <c r="A32" s="114"/>
      <c r="B32" s="300"/>
      <c r="C32" s="300"/>
      <c r="D32" s="30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0" t="s">
        <v>306</v>
      </c>
      <c r="C56" s="300"/>
      <c r="D56" s="300"/>
      <c r="E56" s="90"/>
      <c r="F56" s="92"/>
      <c r="G56" s="116"/>
    </row>
    <row r="57" spans="1:7" ht="13.5" thickBot="1" x14ac:dyDescent="0.3">
      <c r="A57" s="114"/>
      <c r="B57" s="300"/>
      <c r="C57" s="300"/>
      <c r="D57" s="30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0" t="s">
        <v>306</v>
      </c>
      <c r="C81" s="300"/>
      <c r="D81" s="300"/>
      <c r="E81" s="90"/>
      <c r="F81" s="92"/>
      <c r="G81" s="116"/>
    </row>
    <row r="82" spans="1:7" ht="13.5" thickBot="1" x14ac:dyDescent="0.3">
      <c r="A82" s="114"/>
      <c r="B82" s="300"/>
      <c r="C82" s="300"/>
      <c r="D82" s="30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0" t="s">
        <v>306</v>
      </c>
      <c r="C106" s="300"/>
      <c r="D106" s="300"/>
      <c r="E106" s="90"/>
      <c r="F106" s="92"/>
      <c r="G106" s="116"/>
    </row>
    <row r="107" spans="1:7" ht="13.5" thickBot="1" x14ac:dyDescent="0.3">
      <c r="A107" s="114"/>
      <c r="B107" s="300"/>
      <c r="C107" s="300"/>
      <c r="D107" s="30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0" t="s">
        <v>306</v>
      </c>
      <c r="C131" s="300"/>
      <c r="D131" s="300"/>
      <c r="E131" s="90"/>
      <c r="F131" s="92"/>
      <c r="G131" s="116"/>
    </row>
    <row r="132" spans="1:7" ht="13.5" thickBot="1" x14ac:dyDescent="0.3">
      <c r="A132" s="114"/>
      <c r="B132" s="300"/>
      <c r="C132" s="300"/>
      <c r="D132" s="30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0" t="s">
        <v>306</v>
      </c>
      <c r="C156" s="300"/>
      <c r="D156" s="300"/>
      <c r="E156" s="90"/>
      <c r="F156" s="92"/>
      <c r="G156" s="116"/>
    </row>
    <row r="157" spans="1:7" ht="13.5" thickBot="1" x14ac:dyDescent="0.3">
      <c r="A157" s="114"/>
      <c r="B157" s="300"/>
      <c r="C157" s="300"/>
      <c r="D157" s="30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0" t="s">
        <v>306</v>
      </c>
      <c r="C181" s="300"/>
      <c r="D181" s="300"/>
      <c r="E181" s="90"/>
      <c r="F181" s="92"/>
      <c r="G181" s="116"/>
    </row>
    <row r="182" spans="1:7" ht="13.5" thickBot="1" x14ac:dyDescent="0.3">
      <c r="A182" s="114"/>
      <c r="B182" s="300"/>
      <c r="C182" s="300"/>
      <c r="D182" s="30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0" t="s">
        <v>306</v>
      </c>
      <c r="C206" s="300"/>
      <c r="D206" s="300"/>
      <c r="E206" s="90"/>
      <c r="F206" s="92"/>
      <c r="G206" s="116"/>
    </row>
    <row r="207" spans="1:7" ht="13.5" thickBot="1" x14ac:dyDescent="0.3">
      <c r="A207" s="114"/>
      <c r="B207" s="300"/>
      <c r="C207" s="300"/>
      <c r="D207" s="30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0" t="s">
        <v>306</v>
      </c>
      <c r="C231" s="300"/>
      <c r="D231" s="300"/>
      <c r="E231" s="90"/>
      <c r="F231" s="92"/>
      <c r="G231" s="116"/>
    </row>
    <row r="232" spans="1:7" ht="13.5" thickBot="1" x14ac:dyDescent="0.3">
      <c r="A232" s="114"/>
      <c r="B232" s="300"/>
      <c r="C232" s="300"/>
      <c r="D232" s="30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0" t="s">
        <v>306</v>
      </c>
      <c r="C256" s="300"/>
      <c r="D256" s="300"/>
      <c r="E256" s="90"/>
      <c r="F256" s="92"/>
      <c r="G256" s="116"/>
    </row>
    <row r="257" spans="1:7" ht="13.5" thickBot="1" x14ac:dyDescent="0.3">
      <c r="A257" s="114"/>
      <c r="B257" s="300"/>
      <c r="C257" s="300"/>
      <c r="D257" s="30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sheetPr>
  <dimension ref="A1:G148"/>
  <sheetViews>
    <sheetView showGridLines="0" view="pageBreakPreview" topLeftCell="A25" zoomScale="85" zoomScaleNormal="90" zoomScaleSheetLayoutView="85" zoomScalePageLayoutView="90" workbookViewId="0">
      <selection activeCell="K33" sqref="K33"/>
    </sheetView>
  </sheetViews>
  <sheetFormatPr defaultColWidth="10" defaultRowHeight="12.75" x14ac:dyDescent="0.25"/>
  <cols>
    <col min="1" max="1" width="1.7109375" style="2" customWidth="1"/>
    <col min="2" max="2" width="2.140625" style="2" customWidth="1"/>
    <col min="3" max="3" width="20.85546875" style="2" customWidth="1"/>
    <col min="4" max="4" width="74.5703125" style="3" customWidth="1"/>
    <col min="5" max="5" width="2.7109375" style="2" customWidth="1"/>
    <col min="6" max="6" width="15.5703125"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41211</v>
      </c>
      <c r="F4" s="7"/>
    </row>
    <row r="5" spans="1:7" ht="15" x14ac:dyDescent="0.25">
      <c r="A5" s="9" t="s">
        <v>0</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228</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9</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3378375</v>
      </c>
      <c r="G17" s="36"/>
    </row>
    <row r="18" spans="1:7" ht="13.5" thickBot="1" x14ac:dyDescent="0.3">
      <c r="A18" s="34"/>
      <c r="C18" s="35"/>
      <c r="G18" s="36"/>
    </row>
    <row r="19" spans="1:7" ht="13.5" thickBot="1" x14ac:dyDescent="0.3">
      <c r="A19" s="34"/>
      <c r="B19" s="2" t="s">
        <v>11</v>
      </c>
      <c r="C19" s="35"/>
      <c r="E19" s="14" t="s">
        <v>2</v>
      </c>
      <c r="F19" s="15">
        <v>3378375</v>
      </c>
      <c r="G19" s="36"/>
    </row>
    <row r="20" spans="1:7" s="33" customFormat="1" ht="15" x14ac:dyDescent="0.25">
      <c r="A20" s="37"/>
      <c r="B20" s="9"/>
      <c r="C20" s="9"/>
      <c r="D20" s="38"/>
      <c r="F20" s="19"/>
      <c r="G20" s="39"/>
    </row>
    <row r="21" spans="1:7" s="33" customFormat="1" ht="15" x14ac:dyDescent="0.25">
      <c r="A21" s="40"/>
      <c r="B21" s="41" t="s">
        <v>12</v>
      </c>
      <c r="C21" s="41"/>
      <c r="D21" s="38"/>
      <c r="G21" s="39"/>
    </row>
    <row r="22" spans="1:7" s="45" customFormat="1" ht="15" x14ac:dyDescent="0.25">
      <c r="A22" s="42"/>
      <c r="B22" s="41" t="s">
        <v>13</v>
      </c>
      <c r="C22" s="43"/>
      <c r="D22" s="44"/>
      <c r="F22" s="46"/>
      <c r="G22" s="47"/>
    </row>
    <row r="23" spans="1:7" ht="13.5" thickBot="1" x14ac:dyDescent="0.3">
      <c r="A23" s="34"/>
      <c r="G23" s="36"/>
    </row>
    <row r="24" spans="1:7" ht="13.5" thickBot="1" x14ac:dyDescent="0.3">
      <c r="A24" s="34"/>
      <c r="B24" s="319" t="s">
        <v>305</v>
      </c>
      <c r="C24" s="320"/>
      <c r="D24" s="320"/>
      <c r="E24" s="14" t="s">
        <v>2</v>
      </c>
      <c r="F24" s="15" t="s">
        <v>191</v>
      </c>
      <c r="G24" s="36"/>
    </row>
    <row r="25" spans="1:7" x14ac:dyDescent="0.25">
      <c r="A25" s="34"/>
      <c r="B25" s="320"/>
      <c r="C25" s="320"/>
      <c r="D25" s="320"/>
      <c r="E25" s="45"/>
      <c r="F25" s="46"/>
      <c r="G25" s="36"/>
    </row>
    <row r="26" spans="1:7" ht="6.75" customHeight="1" x14ac:dyDescent="0.25">
      <c r="A26" s="34"/>
      <c r="G26" s="36"/>
    </row>
    <row r="27" spans="1:7" x14ac:dyDescent="0.25">
      <c r="A27" s="34"/>
      <c r="B27" s="301" t="s">
        <v>350</v>
      </c>
      <c r="C27" s="302"/>
      <c r="D27" s="303"/>
      <c r="G27" s="36"/>
    </row>
    <row r="28" spans="1:7" x14ac:dyDescent="0.25">
      <c r="A28" s="34"/>
      <c r="B28" s="304"/>
      <c r="C28" s="305"/>
      <c r="D28" s="306"/>
      <c r="G28" s="36"/>
    </row>
    <row r="29" spans="1:7" x14ac:dyDescent="0.25">
      <c r="A29" s="34"/>
      <c r="B29" s="304"/>
      <c r="C29" s="305"/>
      <c r="D29" s="306"/>
      <c r="G29" s="36"/>
    </row>
    <row r="30" spans="1:7" x14ac:dyDescent="0.25">
      <c r="A30" s="34"/>
      <c r="B30" s="304"/>
      <c r="C30" s="305"/>
      <c r="D30" s="306"/>
      <c r="G30" s="36"/>
    </row>
    <row r="31" spans="1:7" x14ac:dyDescent="0.25">
      <c r="A31" s="34"/>
      <c r="B31" s="304"/>
      <c r="C31" s="305"/>
      <c r="D31" s="306"/>
      <c r="G31" s="36"/>
    </row>
    <row r="32" spans="1:7" x14ac:dyDescent="0.25">
      <c r="A32" s="34"/>
      <c r="B32" s="304"/>
      <c r="C32" s="305"/>
      <c r="D32" s="306"/>
      <c r="G32" s="36"/>
    </row>
    <row r="33" spans="1:7" ht="199.5" customHeight="1" x14ac:dyDescent="0.25">
      <c r="A33" s="34"/>
      <c r="B33" s="307"/>
      <c r="C33" s="308"/>
      <c r="D33" s="309"/>
      <c r="G33" s="36"/>
    </row>
    <row r="34" spans="1:7" ht="6.75" customHeight="1" thickBot="1" x14ac:dyDescent="0.3">
      <c r="A34" s="34"/>
      <c r="G34" s="36"/>
    </row>
    <row r="35" spans="1:7" ht="13.5" thickBot="1" x14ac:dyDescent="0.3">
      <c r="A35" s="34"/>
      <c r="C35" s="2" t="s">
        <v>14</v>
      </c>
      <c r="F35" s="16" t="s">
        <v>191</v>
      </c>
      <c r="G35" s="36"/>
    </row>
    <row r="36" spans="1:7" ht="6.75" customHeight="1" thickBot="1" x14ac:dyDescent="0.3">
      <c r="A36" s="34"/>
      <c r="G36" s="36"/>
    </row>
    <row r="37" spans="1:7" ht="13.5" thickBot="1" x14ac:dyDescent="0.3">
      <c r="A37" s="34"/>
      <c r="C37" s="35" t="s">
        <v>15</v>
      </c>
      <c r="F37" s="18">
        <f>IF(F35="Yes",1,"")</f>
        <v>1</v>
      </c>
      <c r="G37" s="36"/>
    </row>
    <row r="38" spans="1:7" ht="6.75" customHeight="1" x14ac:dyDescent="0.25">
      <c r="A38" s="48"/>
      <c r="B38" s="49"/>
      <c r="C38" s="49"/>
      <c r="D38" s="50"/>
      <c r="E38" s="49"/>
      <c r="F38" s="51"/>
      <c r="G38" s="52"/>
    </row>
    <row r="39" spans="1:7" s="33" customFormat="1" ht="15" x14ac:dyDescent="0.25">
      <c r="A39" s="27"/>
      <c r="B39" s="28"/>
      <c r="C39" s="28"/>
      <c r="D39" s="29"/>
      <c r="E39" s="30"/>
      <c r="F39" s="31"/>
      <c r="G39" s="32"/>
    </row>
    <row r="40" spans="1:7" s="33" customFormat="1" ht="15" x14ac:dyDescent="0.25">
      <c r="A40" s="40"/>
      <c r="B40" s="41" t="s">
        <v>16</v>
      </c>
      <c r="C40" s="41"/>
      <c r="D40" s="38"/>
      <c r="G40" s="39"/>
    </row>
    <row r="41" spans="1:7" s="45" customFormat="1" ht="15" x14ac:dyDescent="0.25">
      <c r="A41" s="42"/>
      <c r="B41" s="41" t="s">
        <v>17</v>
      </c>
      <c r="C41" s="43"/>
      <c r="D41" s="44"/>
      <c r="F41" s="46"/>
      <c r="G41" s="47"/>
    </row>
    <row r="42" spans="1:7" s="33" customFormat="1" ht="6.75" customHeight="1" x14ac:dyDescent="0.25">
      <c r="A42" s="40"/>
      <c r="B42" s="17"/>
      <c r="C42" s="41"/>
      <c r="D42" s="53"/>
      <c r="F42" s="19"/>
      <c r="G42" s="39"/>
    </row>
    <row r="43" spans="1:7" s="58" customFormat="1" ht="13.5" thickBot="1" x14ac:dyDescent="0.3">
      <c r="A43" s="57"/>
      <c r="B43" s="58" t="s">
        <v>227</v>
      </c>
      <c r="D43" s="59"/>
      <c r="E43" s="144"/>
      <c r="F43" s="145"/>
      <c r="G43" s="61"/>
    </row>
    <row r="44" spans="1:7" s="58" customFormat="1" ht="13.5" thickBot="1" x14ac:dyDescent="0.3">
      <c r="A44" s="57"/>
      <c r="B44" s="58" t="s">
        <v>225</v>
      </c>
      <c r="D44" s="59"/>
      <c r="E44" s="60" t="s">
        <v>2</v>
      </c>
      <c r="F44" s="136"/>
      <c r="G44" s="61"/>
    </row>
    <row r="45" spans="1:7" s="58" customFormat="1" x14ac:dyDescent="0.25">
      <c r="A45" s="57"/>
      <c r="D45" s="59"/>
      <c r="E45" s="60"/>
      <c r="F45" s="157"/>
      <c r="G45" s="61"/>
    </row>
    <row r="46" spans="1:7" ht="12.75" customHeight="1" x14ac:dyDescent="0.25">
      <c r="A46" s="34"/>
      <c r="B46" s="319" t="s">
        <v>305</v>
      </c>
      <c r="C46" s="320"/>
      <c r="D46" s="320"/>
      <c r="E46" s="45"/>
      <c r="F46" s="46"/>
      <c r="G46" s="36"/>
    </row>
    <row r="47" spans="1:7" x14ac:dyDescent="0.25">
      <c r="A47" s="34"/>
      <c r="B47" s="320"/>
      <c r="C47" s="320"/>
      <c r="D47" s="320"/>
      <c r="E47" s="45"/>
      <c r="F47" s="46"/>
      <c r="G47" s="36"/>
    </row>
    <row r="48" spans="1:7" ht="6.75" customHeight="1" x14ac:dyDescent="0.25">
      <c r="A48" s="34"/>
      <c r="G48" s="36"/>
    </row>
    <row r="49" spans="1:7" x14ac:dyDescent="0.25">
      <c r="A49" s="34"/>
      <c r="B49" s="301"/>
      <c r="C49" s="302"/>
      <c r="D49" s="303"/>
      <c r="G49" s="36"/>
    </row>
    <row r="50" spans="1:7" x14ac:dyDescent="0.25">
      <c r="A50" s="34"/>
      <c r="B50" s="304"/>
      <c r="C50" s="305"/>
      <c r="D50" s="306"/>
      <c r="G50" s="36"/>
    </row>
    <row r="51" spans="1:7" x14ac:dyDescent="0.25">
      <c r="A51" s="34"/>
      <c r="B51" s="304"/>
      <c r="C51" s="305"/>
      <c r="D51" s="306"/>
      <c r="G51" s="36"/>
    </row>
    <row r="52" spans="1:7" x14ac:dyDescent="0.25">
      <c r="A52" s="34"/>
      <c r="B52" s="304"/>
      <c r="C52" s="305"/>
      <c r="D52" s="306"/>
      <c r="G52" s="36"/>
    </row>
    <row r="53" spans="1:7" x14ac:dyDescent="0.25">
      <c r="A53" s="34"/>
      <c r="B53" s="304"/>
      <c r="C53" s="305"/>
      <c r="D53" s="306"/>
      <c r="G53" s="36"/>
    </row>
    <row r="54" spans="1:7" x14ac:dyDescent="0.25">
      <c r="A54" s="34"/>
      <c r="B54" s="304"/>
      <c r="C54" s="305"/>
      <c r="D54" s="306"/>
      <c r="G54" s="36"/>
    </row>
    <row r="55" spans="1:7" x14ac:dyDescent="0.25">
      <c r="A55" s="34"/>
      <c r="B55" s="307"/>
      <c r="C55" s="308"/>
      <c r="D55" s="309"/>
      <c r="G55" s="36"/>
    </row>
    <row r="56" spans="1:7" ht="6.75" customHeight="1" thickBot="1" x14ac:dyDescent="0.3">
      <c r="A56" s="34"/>
      <c r="G56" s="36"/>
    </row>
    <row r="57" spans="1:7" ht="13.5" thickBot="1" x14ac:dyDescent="0.3">
      <c r="A57" s="34"/>
      <c r="C57" s="2" t="s">
        <v>14</v>
      </c>
      <c r="F57" s="16" t="str">
        <f>IF(OR(F44="",B49=""),"N/A","Yes")</f>
        <v>N/A</v>
      </c>
      <c r="G57" s="36"/>
    </row>
    <row r="58" spans="1:7" ht="6.75" customHeight="1" thickBot="1" x14ac:dyDescent="0.3">
      <c r="A58" s="34"/>
      <c r="G58" s="36"/>
    </row>
    <row r="59" spans="1:7" ht="13.5" thickBot="1" x14ac:dyDescent="0.3">
      <c r="A59" s="34"/>
      <c r="C59" s="35" t="s">
        <v>15</v>
      </c>
      <c r="F59" s="18" t="str">
        <f>IF(F57="Yes",1,"")</f>
        <v/>
      </c>
      <c r="G59" s="36"/>
    </row>
    <row r="60" spans="1:7" ht="6.75" customHeight="1" x14ac:dyDescent="0.25">
      <c r="A60" s="48"/>
      <c r="B60" s="49"/>
      <c r="C60" s="49"/>
      <c r="D60" s="50"/>
      <c r="E60" s="49"/>
      <c r="F60" s="51"/>
      <c r="G60" s="52"/>
    </row>
    <row r="61" spans="1:7" s="33" customFormat="1" ht="15" x14ac:dyDescent="0.25">
      <c r="A61" s="27"/>
      <c r="B61" s="28"/>
      <c r="C61" s="28"/>
      <c r="D61" s="29"/>
      <c r="E61" s="30"/>
      <c r="F61" s="31"/>
      <c r="G61" s="32"/>
    </row>
    <row r="62" spans="1:7" s="33" customFormat="1" ht="15" x14ac:dyDescent="0.25">
      <c r="A62" s="40"/>
      <c r="B62" s="41" t="s">
        <v>21</v>
      </c>
      <c r="C62" s="41"/>
      <c r="D62" s="38"/>
      <c r="G62" s="39"/>
    </row>
    <row r="63" spans="1:7" s="45" customFormat="1" ht="15" x14ac:dyDescent="0.25">
      <c r="A63" s="42"/>
      <c r="B63" s="41" t="s">
        <v>22</v>
      </c>
      <c r="C63" s="43"/>
      <c r="D63" s="44"/>
      <c r="F63" s="46"/>
      <c r="G63" s="47"/>
    </row>
    <row r="64" spans="1:7" s="33" customFormat="1" ht="6.75" customHeight="1" x14ac:dyDescent="0.25">
      <c r="A64" s="40"/>
      <c r="B64" s="17"/>
      <c r="C64" s="41"/>
      <c r="D64" s="53"/>
      <c r="F64" s="19"/>
      <c r="G64" s="39"/>
    </row>
    <row r="65" spans="1:7" s="58" customFormat="1" ht="13.5" thickBot="1" x14ac:dyDescent="0.3">
      <c r="A65" s="57"/>
      <c r="B65" s="58" t="s">
        <v>227</v>
      </c>
      <c r="D65" s="59"/>
      <c r="E65" s="144"/>
      <c r="F65" s="145"/>
      <c r="G65" s="61"/>
    </row>
    <row r="66" spans="1:7" s="58" customFormat="1" ht="13.5" thickBot="1" x14ac:dyDescent="0.3">
      <c r="A66" s="57"/>
      <c r="B66" s="58" t="s">
        <v>225</v>
      </c>
      <c r="D66" s="59"/>
      <c r="E66" s="60" t="s">
        <v>2</v>
      </c>
      <c r="F66" s="136"/>
      <c r="G66" s="61"/>
    </row>
    <row r="67" spans="1:7" s="58" customFormat="1" x14ac:dyDescent="0.25">
      <c r="A67" s="57"/>
      <c r="D67" s="59"/>
      <c r="E67" s="60"/>
      <c r="F67" s="157"/>
      <c r="G67" s="61"/>
    </row>
    <row r="68" spans="1:7" ht="12.75" customHeight="1" x14ac:dyDescent="0.25">
      <c r="A68" s="34"/>
      <c r="B68" s="319" t="s">
        <v>305</v>
      </c>
      <c r="C68" s="320"/>
      <c r="D68" s="320"/>
      <c r="E68" s="45"/>
      <c r="F68" s="46"/>
      <c r="G68" s="36"/>
    </row>
    <row r="69" spans="1:7" x14ac:dyDescent="0.25">
      <c r="A69" s="34"/>
      <c r="B69" s="320"/>
      <c r="C69" s="320"/>
      <c r="D69" s="320"/>
      <c r="E69" s="45"/>
      <c r="F69" s="46"/>
      <c r="G69" s="36"/>
    </row>
    <row r="70" spans="1:7" ht="6.75" customHeight="1" x14ac:dyDescent="0.25">
      <c r="A70" s="34"/>
      <c r="G70" s="36"/>
    </row>
    <row r="71" spans="1:7" x14ac:dyDescent="0.25">
      <c r="A71" s="34"/>
      <c r="B71" s="301"/>
      <c r="C71" s="302"/>
      <c r="D71" s="303"/>
      <c r="G71" s="36"/>
    </row>
    <row r="72" spans="1:7" x14ac:dyDescent="0.25">
      <c r="A72" s="34"/>
      <c r="B72" s="304"/>
      <c r="C72" s="305"/>
      <c r="D72" s="306"/>
      <c r="G72" s="36"/>
    </row>
    <row r="73" spans="1:7" x14ac:dyDescent="0.25">
      <c r="A73" s="34"/>
      <c r="B73" s="304"/>
      <c r="C73" s="305"/>
      <c r="D73" s="306"/>
      <c r="G73" s="36"/>
    </row>
    <row r="74" spans="1:7" x14ac:dyDescent="0.25">
      <c r="A74" s="34"/>
      <c r="B74" s="304"/>
      <c r="C74" s="305"/>
      <c r="D74" s="306"/>
      <c r="G74" s="36"/>
    </row>
    <row r="75" spans="1:7" x14ac:dyDescent="0.25">
      <c r="A75" s="34"/>
      <c r="B75" s="304"/>
      <c r="C75" s="305"/>
      <c r="D75" s="306"/>
      <c r="G75" s="36"/>
    </row>
    <row r="76" spans="1:7" x14ac:dyDescent="0.25">
      <c r="A76" s="34"/>
      <c r="B76" s="304"/>
      <c r="C76" s="305"/>
      <c r="D76" s="306"/>
      <c r="G76" s="36"/>
    </row>
    <row r="77" spans="1:7" x14ac:dyDescent="0.25">
      <c r="A77" s="34"/>
      <c r="B77" s="307"/>
      <c r="C77" s="308"/>
      <c r="D77" s="309"/>
      <c r="G77" s="36"/>
    </row>
    <row r="78" spans="1:7" ht="6.75" customHeight="1" thickBot="1" x14ac:dyDescent="0.3">
      <c r="A78" s="34"/>
      <c r="G78" s="36"/>
    </row>
    <row r="79" spans="1:7" ht="13.5" thickBot="1" x14ac:dyDescent="0.3">
      <c r="A79" s="34"/>
      <c r="C79" s="2" t="s">
        <v>14</v>
      </c>
      <c r="F79" s="16" t="str">
        <f>IF(OR(F66="",B71=""),"N/A","Yes")</f>
        <v>N/A</v>
      </c>
      <c r="G79" s="36"/>
    </row>
    <row r="80" spans="1:7" ht="6.75" customHeight="1" thickBot="1" x14ac:dyDescent="0.3">
      <c r="A80" s="34"/>
      <c r="G80" s="36"/>
    </row>
    <row r="81" spans="1:7" ht="13.5" thickBot="1" x14ac:dyDescent="0.3">
      <c r="A81" s="34"/>
      <c r="C81" s="35" t="s">
        <v>15</v>
      </c>
      <c r="F81" s="18" t="str">
        <f>IF(F79="Yes",1,"")</f>
        <v/>
      </c>
      <c r="G81" s="36"/>
    </row>
    <row r="82" spans="1:7" ht="6.75" customHeight="1" x14ac:dyDescent="0.25">
      <c r="A82" s="48"/>
      <c r="B82" s="49"/>
      <c r="C82" s="49"/>
      <c r="D82" s="50"/>
      <c r="E82" s="49"/>
      <c r="F82" s="51"/>
      <c r="G82" s="52"/>
    </row>
    <row r="83" spans="1:7" s="33" customFormat="1" ht="15" x14ac:dyDescent="0.25">
      <c r="A83" s="27"/>
      <c r="B83" s="28"/>
      <c r="C83" s="28"/>
      <c r="D83" s="29"/>
      <c r="E83" s="30"/>
      <c r="F83" s="31"/>
      <c r="G83" s="32"/>
    </row>
    <row r="84" spans="1:7" s="33" customFormat="1" ht="15" x14ac:dyDescent="0.25">
      <c r="A84" s="40"/>
      <c r="B84" s="41" t="s">
        <v>23</v>
      </c>
      <c r="C84" s="41"/>
      <c r="D84" s="38"/>
      <c r="G84" s="39"/>
    </row>
    <row r="85" spans="1:7" s="45" customFormat="1" ht="15" x14ac:dyDescent="0.25">
      <c r="A85" s="42"/>
      <c r="B85" s="41" t="s">
        <v>229</v>
      </c>
      <c r="C85" s="43"/>
      <c r="D85" s="44"/>
      <c r="F85" s="46"/>
      <c r="G85" s="47"/>
    </row>
    <row r="86" spans="1:7" s="33" customFormat="1" ht="6.75" customHeight="1" x14ac:dyDescent="0.25">
      <c r="A86" s="40"/>
      <c r="B86" s="17"/>
      <c r="C86" s="41"/>
      <c r="D86" s="53"/>
      <c r="F86" s="19"/>
      <c r="G86" s="39"/>
    </row>
    <row r="87" spans="1:7" s="58" customFormat="1" ht="13.5" thickBot="1" x14ac:dyDescent="0.3">
      <c r="A87" s="57"/>
      <c r="B87" s="58" t="s">
        <v>227</v>
      </c>
      <c r="D87" s="59"/>
      <c r="E87" s="144"/>
      <c r="F87" s="145"/>
      <c r="G87" s="61"/>
    </row>
    <row r="88" spans="1:7" s="58" customFormat="1" ht="13.5" thickBot="1" x14ac:dyDescent="0.3">
      <c r="A88" s="57"/>
      <c r="B88" s="58" t="s">
        <v>225</v>
      </c>
      <c r="D88" s="59"/>
      <c r="E88" s="60" t="s">
        <v>2</v>
      </c>
      <c r="F88" s="136"/>
      <c r="G88" s="61"/>
    </row>
    <row r="89" spans="1:7" s="58" customFormat="1" x14ac:dyDescent="0.25">
      <c r="A89" s="57"/>
      <c r="D89" s="59"/>
      <c r="E89" s="60"/>
      <c r="F89" s="157"/>
      <c r="G89" s="61"/>
    </row>
    <row r="90" spans="1:7" ht="12.75" customHeight="1" x14ac:dyDescent="0.25">
      <c r="A90" s="34"/>
      <c r="B90" s="319" t="s">
        <v>305</v>
      </c>
      <c r="C90" s="320"/>
      <c r="D90" s="320"/>
      <c r="E90" s="45"/>
      <c r="F90" s="46"/>
      <c r="G90" s="36"/>
    </row>
    <row r="91" spans="1:7" x14ac:dyDescent="0.25">
      <c r="A91" s="34"/>
      <c r="B91" s="320"/>
      <c r="C91" s="320"/>
      <c r="D91" s="320"/>
      <c r="E91" s="45"/>
      <c r="F91" s="46"/>
      <c r="G91" s="36"/>
    </row>
    <row r="92" spans="1:7" ht="6.75" customHeight="1" x14ac:dyDescent="0.25">
      <c r="A92" s="34"/>
      <c r="G92" s="36"/>
    </row>
    <row r="93" spans="1:7" x14ac:dyDescent="0.25">
      <c r="A93" s="34"/>
      <c r="B93" s="301"/>
      <c r="C93" s="302"/>
      <c r="D93" s="303"/>
      <c r="G93" s="36"/>
    </row>
    <row r="94" spans="1:7" x14ac:dyDescent="0.25">
      <c r="A94" s="34"/>
      <c r="B94" s="304"/>
      <c r="C94" s="305"/>
      <c r="D94" s="306"/>
      <c r="G94" s="36"/>
    </row>
    <row r="95" spans="1:7" x14ac:dyDescent="0.25">
      <c r="A95" s="34"/>
      <c r="B95" s="304"/>
      <c r="C95" s="305"/>
      <c r="D95" s="306"/>
      <c r="G95" s="36"/>
    </row>
    <row r="96" spans="1:7" x14ac:dyDescent="0.25">
      <c r="A96" s="34"/>
      <c r="B96" s="304"/>
      <c r="C96" s="305"/>
      <c r="D96" s="306"/>
      <c r="G96" s="36"/>
    </row>
    <row r="97" spans="1:7" x14ac:dyDescent="0.25">
      <c r="A97" s="34"/>
      <c r="B97" s="304"/>
      <c r="C97" s="305"/>
      <c r="D97" s="306"/>
      <c r="G97" s="36"/>
    </row>
    <row r="98" spans="1:7" x14ac:dyDescent="0.25">
      <c r="A98" s="34"/>
      <c r="B98" s="304"/>
      <c r="C98" s="305"/>
      <c r="D98" s="306"/>
      <c r="G98" s="36"/>
    </row>
    <row r="99" spans="1:7" x14ac:dyDescent="0.25">
      <c r="A99" s="34"/>
      <c r="B99" s="307"/>
      <c r="C99" s="308"/>
      <c r="D99" s="309"/>
      <c r="G99" s="36"/>
    </row>
    <row r="100" spans="1:7" ht="6.75" customHeight="1" thickBot="1" x14ac:dyDescent="0.3">
      <c r="A100" s="34"/>
      <c r="G100" s="36"/>
    </row>
    <row r="101" spans="1:7" ht="13.5" thickBot="1" x14ac:dyDescent="0.3">
      <c r="A101" s="34"/>
      <c r="C101" s="2" t="s">
        <v>14</v>
      </c>
      <c r="F101" s="16" t="str">
        <f>IF(OR(F88="",B93=""),"N/A","Yes")</f>
        <v>N/A</v>
      </c>
      <c r="G101" s="36"/>
    </row>
    <row r="102" spans="1:7" ht="6.75" customHeight="1" thickBot="1" x14ac:dyDescent="0.3">
      <c r="A102" s="34"/>
      <c r="G102" s="36"/>
    </row>
    <row r="103" spans="1:7" ht="13.5" thickBot="1" x14ac:dyDescent="0.3">
      <c r="A103" s="34"/>
      <c r="C103" s="35" t="s">
        <v>15</v>
      </c>
      <c r="F103" s="18" t="str">
        <f>IF(F101="Yes",1,"")</f>
        <v/>
      </c>
      <c r="G103" s="36"/>
    </row>
    <row r="104" spans="1:7" ht="6.75" customHeight="1" x14ac:dyDescent="0.25">
      <c r="A104" s="48"/>
      <c r="B104" s="49"/>
      <c r="C104" s="49"/>
      <c r="D104" s="50"/>
      <c r="E104" s="49"/>
      <c r="F104" s="51"/>
      <c r="G104" s="52"/>
    </row>
    <row r="105" spans="1:7" s="33" customFormat="1" ht="15" x14ac:dyDescent="0.25">
      <c r="A105" s="27"/>
      <c r="B105" s="28"/>
      <c r="C105" s="28"/>
      <c r="D105" s="29"/>
      <c r="E105" s="30"/>
      <c r="F105" s="31"/>
      <c r="G105" s="32"/>
    </row>
    <row r="106" spans="1:7" s="33" customFormat="1" ht="15" x14ac:dyDescent="0.25">
      <c r="A106" s="37"/>
      <c r="B106" s="41" t="s">
        <v>24</v>
      </c>
      <c r="C106" s="9"/>
      <c r="D106" s="38"/>
      <c r="F106" s="19"/>
      <c r="G106" s="39"/>
    </row>
    <row r="107" spans="1:7" s="33" customFormat="1" ht="15" x14ac:dyDescent="0.25">
      <c r="A107" s="40"/>
      <c r="B107" s="55" t="s">
        <v>26</v>
      </c>
      <c r="C107" s="41"/>
      <c r="D107" s="38"/>
      <c r="G107" s="39"/>
    </row>
    <row r="108" spans="1:7" s="33" customFormat="1" ht="6.75" customHeight="1" x14ac:dyDescent="0.25">
      <c r="A108" s="40"/>
      <c r="B108" s="17"/>
      <c r="C108" s="41"/>
      <c r="D108" s="53"/>
      <c r="F108" s="19"/>
      <c r="G108" s="39"/>
    </row>
    <row r="109" spans="1:7" s="58" customFormat="1" ht="13.5" thickBot="1" x14ac:dyDescent="0.3">
      <c r="A109" s="57"/>
      <c r="B109" s="58" t="s">
        <v>227</v>
      </c>
      <c r="D109" s="59"/>
      <c r="E109" s="144"/>
      <c r="F109" s="145"/>
      <c r="G109" s="61"/>
    </row>
    <row r="110" spans="1:7" s="58" customFormat="1" ht="13.5" thickBot="1" x14ac:dyDescent="0.3">
      <c r="A110" s="57"/>
      <c r="B110" s="58" t="s">
        <v>226</v>
      </c>
      <c r="D110" s="59"/>
      <c r="E110" s="60" t="s">
        <v>2</v>
      </c>
      <c r="F110" s="136"/>
      <c r="G110" s="61"/>
    </row>
    <row r="111" spans="1:7" s="58" customFormat="1" x14ac:dyDescent="0.25">
      <c r="A111" s="57"/>
      <c r="D111" s="59"/>
      <c r="E111" s="60"/>
      <c r="F111" s="157"/>
      <c r="G111" s="61"/>
    </row>
    <row r="112" spans="1:7" ht="12.75" customHeight="1" x14ac:dyDescent="0.25">
      <c r="A112" s="34"/>
      <c r="B112" s="319" t="s">
        <v>305</v>
      </c>
      <c r="C112" s="320"/>
      <c r="D112" s="320"/>
      <c r="E112" s="45"/>
      <c r="F112" s="46"/>
      <c r="G112" s="36"/>
    </row>
    <row r="113" spans="1:7" x14ac:dyDescent="0.25">
      <c r="A113" s="34"/>
      <c r="B113" s="320"/>
      <c r="C113" s="320"/>
      <c r="D113" s="320"/>
      <c r="E113" s="45"/>
      <c r="F113" s="46"/>
      <c r="G113" s="36"/>
    </row>
    <row r="114" spans="1:7" ht="6.75" customHeight="1" x14ac:dyDescent="0.25">
      <c r="A114" s="34"/>
      <c r="G114" s="36"/>
    </row>
    <row r="115" spans="1:7" x14ac:dyDescent="0.25">
      <c r="A115" s="34"/>
      <c r="B115" s="301"/>
      <c r="C115" s="302"/>
      <c r="D115" s="303"/>
      <c r="G115" s="36"/>
    </row>
    <row r="116" spans="1:7" x14ac:dyDescent="0.25">
      <c r="A116" s="34"/>
      <c r="B116" s="304"/>
      <c r="C116" s="305"/>
      <c r="D116" s="306"/>
      <c r="G116" s="36"/>
    </row>
    <row r="117" spans="1:7" x14ac:dyDescent="0.25">
      <c r="A117" s="34"/>
      <c r="B117" s="304"/>
      <c r="C117" s="305"/>
      <c r="D117" s="306"/>
      <c r="G117" s="36"/>
    </row>
    <row r="118" spans="1:7" x14ac:dyDescent="0.25">
      <c r="A118" s="34"/>
      <c r="B118" s="304"/>
      <c r="C118" s="305"/>
      <c r="D118" s="306"/>
      <c r="G118" s="36"/>
    </row>
    <row r="119" spans="1:7" x14ac:dyDescent="0.25">
      <c r="A119" s="34"/>
      <c r="B119" s="304"/>
      <c r="C119" s="305"/>
      <c r="D119" s="306"/>
      <c r="G119" s="36"/>
    </row>
    <row r="120" spans="1:7" x14ac:dyDescent="0.25">
      <c r="A120" s="34"/>
      <c r="B120" s="304"/>
      <c r="C120" s="305"/>
      <c r="D120" s="306"/>
      <c r="G120" s="36"/>
    </row>
    <row r="121" spans="1:7" x14ac:dyDescent="0.25">
      <c r="A121" s="34"/>
      <c r="B121" s="307"/>
      <c r="C121" s="308"/>
      <c r="D121" s="309"/>
      <c r="G121" s="36"/>
    </row>
    <row r="122" spans="1:7" ht="6.75" customHeight="1" thickBot="1" x14ac:dyDescent="0.3">
      <c r="A122" s="34"/>
      <c r="G122" s="36"/>
    </row>
    <row r="123" spans="1:7" ht="13.5" thickBot="1" x14ac:dyDescent="0.3">
      <c r="A123" s="34"/>
      <c r="C123" s="2" t="s">
        <v>14</v>
      </c>
      <c r="F123" s="16" t="str">
        <f>IF(OR(F110="",B115=""),"N/A","Yes")</f>
        <v>N/A</v>
      </c>
      <c r="G123" s="36"/>
    </row>
    <row r="124" spans="1:7" ht="6.75" customHeight="1" thickBot="1" x14ac:dyDescent="0.3">
      <c r="A124" s="34"/>
      <c r="G124" s="36"/>
    </row>
    <row r="125" spans="1:7" ht="13.5" thickBot="1" x14ac:dyDescent="0.3">
      <c r="A125" s="34"/>
      <c r="C125" s="35" t="s">
        <v>15</v>
      </c>
      <c r="F125" s="18" t="str">
        <f>IF(F123="Yes",1,"")</f>
        <v/>
      </c>
      <c r="G125" s="36"/>
    </row>
    <row r="126" spans="1:7" ht="6.75" customHeight="1" x14ac:dyDescent="0.25">
      <c r="A126" s="48"/>
      <c r="B126" s="49"/>
      <c r="C126" s="49"/>
      <c r="D126" s="50"/>
      <c r="E126" s="49"/>
      <c r="F126" s="51"/>
      <c r="G126" s="52"/>
    </row>
    <row r="127" spans="1:7" s="33" customFormat="1" ht="15" x14ac:dyDescent="0.25">
      <c r="A127" s="27"/>
      <c r="B127" s="28"/>
      <c r="C127" s="28"/>
      <c r="D127" s="29"/>
      <c r="E127" s="30"/>
      <c r="F127" s="31"/>
      <c r="G127" s="32"/>
    </row>
    <row r="128" spans="1:7" s="33" customFormat="1" ht="15" x14ac:dyDescent="0.25">
      <c r="A128" s="40"/>
      <c r="B128" s="41" t="s">
        <v>25</v>
      </c>
      <c r="C128" s="41"/>
      <c r="D128" s="38"/>
      <c r="G128" s="39"/>
    </row>
    <row r="129" spans="1:7" s="33" customFormat="1" ht="15" x14ac:dyDescent="0.25">
      <c r="A129" s="40"/>
      <c r="B129" s="41" t="s">
        <v>26</v>
      </c>
      <c r="C129" s="41"/>
      <c r="D129" s="38"/>
      <c r="G129" s="39"/>
    </row>
    <row r="130" spans="1:7" s="33" customFormat="1" ht="6.75" customHeight="1" x14ac:dyDescent="0.25">
      <c r="A130" s="40"/>
      <c r="B130" s="17"/>
      <c r="C130" s="41"/>
      <c r="D130" s="53"/>
      <c r="F130" s="19"/>
      <c r="G130" s="39"/>
    </row>
    <row r="131" spans="1:7" s="58" customFormat="1" ht="13.5" thickBot="1" x14ac:dyDescent="0.3">
      <c r="A131" s="57"/>
      <c r="B131" s="58" t="s">
        <v>227</v>
      </c>
      <c r="D131" s="59"/>
      <c r="E131" s="144"/>
      <c r="F131" s="145"/>
      <c r="G131" s="61"/>
    </row>
    <row r="132" spans="1:7" s="58" customFormat="1" ht="13.5" thickBot="1" x14ac:dyDescent="0.3">
      <c r="A132" s="57"/>
      <c r="B132" s="58" t="s">
        <v>225</v>
      </c>
      <c r="D132" s="59"/>
      <c r="E132" s="60" t="s">
        <v>2</v>
      </c>
      <c r="F132" s="136"/>
      <c r="G132" s="61"/>
    </row>
    <row r="133" spans="1:7" s="58" customFormat="1" x14ac:dyDescent="0.25">
      <c r="A133" s="57"/>
      <c r="D133" s="59"/>
      <c r="E133" s="60"/>
      <c r="F133" s="157"/>
      <c r="G133" s="61"/>
    </row>
    <row r="134" spans="1:7" ht="12.75" customHeight="1" x14ac:dyDescent="0.25">
      <c r="A134" s="34"/>
      <c r="B134" s="319" t="s">
        <v>305</v>
      </c>
      <c r="C134" s="320"/>
      <c r="D134" s="320"/>
      <c r="E134" s="45"/>
      <c r="F134" s="46"/>
      <c r="G134" s="36"/>
    </row>
    <row r="135" spans="1:7" x14ac:dyDescent="0.25">
      <c r="A135" s="34"/>
      <c r="B135" s="320"/>
      <c r="C135" s="320"/>
      <c r="D135" s="320"/>
      <c r="E135" s="45"/>
      <c r="F135" s="46"/>
      <c r="G135" s="36"/>
    </row>
    <row r="136" spans="1:7" ht="6.75" customHeight="1" x14ac:dyDescent="0.25">
      <c r="A136" s="34"/>
      <c r="G136" s="36"/>
    </row>
    <row r="137" spans="1:7" x14ac:dyDescent="0.25">
      <c r="A137" s="34"/>
      <c r="B137" s="301"/>
      <c r="C137" s="302"/>
      <c r="D137" s="303"/>
      <c r="G137" s="36"/>
    </row>
    <row r="138" spans="1:7" x14ac:dyDescent="0.25">
      <c r="A138" s="34"/>
      <c r="B138" s="304"/>
      <c r="C138" s="305"/>
      <c r="D138" s="306"/>
      <c r="G138" s="36"/>
    </row>
    <row r="139" spans="1:7" x14ac:dyDescent="0.25">
      <c r="A139" s="34"/>
      <c r="B139" s="304"/>
      <c r="C139" s="305"/>
      <c r="D139" s="306"/>
      <c r="G139" s="36"/>
    </row>
    <row r="140" spans="1:7" x14ac:dyDescent="0.25">
      <c r="A140" s="34"/>
      <c r="B140" s="304"/>
      <c r="C140" s="305"/>
      <c r="D140" s="306"/>
      <c r="G140" s="36"/>
    </row>
    <row r="141" spans="1:7" x14ac:dyDescent="0.25">
      <c r="A141" s="34"/>
      <c r="B141" s="304"/>
      <c r="C141" s="305"/>
      <c r="D141" s="306"/>
      <c r="G141" s="36"/>
    </row>
    <row r="142" spans="1:7" x14ac:dyDescent="0.25">
      <c r="A142" s="34"/>
      <c r="B142" s="304"/>
      <c r="C142" s="305"/>
      <c r="D142" s="306"/>
      <c r="G142" s="36"/>
    </row>
    <row r="143" spans="1:7" x14ac:dyDescent="0.25">
      <c r="A143" s="34"/>
      <c r="B143" s="307"/>
      <c r="C143" s="308"/>
      <c r="D143" s="309"/>
      <c r="G143" s="36"/>
    </row>
    <row r="144" spans="1:7" ht="6.75" customHeight="1" thickBot="1" x14ac:dyDescent="0.3">
      <c r="A144" s="34"/>
      <c r="G144" s="36"/>
    </row>
    <row r="145" spans="1:7" ht="13.5" thickBot="1" x14ac:dyDescent="0.3">
      <c r="A145" s="34"/>
      <c r="C145" s="2" t="s">
        <v>14</v>
      </c>
      <c r="F145" s="16" t="str">
        <f>IF(OR(F132="",B137=""),"N/A","Yes")</f>
        <v>N/A</v>
      </c>
      <c r="G145" s="36"/>
    </row>
    <row r="146" spans="1:7" ht="6.75" customHeight="1" thickBot="1" x14ac:dyDescent="0.3">
      <c r="A146" s="34"/>
      <c r="G146" s="36"/>
    </row>
    <row r="147" spans="1:7" ht="13.5" thickBot="1" x14ac:dyDescent="0.3">
      <c r="A147" s="34"/>
      <c r="C147" s="35" t="s">
        <v>15</v>
      </c>
      <c r="F147" s="18" t="str">
        <f>IF(F145="Yes",1,"")</f>
        <v/>
      </c>
      <c r="G147" s="36"/>
    </row>
    <row r="148" spans="1:7" ht="6.75" customHeight="1" x14ac:dyDescent="0.25">
      <c r="A148" s="48"/>
      <c r="B148" s="49"/>
      <c r="C148" s="49"/>
      <c r="D148" s="50"/>
      <c r="E148" s="49"/>
      <c r="F148" s="51"/>
      <c r="G148" s="52"/>
    </row>
  </sheetData>
  <sheetProtection selectLockedCells="1" selectUnlockedCells="1"/>
  <mergeCells count="12">
    <mergeCell ref="B24:D25"/>
    <mergeCell ref="B46:D47"/>
    <mergeCell ref="B68:D69"/>
    <mergeCell ref="B90:D91"/>
    <mergeCell ref="B112:D113"/>
    <mergeCell ref="B137:D143"/>
    <mergeCell ref="B27:D33"/>
    <mergeCell ref="B49:D55"/>
    <mergeCell ref="B71:D77"/>
    <mergeCell ref="B93:D99"/>
    <mergeCell ref="B115:D121"/>
    <mergeCell ref="B134:D135"/>
  </mergeCells>
  <dataValidations count="1">
    <dataValidation type="list" showInputMessage="1" showErrorMessage="1" sqref="F24">
      <formula1>YesNo</formula1>
    </dataValidation>
  </dataValidations>
  <hyperlinks>
    <hyperlink ref="B24:D25" location="Instructions!A29:G41" display="Provide an in-depth description of milestone progress as stated in the instructions. (If no data is entered, then a 0 Achievement Value is assumed for applicable DY. If so, please explain why data is not available):"/>
    <hyperlink ref="B46:D47" location="Instructions!A29:G41" display="Provide an in-depth description of milestone progress as stated in the instructions. (If no data is entered, then a 0 Achievement Value is assumed for applicable DY. If so, please explain why data is not available):"/>
    <hyperlink ref="B68:D69" location="Instructions!A29:G41" display="Provide an in-depth description of milestone progress as stated in the instructions. (If no data is entered, then a 0 Achievement Value is assumed for applicable DY. If so, please explain why data is not available):"/>
    <hyperlink ref="B90:D91" location="Instructions!A29:G41" display="Provide an in-depth description of milestone progress as stated in the instructions. (If no data is entered, then a 0 Achievement Value is assumed for applicable DY. If so, please explain why data is not available):"/>
    <hyperlink ref="B112:D113" location="Instructions!A29:G41" display="Provide an in-depth description of milestone progress as stated in the instructions. (If no data is entered, then a 0 Achievement Value is assumed for applicable DY. If so, please explain why data is not available):"/>
    <hyperlink ref="B134:D135"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60" max="16383" man="1"/>
    <brk id="12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sheetPr>
  <dimension ref="A1:G125"/>
  <sheetViews>
    <sheetView showGridLines="0" view="pageBreakPreview" zoomScale="85" zoomScaleNormal="90" zoomScaleSheetLayoutView="85" zoomScalePageLayoutView="90" workbookViewId="0">
      <selection activeCell="J19" sqref="J19"/>
    </sheetView>
  </sheetViews>
  <sheetFormatPr defaultColWidth="10" defaultRowHeight="12.75" x14ac:dyDescent="0.25"/>
  <cols>
    <col min="1" max="1" width="1.7109375" style="2" customWidth="1"/>
    <col min="2" max="2" width="2.140625" style="2" customWidth="1"/>
    <col min="3" max="3" width="20.85546875" style="2" customWidth="1"/>
    <col min="4" max="4" width="63.5703125" style="3" customWidth="1"/>
    <col min="5" max="5" width="2.7109375" style="2" customWidth="1"/>
    <col min="6" max="6" width="27" style="4" customWidth="1"/>
    <col min="7" max="7" width="1.85546875"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41211</v>
      </c>
      <c r="F4" s="7"/>
    </row>
    <row r="5" spans="1:7" ht="15" x14ac:dyDescent="0.25">
      <c r="A5" s="9" t="s">
        <v>27</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4</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28</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3378376</v>
      </c>
      <c r="G17" s="36"/>
    </row>
    <row r="18" spans="1:7" ht="13.5" thickBot="1" x14ac:dyDescent="0.3">
      <c r="A18" s="34"/>
      <c r="C18" s="35"/>
      <c r="G18" s="36"/>
    </row>
    <row r="19" spans="1:7" ht="13.5" thickBot="1" x14ac:dyDescent="0.3">
      <c r="A19" s="34"/>
      <c r="B19" s="2" t="s">
        <v>11</v>
      </c>
      <c r="C19" s="35"/>
      <c r="E19" s="14" t="s">
        <v>2</v>
      </c>
      <c r="F19" s="15">
        <v>3378376</v>
      </c>
      <c r="G19" s="36"/>
    </row>
    <row r="20" spans="1:7" s="33" customFormat="1" ht="15" x14ac:dyDescent="0.25">
      <c r="A20" s="37"/>
      <c r="B20" s="9"/>
      <c r="C20" s="9"/>
      <c r="D20" s="38"/>
      <c r="F20" s="19"/>
      <c r="G20" s="39"/>
    </row>
    <row r="21" spans="1:7" s="33" customFormat="1" ht="15" x14ac:dyDescent="0.25">
      <c r="A21" s="40"/>
      <c r="B21" s="41" t="s">
        <v>29</v>
      </c>
      <c r="C21" s="41"/>
      <c r="D21" s="38"/>
      <c r="G21" s="39"/>
    </row>
    <row r="22" spans="1:7" s="45" customFormat="1" ht="14.25" x14ac:dyDescent="0.25">
      <c r="A22" s="42"/>
      <c r="B22" s="56" t="s">
        <v>30</v>
      </c>
      <c r="C22" s="43"/>
      <c r="D22" s="44"/>
      <c r="F22" s="46"/>
      <c r="G22" s="47"/>
    </row>
    <row r="23" spans="1:7" ht="6.75" customHeight="1" thickBot="1" x14ac:dyDescent="0.3">
      <c r="A23" s="34"/>
      <c r="G23" s="36"/>
    </row>
    <row r="24" spans="1:7" s="58" customFormat="1" ht="13.5" thickBot="1" x14ac:dyDescent="0.3">
      <c r="A24" s="57"/>
      <c r="B24" s="58" t="s">
        <v>215</v>
      </c>
      <c r="D24" s="59"/>
      <c r="E24" s="60" t="s">
        <v>2</v>
      </c>
      <c r="F24" s="54" t="s">
        <v>220</v>
      </c>
      <c r="G24" s="61"/>
    </row>
    <row r="25" spans="1:7" s="58" customFormat="1" ht="6.75" customHeight="1" thickBot="1" x14ac:dyDescent="0.3">
      <c r="A25" s="57"/>
      <c r="D25" s="59"/>
      <c r="F25" s="62"/>
      <c r="G25" s="61"/>
    </row>
    <row r="26" spans="1:7" s="58" customFormat="1" ht="13.5" thickBot="1" x14ac:dyDescent="0.3">
      <c r="A26" s="57"/>
      <c r="B26" s="58" t="s">
        <v>31</v>
      </c>
      <c r="D26" s="59"/>
      <c r="E26" s="60" t="s">
        <v>2</v>
      </c>
      <c r="F26" s="156">
        <v>15</v>
      </c>
      <c r="G26" s="61"/>
    </row>
    <row r="27" spans="1:7" s="58" customFormat="1" ht="6.75" customHeight="1" thickBot="1" x14ac:dyDescent="0.3">
      <c r="A27" s="57"/>
      <c r="D27" s="59"/>
      <c r="F27" s="62"/>
      <c r="G27" s="61"/>
    </row>
    <row r="28" spans="1:7" s="58" customFormat="1" ht="13.5" thickBot="1" x14ac:dyDescent="0.3">
      <c r="A28" s="57"/>
      <c r="B28" s="58" t="s">
        <v>32</v>
      </c>
      <c r="D28" s="59"/>
      <c r="E28" s="60" t="s">
        <v>2</v>
      </c>
      <c r="F28" s="156">
        <v>8787</v>
      </c>
      <c r="G28" s="61"/>
    </row>
    <row r="29" spans="1:7" s="58" customFormat="1" ht="6.75" customHeight="1" thickBot="1" x14ac:dyDescent="0.3">
      <c r="A29" s="57"/>
      <c r="D29" s="59"/>
      <c r="F29" s="63"/>
      <c r="G29" s="61"/>
    </row>
    <row r="30" spans="1:7" s="58" customFormat="1" ht="13.5" thickBot="1" x14ac:dyDescent="0.3">
      <c r="A30" s="57"/>
      <c r="C30" s="58" t="s">
        <v>221</v>
      </c>
      <c r="D30" s="59"/>
      <c r="F30" s="156">
        <f>IF(F26&lt;F28,(F26/F28)*100,"")</f>
        <v>0.1707067258449983</v>
      </c>
      <c r="G30" s="61"/>
    </row>
    <row r="31" spans="1:7" s="58" customFormat="1" ht="6.75" customHeight="1" x14ac:dyDescent="0.25">
      <c r="A31" s="57"/>
      <c r="D31" s="59"/>
      <c r="F31" s="158"/>
      <c r="G31" s="61"/>
    </row>
    <row r="32" spans="1:7" ht="12.75" customHeight="1" x14ac:dyDescent="0.25">
      <c r="A32" s="34"/>
      <c r="B32" s="321" t="s">
        <v>305</v>
      </c>
      <c r="C32" s="322"/>
      <c r="D32" s="322"/>
      <c r="E32" s="45"/>
      <c r="F32" s="46"/>
      <c r="G32" s="36"/>
    </row>
    <row r="33" spans="1:7" ht="24.75" customHeight="1" x14ac:dyDescent="0.25">
      <c r="A33" s="34"/>
      <c r="B33" s="322"/>
      <c r="C33" s="322"/>
      <c r="D33" s="322"/>
      <c r="E33" s="45"/>
      <c r="F33" s="46"/>
      <c r="G33" s="36"/>
    </row>
    <row r="34" spans="1:7" ht="6.75" customHeight="1" x14ac:dyDescent="0.25">
      <c r="A34" s="34"/>
      <c r="G34" s="36"/>
    </row>
    <row r="35" spans="1:7" x14ac:dyDescent="0.25">
      <c r="A35" s="34"/>
      <c r="B35" s="301" t="s">
        <v>356</v>
      </c>
      <c r="C35" s="302"/>
      <c r="D35" s="303"/>
      <c r="G35" s="36"/>
    </row>
    <row r="36" spans="1:7" x14ac:dyDescent="0.25">
      <c r="A36" s="34"/>
      <c r="B36" s="304"/>
      <c r="C36" s="305"/>
      <c r="D36" s="306"/>
      <c r="G36" s="36"/>
    </row>
    <row r="37" spans="1:7" x14ac:dyDescent="0.25">
      <c r="A37" s="34"/>
      <c r="B37" s="304"/>
      <c r="C37" s="305"/>
      <c r="D37" s="306"/>
      <c r="G37" s="36"/>
    </row>
    <row r="38" spans="1:7" x14ac:dyDescent="0.25">
      <c r="A38" s="34"/>
      <c r="B38" s="304"/>
      <c r="C38" s="305"/>
      <c r="D38" s="306"/>
      <c r="G38" s="36"/>
    </row>
    <row r="39" spans="1:7" x14ac:dyDescent="0.25">
      <c r="A39" s="34"/>
      <c r="B39" s="304"/>
      <c r="C39" s="305"/>
      <c r="D39" s="306"/>
      <c r="G39" s="36"/>
    </row>
    <row r="40" spans="1:7" x14ac:dyDescent="0.25">
      <c r="A40" s="34"/>
      <c r="B40" s="304"/>
      <c r="C40" s="305"/>
      <c r="D40" s="306"/>
      <c r="G40" s="36"/>
    </row>
    <row r="41" spans="1:7" ht="326.25" customHeight="1" x14ac:dyDescent="0.25">
      <c r="A41" s="34"/>
      <c r="B41" s="307"/>
      <c r="C41" s="308"/>
      <c r="D41" s="309"/>
      <c r="G41" s="36"/>
    </row>
    <row r="42" spans="1:7" s="58" customFormat="1" ht="6.75" customHeight="1" thickBot="1" x14ac:dyDescent="0.3">
      <c r="A42" s="57"/>
      <c r="D42" s="59"/>
      <c r="F42" s="63"/>
      <c r="G42" s="61"/>
    </row>
    <row r="43" spans="1:7" s="58" customFormat="1" ht="13.5" thickBot="1" x14ac:dyDescent="0.3">
      <c r="A43" s="57"/>
      <c r="C43" s="58" t="s">
        <v>14</v>
      </c>
      <c r="D43" s="59"/>
      <c r="F43" s="143" t="s">
        <v>191</v>
      </c>
      <c r="G43" s="61"/>
    </row>
    <row r="44" spans="1:7" ht="6.75" customHeight="1" thickBot="1" x14ac:dyDescent="0.3">
      <c r="A44" s="34"/>
      <c r="G44" s="36"/>
    </row>
    <row r="45" spans="1:7" ht="13.5" thickBot="1" x14ac:dyDescent="0.3">
      <c r="A45" s="34"/>
      <c r="C45" s="35" t="s">
        <v>15</v>
      </c>
      <c r="F45" s="18">
        <f>IF(F43="Yes",1,IF(F43="N/A",0,""))</f>
        <v>1</v>
      </c>
      <c r="G45" s="36"/>
    </row>
    <row r="46" spans="1:7" ht="6.75" customHeight="1" x14ac:dyDescent="0.25">
      <c r="A46" s="48"/>
      <c r="B46" s="49"/>
      <c r="C46" s="49"/>
      <c r="D46" s="50"/>
      <c r="E46" s="49"/>
      <c r="F46" s="51"/>
      <c r="G46" s="52"/>
    </row>
    <row r="47" spans="1:7" s="33" customFormat="1" ht="15" x14ac:dyDescent="0.25">
      <c r="A47" s="27"/>
      <c r="B47" s="28"/>
      <c r="C47" s="28"/>
      <c r="D47" s="29"/>
      <c r="E47" s="30"/>
      <c r="F47" s="31"/>
      <c r="G47" s="32"/>
    </row>
    <row r="48" spans="1:7" s="45" customFormat="1" ht="15" x14ac:dyDescent="0.25">
      <c r="A48" s="42"/>
      <c r="B48" s="41" t="s">
        <v>33</v>
      </c>
      <c r="C48" s="43"/>
      <c r="D48" s="44"/>
      <c r="F48" s="46"/>
      <c r="G48" s="47"/>
    </row>
    <row r="49" spans="1:7" s="33" customFormat="1" ht="6.75" customHeight="1" thickBot="1" x14ac:dyDescent="0.3">
      <c r="A49" s="40"/>
      <c r="B49" s="17"/>
      <c r="C49" s="41"/>
      <c r="D49" s="53"/>
      <c r="F49" s="19"/>
      <c r="G49" s="39"/>
    </row>
    <row r="50" spans="1:7" s="58" customFormat="1" ht="13.5" thickBot="1" x14ac:dyDescent="0.3">
      <c r="A50" s="57"/>
      <c r="B50" s="58" t="s">
        <v>215</v>
      </c>
      <c r="D50" s="59"/>
      <c r="E50" s="60" t="s">
        <v>2</v>
      </c>
      <c r="F50" s="54" t="s">
        <v>220</v>
      </c>
      <c r="G50" s="61"/>
    </row>
    <row r="51" spans="1:7" s="58" customFormat="1" ht="6.75" customHeight="1" thickBot="1" x14ac:dyDescent="0.3">
      <c r="A51" s="57"/>
      <c r="D51" s="59"/>
      <c r="F51" s="62"/>
      <c r="G51" s="61"/>
    </row>
    <row r="52" spans="1:7" s="58" customFormat="1" ht="13.5" thickBot="1" x14ac:dyDescent="0.3">
      <c r="A52" s="57"/>
      <c r="B52" s="58" t="s">
        <v>31</v>
      </c>
      <c r="D52" s="59"/>
      <c r="E52" s="60" t="s">
        <v>2</v>
      </c>
      <c r="F52" s="156">
        <v>3</v>
      </c>
      <c r="G52" s="61"/>
    </row>
    <row r="53" spans="1:7" s="58" customFormat="1" ht="6.75" customHeight="1" thickBot="1" x14ac:dyDescent="0.3">
      <c r="A53" s="57"/>
      <c r="D53" s="59"/>
      <c r="F53" s="159"/>
      <c r="G53" s="61"/>
    </row>
    <row r="54" spans="1:7" s="58" customFormat="1" ht="13.5" thickBot="1" x14ac:dyDescent="0.3">
      <c r="A54" s="57"/>
      <c r="B54" s="58" t="s">
        <v>32</v>
      </c>
      <c r="D54" s="59"/>
      <c r="E54" s="60" t="s">
        <v>2</v>
      </c>
      <c r="F54" s="156">
        <v>8787</v>
      </c>
      <c r="G54" s="61"/>
    </row>
    <row r="55" spans="1:7" s="58" customFormat="1" ht="6.75" customHeight="1" thickBot="1" x14ac:dyDescent="0.3">
      <c r="A55" s="57"/>
      <c r="D55" s="59"/>
      <c r="F55" s="160"/>
      <c r="G55" s="61"/>
    </row>
    <row r="56" spans="1:7" s="58" customFormat="1" ht="13.5" thickBot="1" x14ac:dyDescent="0.3">
      <c r="A56" s="57"/>
      <c r="C56" s="58" t="s">
        <v>221</v>
      </c>
      <c r="D56" s="59"/>
      <c r="F56" s="156">
        <f>IF(F52&lt;F54,(F52/F54)*100,"")</f>
        <v>3.4141345168999658E-2</v>
      </c>
      <c r="G56" s="61"/>
    </row>
    <row r="57" spans="1:7" s="58" customFormat="1" ht="6.75" customHeight="1" x14ac:dyDescent="0.25">
      <c r="A57" s="57"/>
      <c r="D57" s="59"/>
      <c r="F57" s="158"/>
      <c r="G57" s="61"/>
    </row>
    <row r="58" spans="1:7" ht="12.75" customHeight="1" x14ac:dyDescent="0.25">
      <c r="A58" s="34"/>
      <c r="B58" s="321" t="s">
        <v>305</v>
      </c>
      <c r="C58" s="322"/>
      <c r="D58" s="322"/>
      <c r="E58" s="45"/>
      <c r="F58" s="46"/>
      <c r="G58" s="36"/>
    </row>
    <row r="59" spans="1:7" ht="24.75" customHeight="1" x14ac:dyDescent="0.25">
      <c r="A59" s="34"/>
      <c r="B59" s="322"/>
      <c r="C59" s="322"/>
      <c r="D59" s="322"/>
      <c r="E59" s="45"/>
      <c r="F59" s="46"/>
      <c r="G59" s="36"/>
    </row>
    <row r="60" spans="1:7" ht="6.75" customHeight="1" x14ac:dyDescent="0.25">
      <c r="A60" s="34"/>
      <c r="G60" s="36"/>
    </row>
    <row r="61" spans="1:7" x14ac:dyDescent="0.25">
      <c r="A61" s="34"/>
      <c r="B61" s="301" t="s">
        <v>355</v>
      </c>
      <c r="C61" s="302"/>
      <c r="D61" s="303"/>
      <c r="G61" s="36"/>
    </row>
    <row r="62" spans="1:7" x14ac:dyDescent="0.25">
      <c r="A62" s="34"/>
      <c r="B62" s="304"/>
      <c r="C62" s="305"/>
      <c r="D62" s="306"/>
      <c r="G62" s="36"/>
    </row>
    <row r="63" spans="1:7" x14ac:dyDescent="0.25">
      <c r="A63" s="34"/>
      <c r="B63" s="304"/>
      <c r="C63" s="305"/>
      <c r="D63" s="306"/>
      <c r="G63" s="36"/>
    </row>
    <row r="64" spans="1:7" x14ac:dyDescent="0.25">
      <c r="A64" s="34"/>
      <c r="B64" s="304"/>
      <c r="C64" s="305"/>
      <c r="D64" s="306"/>
      <c r="G64" s="36"/>
    </row>
    <row r="65" spans="1:7" x14ac:dyDescent="0.25">
      <c r="A65" s="34"/>
      <c r="B65" s="304"/>
      <c r="C65" s="305"/>
      <c r="D65" s="306"/>
      <c r="G65" s="36"/>
    </row>
    <row r="66" spans="1:7" x14ac:dyDescent="0.25">
      <c r="A66" s="34"/>
      <c r="B66" s="304"/>
      <c r="C66" s="305"/>
      <c r="D66" s="306"/>
      <c r="G66" s="36"/>
    </row>
    <row r="67" spans="1:7" ht="326.25" customHeight="1" x14ac:dyDescent="0.25">
      <c r="A67" s="34"/>
      <c r="B67" s="307"/>
      <c r="C67" s="308"/>
      <c r="D67" s="309"/>
      <c r="G67" s="36"/>
    </row>
    <row r="68" spans="1:7" s="58" customFormat="1" ht="17.25" customHeight="1" thickBot="1" x14ac:dyDescent="0.3">
      <c r="A68" s="57"/>
      <c r="D68" s="59"/>
      <c r="F68" s="63"/>
      <c r="G68" s="61"/>
    </row>
    <row r="69" spans="1:7" s="58" customFormat="1" ht="13.5" thickBot="1" x14ac:dyDescent="0.3">
      <c r="A69" s="57"/>
      <c r="C69" s="58" t="s">
        <v>14</v>
      </c>
      <c r="D69" s="59"/>
      <c r="F69" s="143" t="s">
        <v>191</v>
      </c>
      <c r="G69" s="61"/>
    </row>
    <row r="70" spans="1:7" ht="6.75" customHeight="1" thickBot="1" x14ac:dyDescent="0.3">
      <c r="A70" s="34"/>
      <c r="G70" s="36"/>
    </row>
    <row r="71" spans="1:7" ht="13.5" thickBot="1" x14ac:dyDescent="0.3">
      <c r="A71" s="34"/>
      <c r="C71" s="35" t="s">
        <v>15</v>
      </c>
      <c r="F71" s="18">
        <f>IF(F69="yes",1,IF(F69="N/A",0,""))</f>
        <v>1</v>
      </c>
      <c r="G71" s="36"/>
    </row>
    <row r="72" spans="1:7" ht="6.75" customHeight="1" x14ac:dyDescent="0.25">
      <c r="A72" s="48"/>
      <c r="B72" s="49"/>
      <c r="C72" s="49"/>
      <c r="D72" s="50"/>
      <c r="E72" s="49"/>
      <c r="F72" s="51"/>
      <c r="G72" s="52"/>
    </row>
    <row r="73" spans="1:7" s="33" customFormat="1" ht="15" x14ac:dyDescent="0.25">
      <c r="A73" s="27"/>
      <c r="B73" s="28"/>
      <c r="C73" s="28"/>
      <c r="D73" s="29"/>
      <c r="E73" s="30"/>
      <c r="F73" s="31"/>
      <c r="G73" s="32"/>
    </row>
    <row r="74" spans="1:7" s="45" customFormat="1" ht="15" x14ac:dyDescent="0.25">
      <c r="A74" s="42"/>
      <c r="B74" s="41" t="s">
        <v>34</v>
      </c>
      <c r="C74" s="43"/>
      <c r="D74" s="44"/>
      <c r="F74" s="46"/>
      <c r="G74" s="47"/>
    </row>
    <row r="75" spans="1:7" s="33" customFormat="1" ht="6.75" customHeight="1" thickBot="1" x14ac:dyDescent="0.3">
      <c r="A75" s="40"/>
      <c r="B75" s="17"/>
      <c r="C75" s="41"/>
      <c r="D75" s="53"/>
      <c r="F75" s="19"/>
      <c r="G75" s="39"/>
    </row>
    <row r="76" spans="1:7" s="58" customFormat="1" ht="13.5" thickBot="1" x14ac:dyDescent="0.3">
      <c r="A76" s="57"/>
      <c r="B76" s="58" t="s">
        <v>215</v>
      </c>
      <c r="D76" s="59"/>
      <c r="E76" s="60" t="s">
        <v>2</v>
      </c>
      <c r="F76" s="54"/>
      <c r="G76" s="61"/>
    </row>
    <row r="77" spans="1:7" s="58" customFormat="1" ht="6.75" customHeight="1" thickBot="1" x14ac:dyDescent="0.3">
      <c r="A77" s="57"/>
      <c r="D77" s="59"/>
      <c r="F77" s="62"/>
      <c r="G77" s="61"/>
    </row>
    <row r="78" spans="1:7" s="58" customFormat="1" ht="13.5" thickBot="1" x14ac:dyDescent="0.3">
      <c r="A78" s="57"/>
      <c r="B78" s="58" t="s">
        <v>31</v>
      </c>
      <c r="D78" s="59"/>
      <c r="E78" s="60" t="s">
        <v>2</v>
      </c>
      <c r="F78" s="156"/>
      <c r="G78" s="61"/>
    </row>
    <row r="79" spans="1:7" s="58" customFormat="1" ht="6.75" customHeight="1" thickBot="1" x14ac:dyDescent="0.3">
      <c r="A79" s="57"/>
      <c r="D79" s="59"/>
      <c r="F79" s="159"/>
      <c r="G79" s="61"/>
    </row>
    <row r="80" spans="1:7" s="58" customFormat="1" ht="13.5" thickBot="1" x14ac:dyDescent="0.3">
      <c r="A80" s="57"/>
      <c r="B80" s="58" t="s">
        <v>32</v>
      </c>
      <c r="D80" s="59"/>
      <c r="E80" s="60" t="s">
        <v>2</v>
      </c>
      <c r="F80" s="156"/>
      <c r="G80" s="61"/>
    </row>
    <row r="81" spans="1:7" s="58" customFormat="1" ht="6.75" customHeight="1" thickBot="1" x14ac:dyDescent="0.3">
      <c r="A81" s="57"/>
      <c r="D81" s="59"/>
      <c r="F81" s="160"/>
      <c r="G81" s="61"/>
    </row>
    <row r="82" spans="1:7" s="58" customFormat="1" ht="13.5" thickBot="1" x14ac:dyDescent="0.3">
      <c r="A82" s="57"/>
      <c r="C82" s="58" t="s">
        <v>221</v>
      </c>
      <c r="D82" s="59"/>
      <c r="F82" s="156" t="str">
        <f>IF(F78&lt;F80,(F78/F80)*100,"")</f>
        <v/>
      </c>
      <c r="G82" s="61"/>
    </row>
    <row r="83" spans="1:7" s="58" customFormat="1" ht="6.75" customHeight="1" x14ac:dyDescent="0.25">
      <c r="A83" s="57"/>
      <c r="D83" s="59"/>
      <c r="F83" s="158"/>
      <c r="G83" s="61"/>
    </row>
    <row r="84" spans="1:7" ht="12.75" customHeight="1" x14ac:dyDescent="0.25">
      <c r="A84" s="34"/>
      <c r="B84" s="321" t="s">
        <v>305</v>
      </c>
      <c r="C84" s="322"/>
      <c r="D84" s="322"/>
      <c r="E84" s="45"/>
      <c r="F84" s="46"/>
      <c r="G84" s="36"/>
    </row>
    <row r="85" spans="1:7" ht="24.75" customHeight="1" x14ac:dyDescent="0.25">
      <c r="A85" s="34"/>
      <c r="B85" s="322"/>
      <c r="C85" s="322"/>
      <c r="D85" s="322"/>
      <c r="E85" s="45"/>
      <c r="F85" s="46"/>
      <c r="G85" s="36"/>
    </row>
    <row r="86" spans="1:7" ht="6.75" customHeight="1" x14ac:dyDescent="0.25">
      <c r="A86" s="34"/>
      <c r="G86" s="36"/>
    </row>
    <row r="87" spans="1:7" x14ac:dyDescent="0.25">
      <c r="A87" s="34"/>
      <c r="B87" s="301"/>
      <c r="C87" s="302"/>
      <c r="D87" s="303"/>
      <c r="G87" s="36"/>
    </row>
    <row r="88" spans="1:7" x14ac:dyDescent="0.25">
      <c r="A88" s="34"/>
      <c r="B88" s="304"/>
      <c r="C88" s="305"/>
      <c r="D88" s="306"/>
      <c r="G88" s="36"/>
    </row>
    <row r="89" spans="1:7" x14ac:dyDescent="0.25">
      <c r="A89" s="34"/>
      <c r="B89" s="304"/>
      <c r="C89" s="305"/>
      <c r="D89" s="306"/>
      <c r="G89" s="36"/>
    </row>
    <row r="90" spans="1:7" x14ac:dyDescent="0.25">
      <c r="A90" s="34"/>
      <c r="B90" s="304"/>
      <c r="C90" s="305"/>
      <c r="D90" s="306"/>
      <c r="G90" s="36"/>
    </row>
    <row r="91" spans="1:7" x14ac:dyDescent="0.25">
      <c r="A91" s="34"/>
      <c r="B91" s="304"/>
      <c r="C91" s="305"/>
      <c r="D91" s="306"/>
      <c r="G91" s="36"/>
    </row>
    <row r="92" spans="1:7" x14ac:dyDescent="0.25">
      <c r="A92" s="34"/>
      <c r="B92" s="304"/>
      <c r="C92" s="305"/>
      <c r="D92" s="306"/>
      <c r="G92" s="36"/>
    </row>
    <row r="93" spans="1:7" x14ac:dyDescent="0.25">
      <c r="A93" s="34"/>
      <c r="B93" s="307"/>
      <c r="C93" s="308"/>
      <c r="D93" s="309"/>
      <c r="G93" s="36"/>
    </row>
    <row r="94" spans="1:7" s="58" customFormat="1" ht="6.75" customHeight="1" thickBot="1" x14ac:dyDescent="0.3">
      <c r="A94" s="57"/>
      <c r="D94" s="59"/>
      <c r="F94" s="63"/>
      <c r="G94" s="61"/>
    </row>
    <row r="95" spans="1:7" s="58" customFormat="1" ht="13.5" thickBot="1" x14ac:dyDescent="0.3">
      <c r="A95" s="57"/>
      <c r="C95" s="58" t="s">
        <v>14</v>
      </c>
      <c r="D95" s="59"/>
      <c r="F95" s="143" t="str">
        <f>IF(OR(F82="",B87=""),"N/A","Yes")</f>
        <v>N/A</v>
      </c>
      <c r="G95" s="61"/>
    </row>
    <row r="96" spans="1:7" ht="6.75" customHeight="1" thickBot="1" x14ac:dyDescent="0.3">
      <c r="A96" s="34"/>
      <c r="G96" s="36"/>
    </row>
    <row r="97" spans="1:7" ht="13.5" thickBot="1" x14ac:dyDescent="0.3">
      <c r="A97" s="34"/>
      <c r="C97" s="35" t="s">
        <v>15</v>
      </c>
      <c r="F97" s="18" t="str">
        <f>IF(F95="yes",1,"")</f>
        <v/>
      </c>
      <c r="G97" s="36"/>
    </row>
    <row r="98" spans="1:7" ht="6.75" customHeight="1" x14ac:dyDescent="0.25">
      <c r="A98" s="48"/>
      <c r="B98" s="49"/>
      <c r="C98" s="49"/>
      <c r="D98" s="50"/>
      <c r="E98" s="49"/>
      <c r="F98" s="51"/>
      <c r="G98" s="52"/>
    </row>
    <row r="99" spans="1:7" s="33" customFormat="1" ht="15" x14ac:dyDescent="0.25">
      <c r="A99" s="27"/>
      <c r="B99" s="28"/>
      <c r="C99" s="28"/>
      <c r="D99" s="29"/>
      <c r="E99" s="30"/>
      <c r="F99" s="31"/>
      <c r="G99" s="32"/>
    </row>
    <row r="100" spans="1:7" s="45" customFormat="1" ht="15" x14ac:dyDescent="0.25">
      <c r="A100" s="42"/>
      <c r="B100" s="41" t="s">
        <v>35</v>
      </c>
      <c r="C100" s="43"/>
      <c r="D100" s="44"/>
      <c r="F100" s="46"/>
      <c r="G100" s="47"/>
    </row>
    <row r="101" spans="1:7" s="45" customFormat="1" ht="15" x14ac:dyDescent="0.25">
      <c r="A101" s="42"/>
      <c r="B101" s="41" t="s">
        <v>36</v>
      </c>
      <c r="C101" s="43"/>
      <c r="D101" s="44"/>
      <c r="F101" s="46"/>
      <c r="G101" s="47"/>
    </row>
    <row r="102" spans="1:7" s="33" customFormat="1" ht="6.75" customHeight="1" thickBot="1" x14ac:dyDescent="0.3">
      <c r="A102" s="40"/>
      <c r="B102" s="17"/>
      <c r="C102" s="41"/>
      <c r="D102" s="53"/>
      <c r="F102" s="19"/>
      <c r="G102" s="39"/>
    </row>
    <row r="103" spans="1:7" s="58" customFormat="1" ht="13.5" thickBot="1" x14ac:dyDescent="0.3">
      <c r="A103" s="57"/>
      <c r="B103" s="58" t="s">
        <v>215</v>
      </c>
      <c r="D103" s="59"/>
      <c r="E103" s="60" t="s">
        <v>2</v>
      </c>
      <c r="F103" s="54"/>
      <c r="G103" s="61"/>
    </row>
    <row r="104" spans="1:7" s="58" customFormat="1" ht="6.75" customHeight="1" thickBot="1" x14ac:dyDescent="0.3">
      <c r="A104" s="57"/>
      <c r="D104" s="59"/>
      <c r="F104" s="62"/>
      <c r="G104" s="61"/>
    </row>
    <row r="105" spans="1:7" s="58" customFormat="1" ht="13.5" thickBot="1" x14ac:dyDescent="0.3">
      <c r="A105" s="57"/>
      <c r="B105" s="58" t="s">
        <v>31</v>
      </c>
      <c r="D105" s="59"/>
      <c r="E105" s="60" t="s">
        <v>2</v>
      </c>
      <c r="F105" s="156"/>
      <c r="G105" s="61"/>
    </row>
    <row r="106" spans="1:7" s="58" customFormat="1" ht="6.75" customHeight="1" thickBot="1" x14ac:dyDescent="0.3">
      <c r="A106" s="57"/>
      <c r="D106" s="59"/>
      <c r="F106" s="159"/>
      <c r="G106" s="61"/>
    </row>
    <row r="107" spans="1:7" s="58" customFormat="1" ht="13.5" thickBot="1" x14ac:dyDescent="0.3">
      <c r="A107" s="57"/>
      <c r="B107" s="58" t="s">
        <v>32</v>
      </c>
      <c r="D107" s="59"/>
      <c r="E107" s="60" t="s">
        <v>2</v>
      </c>
      <c r="F107" s="156"/>
      <c r="G107" s="61"/>
    </row>
    <row r="108" spans="1:7" s="58" customFormat="1" ht="6.75" customHeight="1" thickBot="1" x14ac:dyDescent="0.3">
      <c r="A108" s="57"/>
      <c r="D108" s="59"/>
      <c r="F108" s="160"/>
      <c r="G108" s="61"/>
    </row>
    <row r="109" spans="1:7" s="58" customFormat="1" ht="13.5" thickBot="1" x14ac:dyDescent="0.3">
      <c r="A109" s="57"/>
      <c r="C109" s="58" t="s">
        <v>221</v>
      </c>
      <c r="D109" s="59"/>
      <c r="F109" s="156" t="str">
        <f>IF(F105&lt;F107,(F105/F107)*100,"")</f>
        <v/>
      </c>
      <c r="G109" s="61"/>
    </row>
    <row r="110" spans="1:7" s="58" customFormat="1" ht="6.75" customHeight="1" x14ac:dyDescent="0.25">
      <c r="A110" s="57"/>
      <c r="D110" s="59"/>
      <c r="F110" s="158"/>
      <c r="G110" s="61"/>
    </row>
    <row r="111" spans="1:7" ht="12.75" customHeight="1" x14ac:dyDescent="0.25">
      <c r="A111" s="34"/>
      <c r="B111" s="321" t="s">
        <v>305</v>
      </c>
      <c r="C111" s="322"/>
      <c r="D111" s="322"/>
      <c r="E111" s="45"/>
      <c r="F111" s="46"/>
      <c r="G111" s="36"/>
    </row>
    <row r="112" spans="1:7" ht="24.75" customHeight="1" x14ac:dyDescent="0.25">
      <c r="A112" s="34"/>
      <c r="B112" s="322"/>
      <c r="C112" s="322"/>
      <c r="D112" s="322"/>
      <c r="E112" s="45"/>
      <c r="F112" s="46"/>
      <c r="G112" s="36"/>
    </row>
    <row r="113" spans="1:7" ht="6.75" customHeight="1" x14ac:dyDescent="0.25">
      <c r="A113" s="34"/>
      <c r="G113" s="36"/>
    </row>
    <row r="114" spans="1:7" x14ac:dyDescent="0.25">
      <c r="A114" s="34"/>
      <c r="B114" s="301"/>
      <c r="C114" s="302"/>
      <c r="D114" s="303"/>
      <c r="G114" s="36"/>
    </row>
    <row r="115" spans="1:7" x14ac:dyDescent="0.25">
      <c r="A115" s="34"/>
      <c r="B115" s="304"/>
      <c r="C115" s="305"/>
      <c r="D115" s="306"/>
      <c r="G115" s="36"/>
    </row>
    <row r="116" spans="1:7" x14ac:dyDescent="0.25">
      <c r="A116" s="34"/>
      <c r="B116" s="304"/>
      <c r="C116" s="305"/>
      <c r="D116" s="306"/>
      <c r="G116" s="36"/>
    </row>
    <row r="117" spans="1:7" x14ac:dyDescent="0.25">
      <c r="A117" s="34"/>
      <c r="B117" s="304"/>
      <c r="C117" s="305"/>
      <c r="D117" s="306"/>
      <c r="G117" s="36"/>
    </row>
    <row r="118" spans="1:7" x14ac:dyDescent="0.25">
      <c r="A118" s="34"/>
      <c r="B118" s="304"/>
      <c r="C118" s="305"/>
      <c r="D118" s="306"/>
      <c r="G118" s="36"/>
    </row>
    <row r="119" spans="1:7" x14ac:dyDescent="0.25">
      <c r="A119" s="34"/>
      <c r="B119" s="304"/>
      <c r="C119" s="305"/>
      <c r="D119" s="306"/>
      <c r="G119" s="36"/>
    </row>
    <row r="120" spans="1:7" x14ac:dyDescent="0.25">
      <c r="A120" s="34"/>
      <c r="B120" s="307"/>
      <c r="C120" s="308"/>
      <c r="D120" s="309"/>
      <c r="G120" s="36"/>
    </row>
    <row r="121" spans="1:7" s="58" customFormat="1" ht="6.75" customHeight="1" thickBot="1" x14ac:dyDescent="0.3">
      <c r="A121" s="57"/>
      <c r="D121" s="59"/>
      <c r="F121" s="63"/>
      <c r="G121" s="61"/>
    </row>
    <row r="122" spans="1:7" s="58" customFormat="1" ht="13.5" thickBot="1" x14ac:dyDescent="0.3">
      <c r="A122" s="57"/>
      <c r="C122" s="58" t="s">
        <v>14</v>
      </c>
      <c r="D122" s="59"/>
      <c r="F122" s="143" t="str">
        <f>IF(OR(F109="",B114=""),"N/A","Yes")</f>
        <v>N/A</v>
      </c>
      <c r="G122" s="61"/>
    </row>
    <row r="123" spans="1:7" ht="6.75" customHeight="1" thickBot="1" x14ac:dyDescent="0.3">
      <c r="A123" s="34"/>
      <c r="G123" s="36"/>
    </row>
    <row r="124" spans="1:7" ht="13.5" thickBot="1" x14ac:dyDescent="0.3">
      <c r="A124" s="34"/>
      <c r="C124" s="35" t="s">
        <v>15</v>
      </c>
      <c r="F124" s="18" t="str">
        <f>IF(F122="yes",1,"")</f>
        <v/>
      </c>
      <c r="G124" s="36"/>
    </row>
    <row r="125" spans="1:7" ht="6.75" customHeight="1" x14ac:dyDescent="0.25">
      <c r="A125" s="48"/>
      <c r="B125" s="49"/>
      <c r="C125" s="49"/>
      <c r="D125" s="50"/>
      <c r="E125" s="49"/>
      <c r="F125" s="51"/>
      <c r="G125" s="52"/>
    </row>
  </sheetData>
  <sheetProtection selectLockedCells="1" selectUnlockedCells="1"/>
  <mergeCells count="8">
    <mergeCell ref="B32:D33"/>
    <mergeCell ref="B114:D120"/>
    <mergeCell ref="B35:D41"/>
    <mergeCell ref="B61:D67"/>
    <mergeCell ref="B87:D93"/>
    <mergeCell ref="B58:D59"/>
    <mergeCell ref="B84:D85"/>
    <mergeCell ref="B111:D112"/>
  </mergeCells>
  <dataValidations count="1">
    <dataValidation type="list" allowBlank="1" showInputMessage="1" showErrorMessage="1" sqref="F103 F50 F76 F24">
      <formula1>Source</formula1>
    </dataValidation>
  </dataValidations>
  <hyperlinks>
    <hyperlink ref="B58:D59" location="Instructions!A29:G41" display="Provide an in-depth description of milestone progress as stated in the instructions. (If no data is entered, then a 0 Achievement Value is assumed for applicable DY. If so, please explain why data is not available):"/>
    <hyperlink ref="B84:D85" location="Instructions!A29:G41" display="Provide an in-depth description of milestone progress as stated in the instructions. (If no data is entered, then a 0 Achievement Value is assumed for applicable DY. If so, please explain why data is not available):"/>
    <hyperlink ref="B111:D112" location="Instructions!A29:G41" display="Provide an in-depth description of milestone progress as stated in the instructions. (If no data is entered, then a 0 Achievement Value is assumed for applicable DY. If so, please explain why data is not available):"/>
    <hyperlink ref="B32:D33"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1" manualBreakCount="1">
    <brk id="7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9"/>
  </sheetPr>
  <dimension ref="A1:G151"/>
  <sheetViews>
    <sheetView showGridLines="0" view="pageBreakPreview" zoomScale="85" zoomScaleNormal="90" zoomScaleSheetLayoutView="85" zoomScalePageLayoutView="90" workbookViewId="0">
      <selection activeCell="J18" sqref="J18"/>
    </sheetView>
  </sheetViews>
  <sheetFormatPr defaultColWidth="10" defaultRowHeight="12.75" x14ac:dyDescent="0.25"/>
  <cols>
    <col min="1" max="1" width="1.7109375" style="2" customWidth="1"/>
    <col min="2" max="2" width="2.140625" style="2" customWidth="1"/>
    <col min="3" max="3" width="20.85546875" style="2" customWidth="1"/>
    <col min="4" max="4" width="63.28515625" style="3" customWidth="1"/>
    <col min="5" max="5" width="2.7109375" style="2" customWidth="1"/>
    <col min="6" max="6" width="27.5703125" style="4" customWidth="1"/>
    <col min="7" max="7" width="2"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41211</v>
      </c>
      <c r="F4" s="7"/>
    </row>
    <row r="5" spans="1:7" ht="15" x14ac:dyDescent="0.25">
      <c r="A5" s="9" t="s">
        <v>37</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4</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38</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3378376</v>
      </c>
      <c r="G17" s="36"/>
    </row>
    <row r="18" spans="1:7" ht="13.5" thickBot="1" x14ac:dyDescent="0.3">
      <c r="A18" s="34"/>
      <c r="C18" s="35"/>
      <c r="G18" s="36"/>
    </row>
    <row r="19" spans="1:7" ht="13.5" thickBot="1" x14ac:dyDescent="0.3">
      <c r="A19" s="34"/>
      <c r="B19" s="2" t="s">
        <v>11</v>
      </c>
      <c r="C19" s="35"/>
      <c r="E19" s="14" t="s">
        <v>2</v>
      </c>
      <c r="F19" s="15">
        <v>3378376</v>
      </c>
      <c r="G19" s="36"/>
    </row>
    <row r="20" spans="1:7" s="33" customFormat="1" ht="15" x14ac:dyDescent="0.25">
      <c r="A20" s="37"/>
      <c r="B20" s="9"/>
      <c r="C20" s="9"/>
      <c r="D20" s="38"/>
      <c r="F20" s="19"/>
      <c r="G20" s="39"/>
    </row>
    <row r="21" spans="1:7" s="33" customFormat="1" ht="15" x14ac:dyDescent="0.25">
      <c r="A21" s="40"/>
      <c r="B21" s="41" t="s">
        <v>39</v>
      </c>
      <c r="C21" s="41"/>
      <c r="D21" s="38"/>
      <c r="G21" s="39"/>
    </row>
    <row r="22" spans="1:7" s="45" customFormat="1" ht="15" x14ac:dyDescent="0.25">
      <c r="A22" s="42"/>
      <c r="B22" s="56" t="s">
        <v>40</v>
      </c>
      <c r="C22" s="43"/>
      <c r="D22" s="44"/>
      <c r="F22" s="46"/>
      <c r="G22" s="47"/>
    </row>
    <row r="23" spans="1:7" ht="6.75" customHeight="1" thickBot="1" x14ac:dyDescent="0.3">
      <c r="A23" s="34"/>
      <c r="G23" s="36"/>
    </row>
    <row r="24" spans="1:7" s="58" customFormat="1" ht="13.5" thickBot="1" x14ac:dyDescent="0.3">
      <c r="A24" s="57"/>
      <c r="B24" s="58" t="s">
        <v>215</v>
      </c>
      <c r="D24" s="59"/>
      <c r="E24" s="60" t="s">
        <v>2</v>
      </c>
      <c r="F24" s="54" t="s">
        <v>220</v>
      </c>
      <c r="G24" s="61"/>
    </row>
    <row r="25" spans="1:7" s="58" customFormat="1" ht="6.75" customHeight="1" thickBot="1" x14ac:dyDescent="0.3">
      <c r="A25" s="57"/>
      <c r="D25" s="59"/>
      <c r="F25" s="62"/>
      <c r="G25" s="61"/>
    </row>
    <row r="26" spans="1:7" s="58" customFormat="1" ht="13.5" thickBot="1" x14ac:dyDescent="0.3">
      <c r="A26" s="57"/>
      <c r="B26" s="58" t="s">
        <v>31</v>
      </c>
      <c r="D26" s="59"/>
      <c r="E26" s="60" t="s">
        <v>2</v>
      </c>
      <c r="F26" s="156">
        <v>10919</v>
      </c>
      <c r="G26" s="61"/>
    </row>
    <row r="27" spans="1:7" s="58" customFormat="1" ht="6.75" customHeight="1" thickBot="1" x14ac:dyDescent="0.3">
      <c r="A27" s="57"/>
      <c r="D27" s="59"/>
      <c r="F27" s="62"/>
      <c r="G27" s="61"/>
    </row>
    <row r="28" spans="1:7" s="58" customFormat="1" ht="13.5" thickBot="1" x14ac:dyDescent="0.3">
      <c r="A28" s="57"/>
      <c r="B28" s="58" t="s">
        <v>32</v>
      </c>
      <c r="D28" s="59"/>
      <c r="E28" s="60" t="s">
        <v>2</v>
      </c>
      <c r="F28" s="156">
        <v>16509</v>
      </c>
      <c r="G28" s="61"/>
    </row>
    <row r="29" spans="1:7" s="58" customFormat="1" ht="6.75" customHeight="1" thickBot="1" x14ac:dyDescent="0.3">
      <c r="A29" s="57"/>
      <c r="D29" s="59"/>
      <c r="F29" s="63"/>
      <c r="G29" s="61"/>
    </row>
    <row r="30" spans="1:7" s="58" customFormat="1" ht="13.5" thickBot="1" x14ac:dyDescent="0.3">
      <c r="A30" s="57"/>
      <c r="C30" s="58" t="s">
        <v>221</v>
      </c>
      <c r="D30" s="59"/>
      <c r="F30" s="156">
        <f>IF(F26&lt;F28,(F26/F28)*100,"")</f>
        <v>66.13968138591072</v>
      </c>
      <c r="G30" s="61"/>
    </row>
    <row r="31" spans="1:7" s="58" customFormat="1" ht="6.75" customHeight="1" x14ac:dyDescent="0.25">
      <c r="A31" s="57"/>
      <c r="D31" s="59"/>
      <c r="F31" s="158"/>
      <c r="G31" s="61"/>
    </row>
    <row r="32" spans="1:7" ht="12.75" customHeight="1" x14ac:dyDescent="0.25">
      <c r="A32" s="34"/>
      <c r="B32" s="321" t="s">
        <v>305</v>
      </c>
      <c r="C32" s="322"/>
      <c r="D32" s="322"/>
      <c r="E32" s="45"/>
      <c r="F32" s="46"/>
      <c r="G32" s="36"/>
    </row>
    <row r="33" spans="1:7" ht="24.75" customHeight="1" x14ac:dyDescent="0.25">
      <c r="A33" s="34"/>
      <c r="B33" s="322"/>
      <c r="C33" s="322"/>
      <c r="D33" s="322"/>
      <c r="E33" s="45"/>
      <c r="F33" s="46"/>
      <c r="G33" s="36"/>
    </row>
    <row r="34" spans="1:7" ht="6.75" customHeight="1" x14ac:dyDescent="0.25">
      <c r="A34" s="34"/>
      <c r="G34" s="36"/>
    </row>
    <row r="35" spans="1:7" x14ac:dyDescent="0.25">
      <c r="A35" s="34"/>
      <c r="B35" s="323" t="s">
        <v>351</v>
      </c>
      <c r="C35" s="302"/>
      <c r="D35" s="303"/>
      <c r="G35" s="36"/>
    </row>
    <row r="36" spans="1:7" x14ac:dyDescent="0.25">
      <c r="A36" s="34"/>
      <c r="B36" s="304"/>
      <c r="C36" s="305"/>
      <c r="D36" s="306"/>
      <c r="G36" s="36"/>
    </row>
    <row r="37" spans="1:7" ht="27" customHeight="1" x14ac:dyDescent="0.25">
      <c r="A37" s="34"/>
      <c r="B37" s="304"/>
      <c r="C37" s="305"/>
      <c r="D37" s="306"/>
      <c r="G37" s="36"/>
    </row>
    <row r="38" spans="1:7" x14ac:dyDescent="0.25">
      <c r="A38" s="34"/>
      <c r="B38" s="304"/>
      <c r="C38" s="305"/>
      <c r="D38" s="306"/>
      <c r="G38" s="36"/>
    </row>
    <row r="39" spans="1:7" x14ac:dyDescent="0.25">
      <c r="A39" s="34"/>
      <c r="B39" s="304"/>
      <c r="C39" s="305"/>
      <c r="D39" s="306"/>
      <c r="G39" s="36"/>
    </row>
    <row r="40" spans="1:7" x14ac:dyDescent="0.25">
      <c r="A40" s="34"/>
      <c r="B40" s="304"/>
      <c r="C40" s="305"/>
      <c r="D40" s="306"/>
      <c r="G40" s="36"/>
    </row>
    <row r="41" spans="1:7" ht="353.25" customHeight="1" x14ac:dyDescent="0.25">
      <c r="A41" s="34"/>
      <c r="B41" s="307"/>
      <c r="C41" s="308"/>
      <c r="D41" s="309"/>
      <c r="G41" s="36"/>
    </row>
    <row r="42" spans="1:7" s="58" customFormat="1" ht="6.75" customHeight="1" thickBot="1" x14ac:dyDescent="0.3">
      <c r="A42" s="57"/>
      <c r="D42" s="59"/>
      <c r="F42" s="63"/>
      <c r="G42" s="61"/>
    </row>
    <row r="43" spans="1:7" s="58" customFormat="1" ht="13.5" thickBot="1" x14ac:dyDescent="0.3">
      <c r="A43" s="57"/>
      <c r="C43" s="58" t="s">
        <v>14</v>
      </c>
      <c r="D43" s="59"/>
      <c r="F43" s="143" t="s">
        <v>191</v>
      </c>
      <c r="G43" s="61"/>
    </row>
    <row r="44" spans="1:7" ht="6.75" customHeight="1" thickBot="1" x14ac:dyDescent="0.3">
      <c r="A44" s="34"/>
      <c r="G44" s="36"/>
    </row>
    <row r="45" spans="1:7" ht="13.5" thickBot="1" x14ac:dyDescent="0.3">
      <c r="A45" s="34"/>
      <c r="C45" s="35" t="s">
        <v>15</v>
      </c>
      <c r="F45" s="18">
        <f>IF(F43="Yes",1,IF(F43="N/A",0,""))</f>
        <v>1</v>
      </c>
      <c r="G45" s="36"/>
    </row>
    <row r="46" spans="1:7" ht="6.75" customHeight="1" x14ac:dyDescent="0.25">
      <c r="A46" s="48"/>
      <c r="B46" s="49"/>
      <c r="C46" s="49"/>
      <c r="D46" s="50"/>
      <c r="E46" s="49"/>
      <c r="F46" s="51"/>
      <c r="G46" s="52"/>
    </row>
    <row r="47" spans="1:7" s="33" customFormat="1" ht="15" x14ac:dyDescent="0.25">
      <c r="A47" s="27"/>
      <c r="B47" s="28"/>
      <c r="C47" s="28"/>
      <c r="D47" s="29"/>
      <c r="E47" s="30"/>
      <c r="F47" s="31"/>
      <c r="G47" s="32"/>
    </row>
    <row r="48" spans="1:7" s="45" customFormat="1" ht="15" x14ac:dyDescent="0.25">
      <c r="A48" s="42"/>
      <c r="B48" s="41" t="s">
        <v>41</v>
      </c>
      <c r="C48" s="43"/>
      <c r="D48" s="44"/>
      <c r="F48" s="46"/>
      <c r="G48" s="47"/>
    </row>
    <row r="49" spans="1:7" s="33" customFormat="1" ht="6.75" customHeight="1" thickBot="1" x14ac:dyDescent="0.3">
      <c r="A49" s="40"/>
      <c r="B49" s="17"/>
      <c r="C49" s="41"/>
      <c r="D49" s="53"/>
      <c r="F49" s="19"/>
      <c r="G49" s="39"/>
    </row>
    <row r="50" spans="1:7" s="58" customFormat="1" ht="13.5" thickBot="1" x14ac:dyDescent="0.3">
      <c r="A50" s="57"/>
      <c r="B50" s="58" t="s">
        <v>215</v>
      </c>
      <c r="D50" s="59"/>
      <c r="E50" s="60" t="s">
        <v>2</v>
      </c>
      <c r="F50" s="54" t="s">
        <v>220</v>
      </c>
      <c r="G50" s="61"/>
    </row>
    <row r="51" spans="1:7" s="58" customFormat="1" ht="6.75" customHeight="1" thickBot="1" x14ac:dyDescent="0.3">
      <c r="A51" s="57"/>
      <c r="D51" s="59"/>
      <c r="F51" s="62"/>
      <c r="G51" s="61"/>
    </row>
    <row r="52" spans="1:7" s="58" customFormat="1" ht="13.5" thickBot="1" x14ac:dyDescent="0.3">
      <c r="A52" s="57"/>
      <c r="B52" s="58" t="s">
        <v>31</v>
      </c>
      <c r="D52" s="59"/>
      <c r="E52" s="60" t="s">
        <v>2</v>
      </c>
      <c r="F52" s="156">
        <v>17057</v>
      </c>
      <c r="G52" s="61"/>
    </row>
    <row r="53" spans="1:7" s="58" customFormat="1" ht="6.75" customHeight="1" thickBot="1" x14ac:dyDescent="0.3">
      <c r="A53" s="57"/>
      <c r="D53" s="59"/>
      <c r="F53" s="62"/>
      <c r="G53" s="61"/>
    </row>
    <row r="54" spans="1:7" s="58" customFormat="1" ht="13.5" thickBot="1" x14ac:dyDescent="0.3">
      <c r="A54" s="57"/>
      <c r="B54" s="58" t="s">
        <v>32</v>
      </c>
      <c r="D54" s="59"/>
      <c r="E54" s="60" t="s">
        <v>2</v>
      </c>
      <c r="F54" s="156">
        <v>37322</v>
      </c>
      <c r="G54" s="61"/>
    </row>
    <row r="55" spans="1:7" s="58" customFormat="1" ht="6.75" customHeight="1" thickBot="1" x14ac:dyDescent="0.3">
      <c r="A55" s="57"/>
      <c r="D55" s="59"/>
      <c r="F55" s="63"/>
      <c r="G55" s="61"/>
    </row>
    <row r="56" spans="1:7" s="58" customFormat="1" ht="13.5" thickBot="1" x14ac:dyDescent="0.3">
      <c r="A56" s="57"/>
      <c r="C56" s="58" t="s">
        <v>221</v>
      </c>
      <c r="D56" s="59"/>
      <c r="F56" s="156">
        <f>IF(F52&lt;F54,(F52/F54)*100,"")</f>
        <v>45.70226675955201</v>
      </c>
      <c r="G56" s="61"/>
    </row>
    <row r="57" spans="1:7" s="58" customFormat="1" ht="6.75" customHeight="1" x14ac:dyDescent="0.25">
      <c r="A57" s="57"/>
      <c r="D57" s="59"/>
      <c r="F57" s="158"/>
      <c r="G57" s="61"/>
    </row>
    <row r="58" spans="1:7" ht="12.75" customHeight="1" x14ac:dyDescent="0.25">
      <c r="A58" s="34"/>
      <c r="B58" s="321" t="s">
        <v>305</v>
      </c>
      <c r="C58" s="322"/>
      <c r="D58" s="322"/>
      <c r="E58" s="45"/>
      <c r="F58" s="46"/>
      <c r="G58" s="36"/>
    </row>
    <row r="59" spans="1:7" ht="24.75" customHeight="1" x14ac:dyDescent="0.25">
      <c r="A59" s="34"/>
      <c r="B59" s="322"/>
      <c r="C59" s="322"/>
      <c r="D59" s="322"/>
      <c r="E59" s="45"/>
      <c r="F59" s="46"/>
      <c r="G59" s="36"/>
    </row>
    <row r="60" spans="1:7" ht="6.75" customHeight="1" x14ac:dyDescent="0.25">
      <c r="A60" s="34"/>
      <c r="G60" s="36"/>
    </row>
    <row r="61" spans="1:7" x14ac:dyDescent="0.25">
      <c r="A61" s="34"/>
      <c r="B61" s="301" t="s">
        <v>352</v>
      </c>
      <c r="C61" s="302"/>
      <c r="D61" s="303"/>
      <c r="G61" s="36"/>
    </row>
    <row r="62" spans="1:7" x14ac:dyDescent="0.25">
      <c r="A62" s="34"/>
      <c r="B62" s="304"/>
      <c r="C62" s="305"/>
      <c r="D62" s="306"/>
      <c r="G62" s="36"/>
    </row>
    <row r="63" spans="1:7" x14ac:dyDescent="0.25">
      <c r="A63" s="34"/>
      <c r="B63" s="304"/>
      <c r="C63" s="305"/>
      <c r="D63" s="306"/>
      <c r="G63" s="36"/>
    </row>
    <row r="64" spans="1:7" x14ac:dyDescent="0.25">
      <c r="A64" s="34"/>
      <c r="B64" s="304"/>
      <c r="C64" s="305"/>
      <c r="D64" s="306"/>
      <c r="G64" s="36"/>
    </row>
    <row r="65" spans="1:7" x14ac:dyDescent="0.25">
      <c r="A65" s="34"/>
      <c r="B65" s="304"/>
      <c r="C65" s="305"/>
      <c r="D65" s="306"/>
      <c r="G65" s="36"/>
    </row>
    <row r="66" spans="1:7" x14ac:dyDescent="0.25">
      <c r="A66" s="34"/>
      <c r="B66" s="304"/>
      <c r="C66" s="305"/>
      <c r="D66" s="306"/>
      <c r="G66" s="36"/>
    </row>
    <row r="67" spans="1:7" ht="347.25" customHeight="1" x14ac:dyDescent="0.25">
      <c r="A67" s="34"/>
      <c r="B67" s="307"/>
      <c r="C67" s="308"/>
      <c r="D67" s="309"/>
      <c r="G67" s="36"/>
    </row>
    <row r="68" spans="1:7" s="58" customFormat="1" ht="6.75" customHeight="1" thickBot="1" x14ac:dyDescent="0.3">
      <c r="A68" s="57"/>
      <c r="D68" s="59"/>
      <c r="F68" s="63"/>
      <c r="G68" s="61"/>
    </row>
    <row r="69" spans="1:7" s="58" customFormat="1" ht="13.5" thickBot="1" x14ac:dyDescent="0.3">
      <c r="A69" s="57"/>
      <c r="C69" s="58" t="s">
        <v>14</v>
      </c>
      <c r="D69" s="59"/>
      <c r="F69" s="143" t="s">
        <v>191</v>
      </c>
      <c r="G69" s="61"/>
    </row>
    <row r="70" spans="1:7" ht="6.75" customHeight="1" thickBot="1" x14ac:dyDescent="0.3">
      <c r="A70" s="34"/>
      <c r="G70" s="36"/>
    </row>
    <row r="71" spans="1:7" ht="13.5" thickBot="1" x14ac:dyDescent="0.3">
      <c r="A71" s="34"/>
      <c r="C71" s="35" t="s">
        <v>15</v>
      </c>
      <c r="F71" s="18">
        <f>IF(F69="Yes",1,IF(F69="N/A",0,""))</f>
        <v>1</v>
      </c>
      <c r="G71" s="36"/>
    </row>
    <row r="72" spans="1:7" ht="6.75" customHeight="1" x14ac:dyDescent="0.25">
      <c r="A72" s="48"/>
      <c r="B72" s="49"/>
      <c r="C72" s="49"/>
      <c r="D72" s="50"/>
      <c r="E72" s="49"/>
      <c r="F72" s="51"/>
      <c r="G72" s="52"/>
    </row>
    <row r="73" spans="1:7" s="33" customFormat="1" ht="15" x14ac:dyDescent="0.25">
      <c r="A73" s="27"/>
      <c r="B73" s="28"/>
      <c r="C73" s="28"/>
      <c r="D73" s="29"/>
      <c r="E73" s="30"/>
      <c r="F73" s="31"/>
      <c r="G73" s="32"/>
    </row>
    <row r="74" spans="1:7" s="45" customFormat="1" ht="15" x14ac:dyDescent="0.25">
      <c r="A74" s="42"/>
      <c r="B74" s="41" t="s">
        <v>42</v>
      </c>
      <c r="C74" s="43"/>
      <c r="D74" s="44"/>
      <c r="F74" s="46"/>
      <c r="G74" s="47"/>
    </row>
    <row r="75" spans="1:7" s="33" customFormat="1" ht="6.75" customHeight="1" thickBot="1" x14ac:dyDescent="0.3">
      <c r="A75" s="40"/>
      <c r="B75" s="17"/>
      <c r="C75" s="41"/>
      <c r="D75" s="53"/>
      <c r="F75" s="19"/>
      <c r="G75" s="39"/>
    </row>
    <row r="76" spans="1:7" s="58" customFormat="1" ht="13.5" thickBot="1" x14ac:dyDescent="0.3">
      <c r="A76" s="57"/>
      <c r="B76" s="58" t="s">
        <v>215</v>
      </c>
      <c r="D76" s="59"/>
      <c r="E76" s="60" t="s">
        <v>2</v>
      </c>
      <c r="F76" s="54"/>
      <c r="G76" s="61"/>
    </row>
    <row r="77" spans="1:7" s="58" customFormat="1" ht="6.75" customHeight="1" thickBot="1" x14ac:dyDescent="0.3">
      <c r="A77" s="57"/>
      <c r="D77" s="59"/>
      <c r="F77" s="62"/>
      <c r="G77" s="61"/>
    </row>
    <row r="78" spans="1:7" s="58" customFormat="1" ht="13.5" thickBot="1" x14ac:dyDescent="0.3">
      <c r="A78" s="57"/>
      <c r="B78" s="58" t="s">
        <v>31</v>
      </c>
      <c r="D78" s="59"/>
      <c r="E78" s="60" t="s">
        <v>2</v>
      </c>
      <c r="F78" s="156"/>
      <c r="G78" s="61"/>
    </row>
    <row r="79" spans="1:7" s="58" customFormat="1" ht="6.75" customHeight="1" thickBot="1" x14ac:dyDescent="0.3">
      <c r="A79" s="57"/>
      <c r="D79" s="59"/>
      <c r="F79" s="62"/>
      <c r="G79" s="61"/>
    </row>
    <row r="80" spans="1:7" s="58" customFormat="1" ht="13.5" thickBot="1" x14ac:dyDescent="0.3">
      <c r="A80" s="57"/>
      <c r="B80" s="58" t="s">
        <v>32</v>
      </c>
      <c r="D80" s="59"/>
      <c r="E80" s="60" t="s">
        <v>2</v>
      </c>
      <c r="F80" s="156"/>
      <c r="G80" s="61"/>
    </row>
    <row r="81" spans="1:7" s="58" customFormat="1" ht="6.75" customHeight="1" thickBot="1" x14ac:dyDescent="0.3">
      <c r="A81" s="57"/>
      <c r="D81" s="59"/>
      <c r="F81" s="63"/>
      <c r="G81" s="61"/>
    </row>
    <row r="82" spans="1:7" s="58" customFormat="1" ht="13.5" thickBot="1" x14ac:dyDescent="0.3">
      <c r="A82" s="57"/>
      <c r="C82" s="58" t="s">
        <v>221</v>
      </c>
      <c r="D82" s="59"/>
      <c r="F82" s="156" t="str">
        <f>IF(F78&lt;F80,(F78/F80)*100,"")</f>
        <v/>
      </c>
      <c r="G82" s="61"/>
    </row>
    <row r="83" spans="1:7" s="58" customFormat="1" ht="6.75" customHeight="1" x14ac:dyDescent="0.25">
      <c r="A83" s="57"/>
      <c r="D83" s="59"/>
      <c r="F83" s="158"/>
      <c r="G83" s="61"/>
    </row>
    <row r="84" spans="1:7" ht="12.75" customHeight="1" x14ac:dyDescent="0.25">
      <c r="A84" s="34"/>
      <c r="B84" s="321" t="s">
        <v>305</v>
      </c>
      <c r="C84" s="322"/>
      <c r="D84" s="322"/>
      <c r="E84" s="45"/>
      <c r="F84" s="46"/>
      <c r="G84" s="36"/>
    </row>
    <row r="85" spans="1:7" ht="24.75" customHeight="1" x14ac:dyDescent="0.25">
      <c r="A85" s="34"/>
      <c r="B85" s="322"/>
      <c r="C85" s="322"/>
      <c r="D85" s="322"/>
      <c r="E85" s="45"/>
      <c r="F85" s="46"/>
      <c r="G85" s="36"/>
    </row>
    <row r="86" spans="1:7" ht="6.75" customHeight="1" x14ac:dyDescent="0.25">
      <c r="A86" s="34"/>
      <c r="G86" s="36"/>
    </row>
    <row r="87" spans="1:7" x14ac:dyDescent="0.25">
      <c r="A87" s="34"/>
      <c r="B87" s="301"/>
      <c r="C87" s="302"/>
      <c r="D87" s="303"/>
      <c r="G87" s="36"/>
    </row>
    <row r="88" spans="1:7" x14ac:dyDescent="0.25">
      <c r="A88" s="34"/>
      <c r="B88" s="304"/>
      <c r="C88" s="305"/>
      <c r="D88" s="306"/>
      <c r="G88" s="36"/>
    </row>
    <row r="89" spans="1:7" x14ac:dyDescent="0.25">
      <c r="A89" s="34"/>
      <c r="B89" s="304"/>
      <c r="C89" s="305"/>
      <c r="D89" s="306"/>
      <c r="G89" s="36"/>
    </row>
    <row r="90" spans="1:7" x14ac:dyDescent="0.25">
      <c r="A90" s="34"/>
      <c r="B90" s="304"/>
      <c r="C90" s="305"/>
      <c r="D90" s="306"/>
      <c r="G90" s="36"/>
    </row>
    <row r="91" spans="1:7" x14ac:dyDescent="0.25">
      <c r="A91" s="34"/>
      <c r="B91" s="304"/>
      <c r="C91" s="305"/>
      <c r="D91" s="306"/>
      <c r="G91" s="36"/>
    </row>
    <row r="92" spans="1:7" x14ac:dyDescent="0.25">
      <c r="A92" s="34"/>
      <c r="B92" s="304"/>
      <c r="C92" s="305"/>
      <c r="D92" s="306"/>
      <c r="G92" s="36"/>
    </row>
    <row r="93" spans="1:7" x14ac:dyDescent="0.25">
      <c r="A93" s="34"/>
      <c r="B93" s="307"/>
      <c r="C93" s="308"/>
      <c r="D93" s="309"/>
      <c r="G93" s="36"/>
    </row>
    <row r="94" spans="1:7" s="58" customFormat="1" ht="6.75" customHeight="1" thickBot="1" x14ac:dyDescent="0.3">
      <c r="A94" s="57"/>
      <c r="D94" s="59"/>
      <c r="F94" s="63"/>
      <c r="G94" s="61"/>
    </row>
    <row r="95" spans="1:7" s="58" customFormat="1" ht="13.5" thickBot="1" x14ac:dyDescent="0.3">
      <c r="A95" s="57"/>
      <c r="C95" s="58" t="s">
        <v>14</v>
      </c>
      <c r="D95" s="59"/>
      <c r="F95" s="143" t="str">
        <f>IF(OR(F82="",B87=""),"N/A","Yes")</f>
        <v>N/A</v>
      </c>
      <c r="G95" s="61"/>
    </row>
    <row r="96" spans="1:7" ht="6.75" customHeight="1" thickBot="1" x14ac:dyDescent="0.3">
      <c r="A96" s="34"/>
      <c r="G96" s="36"/>
    </row>
    <row r="97" spans="1:7" ht="13.5" thickBot="1" x14ac:dyDescent="0.3">
      <c r="A97" s="34"/>
      <c r="C97" s="35" t="s">
        <v>15</v>
      </c>
      <c r="F97" s="18" t="str">
        <f>IF(F95="yes",1,"")</f>
        <v/>
      </c>
      <c r="G97" s="36"/>
    </row>
    <row r="98" spans="1:7" ht="6.75" customHeight="1" x14ac:dyDescent="0.25">
      <c r="A98" s="48"/>
      <c r="B98" s="49"/>
      <c r="C98" s="49"/>
      <c r="D98" s="50"/>
      <c r="E98" s="49"/>
      <c r="F98" s="51"/>
      <c r="G98" s="52"/>
    </row>
    <row r="99" spans="1:7" s="33" customFormat="1" ht="15" x14ac:dyDescent="0.25">
      <c r="A99" s="27"/>
      <c r="B99" s="28"/>
      <c r="C99" s="28"/>
      <c r="D99" s="29"/>
      <c r="E99" s="30"/>
      <c r="F99" s="31"/>
      <c r="G99" s="32"/>
    </row>
    <row r="100" spans="1:7" s="45" customFormat="1" ht="15" x14ac:dyDescent="0.25">
      <c r="A100" s="42"/>
      <c r="B100" s="41" t="s">
        <v>43</v>
      </c>
      <c r="C100" s="43"/>
      <c r="D100" s="44"/>
      <c r="F100" s="46"/>
      <c r="G100" s="47"/>
    </row>
    <row r="101" spans="1:7" s="45" customFormat="1" ht="14.25" x14ac:dyDescent="0.25">
      <c r="A101" s="42"/>
      <c r="B101" s="56" t="s">
        <v>44</v>
      </c>
      <c r="C101" s="43"/>
      <c r="D101" s="44"/>
      <c r="F101" s="46"/>
      <c r="G101" s="47"/>
    </row>
    <row r="102" spans="1:7" s="33" customFormat="1" ht="6.75" customHeight="1" thickBot="1" x14ac:dyDescent="0.3">
      <c r="A102" s="40"/>
      <c r="B102" s="17"/>
      <c r="C102" s="41"/>
      <c r="D102" s="53"/>
      <c r="F102" s="19"/>
      <c r="G102" s="39"/>
    </row>
    <row r="103" spans="1:7" s="58" customFormat="1" ht="13.5" thickBot="1" x14ac:dyDescent="0.3">
      <c r="A103" s="57"/>
      <c r="B103" s="58" t="s">
        <v>215</v>
      </c>
      <c r="D103" s="59"/>
      <c r="E103" s="60" t="s">
        <v>2</v>
      </c>
      <c r="F103" s="54"/>
      <c r="G103" s="61"/>
    </row>
    <row r="104" spans="1:7" s="58" customFormat="1" ht="6.75" customHeight="1" thickBot="1" x14ac:dyDescent="0.3">
      <c r="A104" s="57"/>
      <c r="D104" s="59"/>
      <c r="F104" s="62"/>
      <c r="G104" s="61"/>
    </row>
    <row r="105" spans="1:7" s="58" customFormat="1" ht="13.5" thickBot="1" x14ac:dyDescent="0.3">
      <c r="A105" s="57"/>
      <c r="B105" s="58" t="s">
        <v>31</v>
      </c>
      <c r="D105" s="59"/>
      <c r="E105" s="60" t="s">
        <v>2</v>
      </c>
      <c r="F105" s="156"/>
      <c r="G105" s="61"/>
    </row>
    <row r="106" spans="1:7" s="58" customFormat="1" ht="6.75" customHeight="1" thickBot="1" x14ac:dyDescent="0.3">
      <c r="A106" s="57"/>
      <c r="D106" s="59"/>
      <c r="F106" s="62"/>
      <c r="G106" s="61"/>
    </row>
    <row r="107" spans="1:7" s="58" customFormat="1" ht="13.5" thickBot="1" x14ac:dyDescent="0.3">
      <c r="A107" s="57"/>
      <c r="B107" s="58" t="s">
        <v>32</v>
      </c>
      <c r="D107" s="59"/>
      <c r="E107" s="60" t="s">
        <v>2</v>
      </c>
      <c r="F107" s="156"/>
      <c r="G107" s="61"/>
    </row>
    <row r="108" spans="1:7" s="58" customFormat="1" ht="6.75" customHeight="1" thickBot="1" x14ac:dyDescent="0.3">
      <c r="A108" s="57"/>
      <c r="D108" s="59"/>
      <c r="F108" s="63"/>
      <c r="G108" s="61"/>
    </row>
    <row r="109" spans="1:7" s="58" customFormat="1" ht="13.5" thickBot="1" x14ac:dyDescent="0.3">
      <c r="A109" s="57"/>
      <c r="C109" s="58" t="s">
        <v>221</v>
      </c>
      <c r="D109" s="59"/>
      <c r="F109" s="156" t="str">
        <f>IF(F105&lt;F107,(F105/F107)*100,"")</f>
        <v/>
      </c>
      <c r="G109" s="61"/>
    </row>
    <row r="110" spans="1:7" s="58" customFormat="1" ht="6.75" customHeight="1" x14ac:dyDescent="0.25">
      <c r="A110" s="57"/>
      <c r="D110" s="59"/>
      <c r="F110" s="158"/>
      <c r="G110" s="61"/>
    </row>
    <row r="111" spans="1:7" ht="12.75" customHeight="1" x14ac:dyDescent="0.25">
      <c r="A111" s="34"/>
      <c r="B111" s="321" t="s">
        <v>305</v>
      </c>
      <c r="C111" s="322"/>
      <c r="D111" s="322"/>
      <c r="E111" s="45"/>
      <c r="F111" s="46"/>
      <c r="G111" s="36"/>
    </row>
    <row r="112" spans="1:7" ht="24.75" customHeight="1" x14ac:dyDescent="0.25">
      <c r="A112" s="34"/>
      <c r="B112" s="322"/>
      <c r="C112" s="322"/>
      <c r="D112" s="322"/>
      <c r="E112" s="45"/>
      <c r="F112" s="46"/>
      <c r="G112" s="36"/>
    </row>
    <row r="113" spans="1:7" ht="6.75" customHeight="1" x14ac:dyDescent="0.25">
      <c r="A113" s="34"/>
      <c r="G113" s="36"/>
    </row>
    <row r="114" spans="1:7" x14ac:dyDescent="0.25">
      <c r="A114" s="34"/>
      <c r="B114" s="301"/>
      <c r="C114" s="302"/>
      <c r="D114" s="303"/>
      <c r="G114" s="36"/>
    </row>
    <row r="115" spans="1:7" x14ac:dyDescent="0.25">
      <c r="A115" s="34"/>
      <c r="B115" s="304"/>
      <c r="C115" s="305"/>
      <c r="D115" s="306"/>
      <c r="G115" s="36"/>
    </row>
    <row r="116" spans="1:7" x14ac:dyDescent="0.25">
      <c r="A116" s="34"/>
      <c r="B116" s="304"/>
      <c r="C116" s="305"/>
      <c r="D116" s="306"/>
      <c r="G116" s="36"/>
    </row>
    <row r="117" spans="1:7" x14ac:dyDescent="0.25">
      <c r="A117" s="34"/>
      <c r="B117" s="304"/>
      <c r="C117" s="305"/>
      <c r="D117" s="306"/>
      <c r="G117" s="36"/>
    </row>
    <row r="118" spans="1:7" x14ac:dyDescent="0.25">
      <c r="A118" s="34"/>
      <c r="B118" s="304"/>
      <c r="C118" s="305"/>
      <c r="D118" s="306"/>
      <c r="G118" s="36"/>
    </row>
    <row r="119" spans="1:7" x14ac:dyDescent="0.25">
      <c r="A119" s="34"/>
      <c r="B119" s="304"/>
      <c r="C119" s="305"/>
      <c r="D119" s="306"/>
      <c r="G119" s="36"/>
    </row>
    <row r="120" spans="1:7" x14ac:dyDescent="0.25">
      <c r="A120" s="34"/>
      <c r="B120" s="307"/>
      <c r="C120" s="308"/>
      <c r="D120" s="309"/>
      <c r="G120" s="36"/>
    </row>
    <row r="121" spans="1:7" s="58" customFormat="1" ht="6.75" customHeight="1" thickBot="1" x14ac:dyDescent="0.3">
      <c r="A121" s="57"/>
      <c r="D121" s="59"/>
      <c r="F121" s="63"/>
      <c r="G121" s="61"/>
    </row>
    <row r="122" spans="1:7" s="58" customFormat="1" ht="13.5" thickBot="1" x14ac:dyDescent="0.3">
      <c r="A122" s="57"/>
      <c r="C122" s="58" t="s">
        <v>14</v>
      </c>
      <c r="D122" s="59"/>
      <c r="F122" s="143" t="str">
        <f>IF(OR(F109="",B114=""),"N/A","Yes")</f>
        <v>N/A</v>
      </c>
      <c r="G122" s="61"/>
    </row>
    <row r="123" spans="1:7" ht="6.75" customHeight="1" thickBot="1" x14ac:dyDescent="0.3">
      <c r="A123" s="34"/>
      <c r="G123" s="36"/>
    </row>
    <row r="124" spans="1:7" ht="13.5" thickBot="1" x14ac:dyDescent="0.3">
      <c r="A124" s="34"/>
      <c r="C124" s="35" t="s">
        <v>15</v>
      </c>
      <c r="F124" s="18" t="str">
        <f>IF(F122="yes",1,"")</f>
        <v/>
      </c>
      <c r="G124" s="36"/>
    </row>
    <row r="125" spans="1:7" ht="6.75" customHeight="1" x14ac:dyDescent="0.25">
      <c r="A125" s="48"/>
      <c r="B125" s="49"/>
      <c r="C125" s="49"/>
      <c r="D125" s="50"/>
      <c r="E125" s="49"/>
      <c r="F125" s="51"/>
      <c r="G125" s="52"/>
    </row>
    <row r="126" spans="1:7" s="33" customFormat="1" ht="15" x14ac:dyDescent="0.25">
      <c r="A126" s="27"/>
      <c r="B126" s="28"/>
      <c r="C126" s="28"/>
      <c r="D126" s="29"/>
      <c r="E126" s="30"/>
      <c r="F126" s="31"/>
      <c r="G126" s="32"/>
    </row>
    <row r="127" spans="1:7" s="45" customFormat="1" ht="15" x14ac:dyDescent="0.25">
      <c r="A127" s="42"/>
      <c r="B127" s="41" t="s">
        <v>45</v>
      </c>
      <c r="C127" s="43"/>
      <c r="D127" s="44"/>
      <c r="F127" s="46"/>
      <c r="G127" s="47"/>
    </row>
    <row r="128" spans="1:7" s="33" customFormat="1" ht="6.75" customHeight="1" thickBot="1" x14ac:dyDescent="0.3">
      <c r="A128" s="40"/>
      <c r="B128" s="17"/>
      <c r="C128" s="41"/>
      <c r="D128" s="53"/>
      <c r="F128" s="19"/>
      <c r="G128" s="39"/>
    </row>
    <row r="129" spans="1:7" s="58" customFormat="1" ht="13.5" thickBot="1" x14ac:dyDescent="0.3">
      <c r="A129" s="57"/>
      <c r="B129" s="58" t="s">
        <v>215</v>
      </c>
      <c r="D129" s="59"/>
      <c r="E129" s="60" t="s">
        <v>2</v>
      </c>
      <c r="F129" s="54"/>
      <c r="G129" s="61"/>
    </row>
    <row r="130" spans="1:7" s="58" customFormat="1" ht="6.75" customHeight="1" thickBot="1" x14ac:dyDescent="0.3">
      <c r="A130" s="57"/>
      <c r="D130" s="59"/>
      <c r="F130" s="62"/>
      <c r="G130" s="61"/>
    </row>
    <row r="131" spans="1:7" s="58" customFormat="1" ht="13.5" thickBot="1" x14ac:dyDescent="0.3">
      <c r="A131" s="57"/>
      <c r="B131" s="58" t="s">
        <v>31</v>
      </c>
      <c r="D131" s="59"/>
      <c r="E131" s="60" t="s">
        <v>2</v>
      </c>
      <c r="F131" s="156"/>
      <c r="G131" s="61"/>
    </row>
    <row r="132" spans="1:7" s="58" customFormat="1" ht="6.75" customHeight="1" thickBot="1" x14ac:dyDescent="0.3">
      <c r="A132" s="57"/>
      <c r="D132" s="59"/>
      <c r="F132" s="62"/>
      <c r="G132" s="61"/>
    </row>
    <row r="133" spans="1:7" s="58" customFormat="1" ht="13.5" thickBot="1" x14ac:dyDescent="0.3">
      <c r="A133" s="57"/>
      <c r="B133" s="58" t="s">
        <v>32</v>
      </c>
      <c r="D133" s="59"/>
      <c r="E133" s="60" t="s">
        <v>2</v>
      </c>
      <c r="F133" s="156"/>
      <c r="G133" s="61"/>
    </row>
    <row r="134" spans="1:7" s="58" customFormat="1" ht="6.75" customHeight="1" thickBot="1" x14ac:dyDescent="0.3">
      <c r="A134" s="57"/>
      <c r="D134" s="59"/>
      <c r="F134" s="63"/>
      <c r="G134" s="61"/>
    </row>
    <row r="135" spans="1:7" s="58" customFormat="1" ht="13.5" thickBot="1" x14ac:dyDescent="0.3">
      <c r="A135" s="57"/>
      <c r="C135" s="58" t="s">
        <v>221</v>
      </c>
      <c r="D135" s="59"/>
      <c r="F135" s="156" t="str">
        <f>IF(F131&lt;F133,(F131/F133)*100,"")</f>
        <v/>
      </c>
      <c r="G135" s="61"/>
    </row>
    <row r="136" spans="1:7" s="58" customFormat="1" ht="6.75" customHeight="1" x14ac:dyDescent="0.25">
      <c r="A136" s="57"/>
      <c r="D136" s="59"/>
      <c r="F136" s="158"/>
      <c r="G136" s="61"/>
    </row>
    <row r="137" spans="1:7" ht="12.75" customHeight="1" x14ac:dyDescent="0.25">
      <c r="A137" s="34"/>
      <c r="B137" s="321" t="s">
        <v>305</v>
      </c>
      <c r="C137" s="322"/>
      <c r="D137" s="322"/>
      <c r="E137" s="45"/>
      <c r="F137" s="46"/>
      <c r="G137" s="36"/>
    </row>
    <row r="138" spans="1:7" ht="24.75" customHeight="1" x14ac:dyDescent="0.25">
      <c r="A138" s="34"/>
      <c r="B138" s="322"/>
      <c r="C138" s="322"/>
      <c r="D138" s="322"/>
      <c r="E138" s="45"/>
      <c r="F138" s="46"/>
      <c r="G138" s="36"/>
    </row>
    <row r="139" spans="1:7" ht="6.75" customHeight="1" x14ac:dyDescent="0.25">
      <c r="A139" s="34"/>
      <c r="G139" s="36"/>
    </row>
    <row r="140" spans="1:7" x14ac:dyDescent="0.25">
      <c r="A140" s="34"/>
      <c r="B140" s="301"/>
      <c r="C140" s="302"/>
      <c r="D140" s="303"/>
      <c r="G140" s="36"/>
    </row>
    <row r="141" spans="1:7" x14ac:dyDescent="0.25">
      <c r="A141" s="34"/>
      <c r="B141" s="304"/>
      <c r="C141" s="305"/>
      <c r="D141" s="306"/>
      <c r="G141" s="36"/>
    </row>
    <row r="142" spans="1:7" x14ac:dyDescent="0.25">
      <c r="A142" s="34"/>
      <c r="B142" s="304"/>
      <c r="C142" s="305"/>
      <c r="D142" s="306"/>
      <c r="G142" s="36"/>
    </row>
    <row r="143" spans="1:7" x14ac:dyDescent="0.25">
      <c r="A143" s="34"/>
      <c r="B143" s="304"/>
      <c r="C143" s="305"/>
      <c r="D143" s="306"/>
      <c r="G143" s="36"/>
    </row>
    <row r="144" spans="1:7" x14ac:dyDescent="0.25">
      <c r="A144" s="34"/>
      <c r="B144" s="304"/>
      <c r="C144" s="305"/>
      <c r="D144" s="306"/>
      <c r="G144" s="36"/>
    </row>
    <row r="145" spans="1:7" x14ac:dyDescent="0.25">
      <c r="A145" s="34"/>
      <c r="B145" s="304"/>
      <c r="C145" s="305"/>
      <c r="D145" s="306"/>
      <c r="G145" s="36"/>
    </row>
    <row r="146" spans="1:7" x14ac:dyDescent="0.25">
      <c r="A146" s="34"/>
      <c r="B146" s="307"/>
      <c r="C146" s="308"/>
      <c r="D146" s="309"/>
      <c r="G146" s="36"/>
    </row>
    <row r="147" spans="1:7" s="58" customFormat="1" ht="6.75" customHeight="1" thickBot="1" x14ac:dyDescent="0.3">
      <c r="A147" s="57"/>
      <c r="D147" s="59"/>
      <c r="F147" s="63"/>
      <c r="G147" s="61"/>
    </row>
    <row r="148" spans="1:7" s="58" customFormat="1" ht="13.5" thickBot="1" x14ac:dyDescent="0.3">
      <c r="A148" s="57"/>
      <c r="C148" s="58" t="s">
        <v>14</v>
      </c>
      <c r="D148" s="59"/>
      <c r="F148" s="143" t="str">
        <f>IF(OR(F135="",B140=""),"N/A","Yes")</f>
        <v>N/A</v>
      </c>
      <c r="G148" s="61"/>
    </row>
    <row r="149" spans="1:7" ht="6.75" customHeight="1" thickBot="1" x14ac:dyDescent="0.3">
      <c r="A149" s="34"/>
      <c r="G149" s="36"/>
    </row>
    <row r="150" spans="1:7" ht="13.5" thickBot="1" x14ac:dyDescent="0.3">
      <c r="A150" s="34"/>
      <c r="C150" s="35" t="s">
        <v>15</v>
      </c>
      <c r="F150" s="18" t="str">
        <f>IF(F148="yes",1,"")</f>
        <v/>
      </c>
      <c r="G150" s="36"/>
    </row>
    <row r="151" spans="1:7" ht="6.75" customHeight="1" x14ac:dyDescent="0.25">
      <c r="A151" s="48"/>
      <c r="B151" s="49"/>
      <c r="C151" s="49"/>
      <c r="D151" s="50"/>
      <c r="E151" s="49"/>
      <c r="F151" s="51"/>
      <c r="G151" s="52"/>
    </row>
  </sheetData>
  <sheetProtection selectLockedCells="1" selectUnlockedCells="1"/>
  <mergeCells count="10">
    <mergeCell ref="B140:D146"/>
    <mergeCell ref="B137:D138"/>
    <mergeCell ref="B111:D112"/>
    <mergeCell ref="B84:D85"/>
    <mergeCell ref="B58:D59"/>
    <mergeCell ref="B32:D33"/>
    <mergeCell ref="B35:D41"/>
    <mergeCell ref="B61:D67"/>
    <mergeCell ref="B87:D93"/>
    <mergeCell ref="B114:D120"/>
  </mergeCells>
  <dataValidations count="1">
    <dataValidation type="list" allowBlank="1" showInputMessage="1" showErrorMessage="1" sqref="F24 F50 F76 F103 F129">
      <formula1>Source</formula1>
    </dataValidation>
  </dataValidations>
  <hyperlinks>
    <hyperlink ref="B137:D138" location="Instructions!A29:G41" display="Provide an in-depth description of milestone progress as stated in the instructions. (If no data is entered, then a 0 Achievement Value is assumed for applicable DY. If so, please explain why data is not available):"/>
    <hyperlink ref="B111:D112" location="Instructions!A29:G41" display="Provide an in-depth description of milestone progress as stated in the instructions. (If no data is entered, then a 0 Achievement Value is assumed for applicable DY. If so, please explain why data is not available):"/>
    <hyperlink ref="B84:D85" location="Instructions!A29:G41" display="Provide an in-depth description of milestone progress as stated in the instructions. (If no data is entered, then a 0 Achievement Value is assumed for applicable DY. If so, please explain why data is not available):"/>
    <hyperlink ref="B58:D59" location="Instructions!A29:G41" display="Provide an in-depth description of milestone progress as stated in the instructions. (If no data is entered, then a 0 Achievement Value is assumed for applicable DY. If so, please explain why data is not available):"/>
    <hyperlink ref="B32:D33"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1" manualBreakCount="1">
    <brk id="72"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sheetPr>
  <dimension ref="A1:G207"/>
  <sheetViews>
    <sheetView showGridLines="0" view="pageBreakPreview" zoomScale="85" zoomScaleNormal="90" zoomScaleSheetLayoutView="85" zoomScalePageLayoutView="90" workbookViewId="0">
      <selection activeCell="L22" sqref="L22"/>
    </sheetView>
  </sheetViews>
  <sheetFormatPr defaultColWidth="10" defaultRowHeight="12.75" x14ac:dyDescent="0.25"/>
  <cols>
    <col min="1" max="1" width="1.7109375" style="2" customWidth="1"/>
    <col min="2" max="2" width="2.140625" style="2" customWidth="1"/>
    <col min="3" max="3" width="20.85546875" style="2" customWidth="1"/>
    <col min="4" max="4" width="63.28515625" style="3" customWidth="1"/>
    <col min="5" max="5" width="2.7109375" style="2" customWidth="1"/>
    <col min="6" max="6" width="27.85546875" style="4" customWidth="1"/>
    <col min="7" max="7" width="1.85546875"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Davis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41211</v>
      </c>
      <c r="F4" s="7"/>
    </row>
    <row r="5" spans="1:7" ht="15" x14ac:dyDescent="0.25">
      <c r="A5" s="9" t="s">
        <v>46</v>
      </c>
    </row>
    <row r="7" spans="1:7" s="5" customFormat="1" ht="14.25" x14ac:dyDescent="0.25">
      <c r="A7" s="10" t="s">
        <v>1</v>
      </c>
      <c r="D7" s="11"/>
      <c r="F7" s="7"/>
    </row>
    <row r="8" spans="1:7" s="5" customFormat="1" ht="14.25" x14ac:dyDescent="0.25">
      <c r="A8" s="12" t="s">
        <v>2</v>
      </c>
      <c r="B8" s="13" t="s">
        <v>3</v>
      </c>
      <c r="D8" s="11"/>
      <c r="F8" s="7"/>
    </row>
    <row r="9" spans="1:7" s="5" customFormat="1" ht="14.25" x14ac:dyDescent="0.25">
      <c r="A9" s="13" t="s">
        <v>222</v>
      </c>
      <c r="B9" s="13"/>
      <c r="D9" s="11"/>
      <c r="F9" s="7"/>
    </row>
    <row r="10" spans="1:7" s="5" customFormat="1" ht="14.25" x14ac:dyDescent="0.25">
      <c r="A10" s="13" t="s">
        <v>223</v>
      </c>
      <c r="B10" s="13"/>
      <c r="D10" s="11"/>
      <c r="F10" s="7"/>
    </row>
    <row r="11" spans="1:7" s="5" customFormat="1" ht="15" thickBot="1" x14ac:dyDescent="0.3">
      <c r="A11" s="13" t="s">
        <v>224</v>
      </c>
      <c r="B11" s="13"/>
      <c r="D11" s="11"/>
      <c r="F11" s="7"/>
    </row>
    <row r="12" spans="1:7" ht="13.5" thickBot="1" x14ac:dyDescent="0.3">
      <c r="A12" s="14" t="s">
        <v>2</v>
      </c>
      <c r="B12" s="15"/>
      <c r="C12" s="3" t="s">
        <v>5</v>
      </c>
      <c r="E12" s="3"/>
      <c r="F12" s="3"/>
      <c r="G12" s="3"/>
    </row>
    <row r="13" spans="1:7" ht="15" thickBot="1" x14ac:dyDescent="0.3">
      <c r="B13" s="16"/>
      <c r="C13" s="17" t="s">
        <v>6</v>
      </c>
    </row>
    <row r="14" spans="1:7" ht="15" thickBot="1" x14ac:dyDescent="0.3">
      <c r="B14" s="18"/>
      <c r="C14" s="17" t="s">
        <v>7</v>
      </c>
    </row>
    <row r="15" spans="1:7" ht="14.25" x14ac:dyDescent="0.25">
      <c r="B15" s="19"/>
      <c r="C15" s="17" t="s">
        <v>8</v>
      </c>
    </row>
    <row r="16" spans="1:7" x14ac:dyDescent="0.25">
      <c r="A16" s="3"/>
      <c r="B16" s="3"/>
      <c r="C16" s="3"/>
      <c r="E16" s="3"/>
      <c r="F16" s="3"/>
      <c r="G16" s="3"/>
    </row>
    <row r="17" spans="1:7" s="26" customFormat="1" ht="15" x14ac:dyDescent="0.25">
      <c r="A17" s="20" t="s">
        <v>47</v>
      </c>
      <c r="B17" s="21"/>
      <c r="C17" s="21"/>
      <c r="D17" s="22"/>
      <c r="E17" s="23"/>
      <c r="F17" s="24"/>
      <c r="G17" s="25"/>
    </row>
    <row r="18" spans="1:7" s="33" customFormat="1" ht="15.75" thickBot="1" x14ac:dyDescent="0.3">
      <c r="A18" s="27"/>
      <c r="B18" s="28"/>
      <c r="C18" s="28"/>
      <c r="D18" s="29"/>
      <c r="E18" s="30"/>
      <c r="F18" s="31"/>
      <c r="G18" s="32"/>
    </row>
    <row r="19" spans="1:7" ht="13.5" thickBot="1" x14ac:dyDescent="0.3">
      <c r="A19" s="34"/>
      <c r="B19" s="2" t="s">
        <v>10</v>
      </c>
      <c r="C19" s="35"/>
      <c r="E19" s="14" t="s">
        <v>2</v>
      </c>
      <c r="F19" s="15">
        <v>3378376</v>
      </c>
      <c r="G19" s="36"/>
    </row>
    <row r="20" spans="1:7" ht="13.5" thickBot="1" x14ac:dyDescent="0.3">
      <c r="A20" s="34"/>
      <c r="C20" s="35"/>
      <c r="G20" s="36"/>
    </row>
    <row r="21" spans="1:7" ht="13.5" thickBot="1" x14ac:dyDescent="0.3">
      <c r="A21" s="34"/>
      <c r="B21" s="2" t="s">
        <v>11</v>
      </c>
      <c r="C21" s="35"/>
      <c r="E21" s="14" t="s">
        <v>2</v>
      </c>
      <c r="F21" s="15">
        <v>3378376</v>
      </c>
      <c r="G21" s="36"/>
    </row>
    <row r="22" spans="1:7" s="33" customFormat="1" ht="15" x14ac:dyDescent="0.25">
      <c r="A22" s="37"/>
      <c r="B22" s="9"/>
      <c r="C22" s="9"/>
      <c r="D22" s="38"/>
      <c r="F22" s="19"/>
      <c r="G22" s="39"/>
    </row>
    <row r="23" spans="1:7" s="33" customFormat="1" ht="15" x14ac:dyDescent="0.25">
      <c r="A23" s="40"/>
      <c r="B23" s="41" t="s">
        <v>48</v>
      </c>
      <c r="C23" s="41"/>
      <c r="D23" s="38"/>
      <c r="G23" s="39"/>
    </row>
    <row r="24" spans="1:7" s="45" customFormat="1" ht="15" x14ac:dyDescent="0.25">
      <c r="A24" s="42"/>
      <c r="B24" s="56" t="s">
        <v>49</v>
      </c>
      <c r="C24" s="43"/>
      <c r="D24" s="44"/>
      <c r="F24" s="46"/>
      <c r="G24" s="47"/>
    </row>
    <row r="25" spans="1:7" ht="6.75" customHeight="1" thickBot="1" x14ac:dyDescent="0.3">
      <c r="A25" s="34"/>
      <c r="G25" s="36"/>
    </row>
    <row r="26" spans="1:7" s="58" customFormat="1" ht="13.5" thickBot="1" x14ac:dyDescent="0.3">
      <c r="A26" s="57"/>
      <c r="B26" s="58" t="s">
        <v>215</v>
      </c>
      <c r="D26" s="59"/>
      <c r="E26" s="60" t="s">
        <v>2</v>
      </c>
      <c r="F26" s="54" t="s">
        <v>220</v>
      </c>
      <c r="G26" s="61"/>
    </row>
    <row r="27" spans="1:7" s="58" customFormat="1" ht="6.75" customHeight="1" thickBot="1" x14ac:dyDescent="0.3">
      <c r="A27" s="57"/>
      <c r="D27" s="59"/>
      <c r="F27" s="62"/>
      <c r="G27" s="61"/>
    </row>
    <row r="28" spans="1:7" s="58" customFormat="1" ht="13.5" thickBot="1" x14ac:dyDescent="0.3">
      <c r="A28" s="57"/>
      <c r="B28" s="58" t="s">
        <v>31</v>
      </c>
      <c r="D28" s="59"/>
      <c r="E28" s="60" t="s">
        <v>2</v>
      </c>
      <c r="F28" s="156">
        <v>4359</v>
      </c>
      <c r="G28" s="61"/>
    </row>
    <row r="29" spans="1:7" s="58" customFormat="1" ht="6.75" customHeight="1" thickBot="1" x14ac:dyDescent="0.3">
      <c r="A29" s="57"/>
      <c r="D29" s="59"/>
      <c r="F29" s="62"/>
      <c r="G29" s="61"/>
    </row>
    <row r="30" spans="1:7" s="58" customFormat="1" ht="13.5" thickBot="1" x14ac:dyDescent="0.3">
      <c r="A30" s="57"/>
      <c r="B30" s="58" t="s">
        <v>32</v>
      </c>
      <c r="D30" s="59"/>
      <c r="E30" s="60" t="s">
        <v>2</v>
      </c>
      <c r="F30" s="156">
        <v>8787</v>
      </c>
      <c r="G30" s="61"/>
    </row>
    <row r="31" spans="1:7" s="58" customFormat="1" ht="6.75" customHeight="1" thickBot="1" x14ac:dyDescent="0.3">
      <c r="A31" s="57"/>
      <c r="D31" s="59"/>
      <c r="F31" s="63"/>
      <c r="G31" s="61"/>
    </row>
    <row r="32" spans="1:7" s="58" customFormat="1" ht="13.5" thickBot="1" x14ac:dyDescent="0.3">
      <c r="A32" s="57"/>
      <c r="C32" s="58" t="s">
        <v>221</v>
      </c>
      <c r="D32" s="59"/>
      <c r="F32" s="156">
        <f>IF(F28&lt;F30,(F28/F30)*100,"")</f>
        <v>49.607374530556505</v>
      </c>
      <c r="G32" s="61"/>
    </row>
    <row r="33" spans="1:7" s="58" customFormat="1" ht="6.75" customHeight="1" x14ac:dyDescent="0.25">
      <c r="A33" s="57"/>
      <c r="D33" s="59"/>
      <c r="F33" s="158"/>
      <c r="G33" s="61"/>
    </row>
    <row r="34" spans="1:7" ht="12.75" customHeight="1" x14ac:dyDescent="0.25">
      <c r="A34" s="34"/>
      <c r="B34" s="321" t="s">
        <v>305</v>
      </c>
      <c r="C34" s="322"/>
      <c r="D34" s="322"/>
      <c r="E34" s="45"/>
      <c r="F34" s="46"/>
      <c r="G34" s="36"/>
    </row>
    <row r="35" spans="1:7" ht="24.75" customHeight="1" x14ac:dyDescent="0.25">
      <c r="A35" s="34"/>
      <c r="B35" s="322"/>
      <c r="C35" s="322"/>
      <c r="D35" s="322"/>
      <c r="E35" s="45"/>
      <c r="F35" s="46"/>
      <c r="G35" s="36"/>
    </row>
    <row r="36" spans="1:7" ht="6.75" customHeight="1" x14ac:dyDescent="0.25">
      <c r="A36" s="34"/>
      <c r="G36" s="36"/>
    </row>
    <row r="37" spans="1:7" x14ac:dyDescent="0.25">
      <c r="A37" s="34"/>
      <c r="B37" s="301" t="s">
        <v>353</v>
      </c>
      <c r="C37" s="302"/>
      <c r="D37" s="303"/>
      <c r="G37" s="36"/>
    </row>
    <row r="38" spans="1:7" x14ac:dyDescent="0.25">
      <c r="A38" s="34"/>
      <c r="B38" s="304"/>
      <c r="C38" s="305"/>
      <c r="D38" s="306"/>
      <c r="G38" s="36"/>
    </row>
    <row r="39" spans="1:7" x14ac:dyDescent="0.25">
      <c r="A39" s="34"/>
      <c r="B39" s="304"/>
      <c r="C39" s="305"/>
      <c r="D39" s="306"/>
      <c r="G39" s="36"/>
    </row>
    <row r="40" spans="1:7" x14ac:dyDescent="0.25">
      <c r="A40" s="34"/>
      <c r="B40" s="304"/>
      <c r="C40" s="305"/>
      <c r="D40" s="306"/>
      <c r="G40" s="36"/>
    </row>
    <row r="41" spans="1:7" x14ac:dyDescent="0.25">
      <c r="A41" s="34"/>
      <c r="B41" s="304"/>
      <c r="C41" s="305"/>
      <c r="D41" s="306"/>
      <c r="G41" s="36"/>
    </row>
    <row r="42" spans="1:7" x14ac:dyDescent="0.25">
      <c r="A42" s="34"/>
      <c r="B42" s="304"/>
      <c r="C42" s="305"/>
      <c r="D42" s="306"/>
      <c r="G42" s="36"/>
    </row>
    <row r="43" spans="1:7" ht="342.75" customHeight="1" x14ac:dyDescent="0.25">
      <c r="A43" s="34"/>
      <c r="B43" s="307"/>
      <c r="C43" s="308"/>
      <c r="D43" s="309"/>
      <c r="G43" s="36"/>
    </row>
    <row r="44" spans="1:7" s="58" customFormat="1" ht="6.75" customHeight="1" thickBot="1" x14ac:dyDescent="0.3">
      <c r="A44" s="57"/>
      <c r="D44" s="59"/>
      <c r="F44" s="63"/>
      <c r="G44" s="61"/>
    </row>
    <row r="45" spans="1:7" s="58" customFormat="1" ht="13.5" thickBot="1" x14ac:dyDescent="0.3">
      <c r="A45" s="57"/>
      <c r="C45" s="58" t="s">
        <v>14</v>
      </c>
      <c r="D45" s="59"/>
      <c r="F45" s="143" t="s">
        <v>191</v>
      </c>
      <c r="G45" s="61"/>
    </row>
    <row r="46" spans="1:7" ht="6.75" customHeight="1" thickBot="1" x14ac:dyDescent="0.3">
      <c r="A46" s="34"/>
      <c r="G46" s="36"/>
    </row>
    <row r="47" spans="1:7" ht="13.5" thickBot="1" x14ac:dyDescent="0.3">
      <c r="A47" s="34"/>
      <c r="C47" s="35" t="s">
        <v>15</v>
      </c>
      <c r="F47" s="18">
        <f>IF(F45="Yes",1,IF(F45="N/A",0,""))</f>
        <v>1</v>
      </c>
      <c r="G47" s="36"/>
    </row>
    <row r="48" spans="1:7" ht="6.75" customHeight="1" x14ac:dyDescent="0.25">
      <c r="A48" s="48"/>
      <c r="B48" s="49"/>
      <c r="C48" s="49"/>
      <c r="D48" s="50"/>
      <c r="E48" s="49"/>
      <c r="F48" s="51"/>
      <c r="G48" s="52"/>
    </row>
    <row r="49" spans="1:7" s="33" customFormat="1" ht="15" x14ac:dyDescent="0.25">
      <c r="A49" s="27"/>
      <c r="B49" s="28"/>
      <c r="C49" s="28"/>
      <c r="D49" s="29"/>
      <c r="E49" s="30"/>
      <c r="F49" s="31"/>
      <c r="G49" s="32"/>
    </row>
    <row r="50" spans="1:7" s="45" customFormat="1" ht="15" x14ac:dyDescent="0.25">
      <c r="A50" s="42"/>
      <c r="B50" s="41" t="s">
        <v>238</v>
      </c>
      <c r="C50" s="43"/>
      <c r="D50" s="44"/>
      <c r="F50" s="46"/>
      <c r="G50" s="47"/>
    </row>
    <row r="51" spans="1:7" s="45" customFormat="1" ht="15" x14ac:dyDescent="0.25">
      <c r="A51" s="42"/>
      <c r="B51" s="41" t="s">
        <v>50</v>
      </c>
      <c r="C51" s="43"/>
      <c r="D51" s="44"/>
      <c r="F51" s="46"/>
      <c r="G51" s="47"/>
    </row>
    <row r="52" spans="1:7" s="33" customFormat="1" ht="6.75" customHeight="1" thickBot="1" x14ac:dyDescent="0.3">
      <c r="A52" s="40"/>
      <c r="B52" s="17"/>
      <c r="C52" s="41"/>
      <c r="D52" s="53"/>
      <c r="F52" s="19"/>
      <c r="G52" s="39"/>
    </row>
    <row r="53" spans="1:7" s="58" customFormat="1" ht="13.5" thickBot="1" x14ac:dyDescent="0.3">
      <c r="A53" s="57"/>
      <c r="B53" s="58" t="s">
        <v>215</v>
      </c>
      <c r="D53" s="59"/>
      <c r="E53" s="60" t="s">
        <v>2</v>
      </c>
      <c r="F53" s="54" t="s">
        <v>220</v>
      </c>
      <c r="G53" s="61"/>
    </row>
    <row r="54" spans="1:7" s="58" customFormat="1" ht="6.75" customHeight="1" thickBot="1" x14ac:dyDescent="0.3">
      <c r="A54" s="57"/>
      <c r="D54" s="59"/>
      <c r="F54" s="62"/>
      <c r="G54" s="61"/>
    </row>
    <row r="55" spans="1:7" s="58" customFormat="1" ht="13.5" thickBot="1" x14ac:dyDescent="0.3">
      <c r="A55" s="57"/>
      <c r="B55" s="58" t="s">
        <v>31</v>
      </c>
      <c r="D55" s="59"/>
      <c r="E55" s="60" t="s">
        <v>2</v>
      </c>
      <c r="F55" s="156">
        <v>5584</v>
      </c>
      <c r="G55" s="61"/>
    </row>
    <row r="56" spans="1:7" s="58" customFormat="1" ht="6.75" customHeight="1" thickBot="1" x14ac:dyDescent="0.3">
      <c r="A56" s="57"/>
      <c r="D56" s="59"/>
      <c r="F56" s="62"/>
      <c r="G56" s="61"/>
    </row>
    <row r="57" spans="1:7" s="58" customFormat="1" ht="13.5" thickBot="1" x14ac:dyDescent="0.3">
      <c r="A57" s="57"/>
      <c r="B57" s="58" t="s">
        <v>32</v>
      </c>
      <c r="D57" s="59"/>
      <c r="E57" s="60" t="s">
        <v>2</v>
      </c>
      <c r="F57" s="156">
        <v>8787</v>
      </c>
      <c r="G57" s="61"/>
    </row>
    <row r="58" spans="1:7" s="58" customFormat="1" ht="6.75" customHeight="1" thickBot="1" x14ac:dyDescent="0.3">
      <c r="A58" s="57"/>
      <c r="D58" s="59"/>
      <c r="F58" s="63"/>
      <c r="G58" s="61"/>
    </row>
    <row r="59" spans="1:7" s="58" customFormat="1" ht="13.5" thickBot="1" x14ac:dyDescent="0.3">
      <c r="A59" s="57"/>
      <c r="C59" s="58" t="s">
        <v>221</v>
      </c>
      <c r="D59" s="59"/>
      <c r="F59" s="156">
        <f>IF(F55&lt;F57,(F55/F57)*100,"")</f>
        <v>63.548423807898033</v>
      </c>
      <c r="G59" s="61"/>
    </row>
    <row r="60" spans="1:7" s="58" customFormat="1" ht="6.75" customHeight="1" x14ac:dyDescent="0.25">
      <c r="A60" s="57"/>
      <c r="D60" s="59"/>
      <c r="F60" s="158"/>
      <c r="G60" s="61"/>
    </row>
    <row r="61" spans="1:7" ht="12.75" customHeight="1" x14ac:dyDescent="0.25">
      <c r="A61" s="34"/>
      <c r="B61" s="321" t="s">
        <v>305</v>
      </c>
      <c r="C61" s="322"/>
      <c r="D61" s="322"/>
      <c r="E61" s="45"/>
      <c r="F61" s="46"/>
      <c r="G61" s="36"/>
    </row>
    <row r="62" spans="1:7" ht="24.75" customHeight="1" x14ac:dyDescent="0.25">
      <c r="A62" s="34"/>
      <c r="B62" s="322"/>
      <c r="C62" s="322"/>
      <c r="D62" s="322"/>
      <c r="E62" s="45"/>
      <c r="F62" s="46"/>
      <c r="G62" s="36"/>
    </row>
    <row r="63" spans="1:7" ht="6.75" customHeight="1" x14ac:dyDescent="0.25">
      <c r="A63" s="34"/>
      <c r="G63" s="36"/>
    </row>
    <row r="64" spans="1:7" x14ac:dyDescent="0.25">
      <c r="A64" s="34"/>
      <c r="B64" s="301" t="s">
        <v>354</v>
      </c>
      <c r="C64" s="302"/>
      <c r="D64" s="303"/>
      <c r="G64" s="36"/>
    </row>
    <row r="65" spans="1:7" x14ac:dyDescent="0.25">
      <c r="A65" s="34"/>
      <c r="B65" s="304"/>
      <c r="C65" s="305"/>
      <c r="D65" s="306"/>
      <c r="G65" s="36"/>
    </row>
    <row r="66" spans="1:7" x14ac:dyDescent="0.25">
      <c r="A66" s="34"/>
      <c r="B66" s="304"/>
      <c r="C66" s="305"/>
      <c r="D66" s="306"/>
      <c r="G66" s="36"/>
    </row>
    <row r="67" spans="1:7" x14ac:dyDescent="0.25">
      <c r="A67" s="34"/>
      <c r="B67" s="304"/>
      <c r="C67" s="305"/>
      <c r="D67" s="306"/>
      <c r="G67" s="36"/>
    </row>
    <row r="68" spans="1:7" x14ac:dyDescent="0.25">
      <c r="A68" s="34"/>
      <c r="B68" s="304"/>
      <c r="C68" s="305"/>
      <c r="D68" s="306"/>
      <c r="G68" s="36"/>
    </row>
    <row r="69" spans="1:7" x14ac:dyDescent="0.25">
      <c r="A69" s="34"/>
      <c r="B69" s="304"/>
      <c r="C69" s="305"/>
      <c r="D69" s="306"/>
      <c r="G69" s="36"/>
    </row>
    <row r="70" spans="1:7" ht="329.25" customHeight="1" x14ac:dyDescent="0.25">
      <c r="A70" s="34"/>
      <c r="B70" s="307"/>
      <c r="C70" s="308"/>
      <c r="D70" s="309"/>
      <c r="G70" s="36"/>
    </row>
    <row r="71" spans="1:7" s="58" customFormat="1" ht="6.75" customHeight="1" thickBot="1" x14ac:dyDescent="0.3">
      <c r="A71" s="57"/>
      <c r="D71" s="59"/>
      <c r="F71" s="63"/>
      <c r="G71" s="61"/>
    </row>
    <row r="72" spans="1:7" s="58" customFormat="1" ht="13.5" thickBot="1" x14ac:dyDescent="0.3">
      <c r="A72" s="57"/>
      <c r="C72" s="58" t="s">
        <v>14</v>
      </c>
      <c r="D72" s="59"/>
      <c r="F72" s="143" t="s">
        <v>191</v>
      </c>
      <c r="G72" s="61"/>
    </row>
    <row r="73" spans="1:7" ht="6.75" customHeight="1" thickBot="1" x14ac:dyDescent="0.3">
      <c r="A73" s="34"/>
      <c r="G73" s="36"/>
    </row>
    <row r="74" spans="1:7" ht="13.5" thickBot="1" x14ac:dyDescent="0.3">
      <c r="A74" s="34"/>
      <c r="C74" s="35" t="s">
        <v>15</v>
      </c>
      <c r="F74" s="18">
        <f>IF(F72="Yes",1,IF(F72="N/A",0,""))</f>
        <v>1</v>
      </c>
      <c r="G74" s="36"/>
    </row>
    <row r="75" spans="1:7" ht="6.75" customHeight="1" x14ac:dyDescent="0.25">
      <c r="A75" s="48"/>
      <c r="B75" s="49"/>
      <c r="C75" s="49"/>
      <c r="D75" s="50"/>
      <c r="E75" s="49"/>
      <c r="F75" s="51"/>
      <c r="G75" s="52"/>
    </row>
    <row r="76" spans="1:7" s="33" customFormat="1" ht="15" x14ac:dyDescent="0.25">
      <c r="A76" s="27"/>
      <c r="B76" s="28"/>
      <c r="C76" s="28"/>
      <c r="D76" s="29"/>
      <c r="E76" s="30"/>
      <c r="F76" s="31"/>
      <c r="G76" s="32"/>
    </row>
    <row r="77" spans="1:7" s="45" customFormat="1" ht="15" x14ac:dyDescent="0.25">
      <c r="A77" s="42"/>
      <c r="B77" s="41" t="s">
        <v>51</v>
      </c>
      <c r="C77" s="43"/>
      <c r="D77" s="44"/>
      <c r="F77" s="46"/>
      <c r="G77" s="47"/>
    </row>
    <row r="78" spans="1:7" s="45" customFormat="1" ht="15" x14ac:dyDescent="0.25">
      <c r="A78" s="42"/>
      <c r="B78" s="41" t="s">
        <v>52</v>
      </c>
      <c r="C78" s="43"/>
      <c r="D78" s="44"/>
      <c r="F78" s="46"/>
      <c r="G78" s="47"/>
    </row>
    <row r="79" spans="1:7" s="33" customFormat="1" ht="6.75" customHeight="1" thickBot="1" x14ac:dyDescent="0.3">
      <c r="A79" s="40"/>
      <c r="B79" s="17"/>
      <c r="C79" s="41"/>
      <c r="D79" s="53"/>
      <c r="F79" s="19"/>
      <c r="G79" s="39"/>
    </row>
    <row r="80" spans="1:7" s="58" customFormat="1" ht="13.5" thickBot="1" x14ac:dyDescent="0.3">
      <c r="A80" s="57"/>
      <c r="B80" s="58" t="s">
        <v>215</v>
      </c>
      <c r="D80" s="59"/>
      <c r="E80" s="60" t="s">
        <v>2</v>
      </c>
      <c r="F80" s="54"/>
      <c r="G80" s="61"/>
    </row>
    <row r="81" spans="1:7" s="58" customFormat="1" ht="6.75" customHeight="1" thickBot="1" x14ac:dyDescent="0.3">
      <c r="A81" s="57"/>
      <c r="D81" s="59"/>
      <c r="F81" s="62"/>
      <c r="G81" s="61"/>
    </row>
    <row r="82" spans="1:7" s="58" customFormat="1" ht="13.5" thickBot="1" x14ac:dyDescent="0.3">
      <c r="A82" s="57"/>
      <c r="B82" s="58" t="s">
        <v>31</v>
      </c>
      <c r="D82" s="59"/>
      <c r="E82" s="60" t="s">
        <v>2</v>
      </c>
      <c r="F82" s="54"/>
      <c r="G82" s="61"/>
    </row>
    <row r="83" spans="1:7" s="58" customFormat="1" ht="6.75" customHeight="1" thickBot="1" x14ac:dyDescent="0.3">
      <c r="A83" s="57"/>
      <c r="D83" s="59"/>
      <c r="F83" s="62"/>
      <c r="G83" s="61"/>
    </row>
    <row r="84" spans="1:7" s="58" customFormat="1" ht="13.5" thickBot="1" x14ac:dyDescent="0.3">
      <c r="A84" s="57"/>
      <c r="B84" s="58" t="s">
        <v>32</v>
      </c>
      <c r="D84" s="59"/>
      <c r="E84" s="60" t="s">
        <v>2</v>
      </c>
      <c r="F84" s="142"/>
      <c r="G84" s="61"/>
    </row>
    <row r="85" spans="1:7" s="58" customFormat="1" ht="6.75" customHeight="1" thickBot="1" x14ac:dyDescent="0.3">
      <c r="A85" s="57"/>
      <c r="D85" s="59"/>
      <c r="F85" s="63"/>
      <c r="G85" s="61"/>
    </row>
    <row r="86" spans="1:7" s="58" customFormat="1" ht="13.5" thickBot="1" x14ac:dyDescent="0.3">
      <c r="A86" s="57"/>
      <c r="C86" s="58" t="s">
        <v>221</v>
      </c>
      <c r="D86" s="59"/>
      <c r="F86" s="146" t="str">
        <f>IF(F82&gt;0,(F82/F84)*100,"")</f>
        <v/>
      </c>
      <c r="G86" s="61"/>
    </row>
    <row r="87" spans="1:7" s="58" customFormat="1" ht="6.75" customHeight="1" x14ac:dyDescent="0.25">
      <c r="A87" s="57"/>
      <c r="D87" s="59"/>
      <c r="F87" s="158"/>
      <c r="G87" s="61"/>
    </row>
    <row r="88" spans="1:7" ht="12.75" customHeight="1" x14ac:dyDescent="0.25">
      <c r="A88" s="34"/>
      <c r="B88" s="321" t="s">
        <v>305</v>
      </c>
      <c r="C88" s="322"/>
      <c r="D88" s="322"/>
      <c r="E88" s="45"/>
      <c r="F88" s="46"/>
      <c r="G88" s="36"/>
    </row>
    <row r="89" spans="1:7" ht="24.75" customHeight="1" x14ac:dyDescent="0.25">
      <c r="A89" s="34"/>
      <c r="B89" s="322"/>
      <c r="C89" s="322"/>
      <c r="D89" s="322"/>
      <c r="E89" s="45"/>
      <c r="F89" s="46"/>
      <c r="G89" s="36"/>
    </row>
    <row r="90" spans="1:7" ht="6.75" customHeight="1" x14ac:dyDescent="0.25">
      <c r="A90" s="34"/>
      <c r="G90" s="36"/>
    </row>
    <row r="91" spans="1:7" x14ac:dyDescent="0.25">
      <c r="A91" s="34"/>
      <c r="B91" s="301"/>
      <c r="C91" s="302"/>
      <c r="D91" s="303"/>
      <c r="G91" s="36"/>
    </row>
    <row r="92" spans="1:7" x14ac:dyDescent="0.25">
      <c r="A92" s="34"/>
      <c r="B92" s="304"/>
      <c r="C92" s="305"/>
      <c r="D92" s="306"/>
      <c r="G92" s="36"/>
    </row>
    <row r="93" spans="1:7" x14ac:dyDescent="0.25">
      <c r="A93" s="34"/>
      <c r="B93" s="304"/>
      <c r="C93" s="305"/>
      <c r="D93" s="306"/>
      <c r="G93" s="36"/>
    </row>
    <row r="94" spans="1:7" x14ac:dyDescent="0.25">
      <c r="A94" s="34"/>
      <c r="B94" s="304"/>
      <c r="C94" s="305"/>
      <c r="D94" s="306"/>
      <c r="G94" s="36"/>
    </row>
    <row r="95" spans="1:7" x14ac:dyDescent="0.25">
      <c r="A95" s="34"/>
      <c r="B95" s="304"/>
      <c r="C95" s="305"/>
      <c r="D95" s="306"/>
      <c r="G95" s="36"/>
    </row>
    <row r="96" spans="1:7" x14ac:dyDescent="0.25">
      <c r="A96" s="34"/>
      <c r="B96" s="304"/>
      <c r="C96" s="305"/>
      <c r="D96" s="306"/>
      <c r="G96" s="36"/>
    </row>
    <row r="97" spans="1:7" x14ac:dyDescent="0.25">
      <c r="A97" s="34"/>
      <c r="B97" s="307"/>
      <c r="C97" s="308"/>
      <c r="D97" s="309"/>
      <c r="G97" s="36"/>
    </row>
    <row r="98" spans="1:7" s="58" customFormat="1" ht="6.75" customHeight="1" thickBot="1" x14ac:dyDescent="0.3">
      <c r="A98" s="57"/>
      <c r="D98" s="59"/>
      <c r="F98" s="63"/>
      <c r="G98" s="61"/>
    </row>
    <row r="99" spans="1:7" s="58" customFormat="1" ht="13.5" thickBot="1" x14ac:dyDescent="0.3">
      <c r="A99" s="57"/>
      <c r="C99" s="58" t="s">
        <v>14</v>
      </c>
      <c r="D99" s="59"/>
      <c r="F99" s="143" t="str">
        <f>IF(F86="","N/A","Yes")</f>
        <v>N/A</v>
      </c>
      <c r="G99" s="61"/>
    </row>
    <row r="100" spans="1:7" ht="6.75" customHeight="1" thickBot="1" x14ac:dyDescent="0.3">
      <c r="A100" s="34"/>
      <c r="G100" s="36"/>
    </row>
    <row r="101" spans="1:7" ht="13.5" thickBot="1" x14ac:dyDescent="0.3">
      <c r="A101" s="34"/>
      <c r="C101" s="35" t="s">
        <v>15</v>
      </c>
      <c r="F101" s="18" t="str">
        <f>IF(F99="yes",1,"")</f>
        <v/>
      </c>
      <c r="G101" s="36"/>
    </row>
    <row r="102" spans="1:7" ht="6.75" customHeight="1" x14ac:dyDescent="0.25">
      <c r="A102" s="48"/>
      <c r="B102" s="49"/>
      <c r="C102" s="49"/>
      <c r="D102" s="50"/>
      <c r="E102" s="49"/>
      <c r="F102" s="51"/>
      <c r="G102" s="52"/>
    </row>
    <row r="103" spans="1:7" s="33" customFormat="1" ht="15" x14ac:dyDescent="0.25">
      <c r="A103" s="27"/>
      <c r="B103" s="28"/>
      <c r="C103" s="28"/>
      <c r="D103" s="29"/>
      <c r="E103" s="30"/>
      <c r="F103" s="31"/>
      <c r="G103" s="32"/>
    </row>
    <row r="104" spans="1:7" s="45" customFormat="1" ht="15" x14ac:dyDescent="0.25">
      <c r="A104" s="42"/>
      <c r="B104" s="41" t="s">
        <v>53</v>
      </c>
      <c r="C104" s="43"/>
      <c r="D104" s="44"/>
      <c r="F104" s="46"/>
      <c r="G104" s="47"/>
    </row>
    <row r="105" spans="1:7" s="45" customFormat="1" ht="15" x14ac:dyDescent="0.25">
      <c r="A105" s="42"/>
      <c r="B105" s="56" t="s">
        <v>54</v>
      </c>
      <c r="C105" s="43"/>
      <c r="D105" s="44"/>
      <c r="F105" s="46"/>
      <c r="G105" s="47"/>
    </row>
    <row r="106" spans="1:7" s="33" customFormat="1" ht="6.75" customHeight="1" thickBot="1" x14ac:dyDescent="0.3">
      <c r="A106" s="40"/>
      <c r="B106" s="17"/>
      <c r="C106" s="41"/>
      <c r="D106" s="53"/>
      <c r="F106" s="19"/>
      <c r="G106" s="39"/>
    </row>
    <row r="107" spans="1:7" s="58" customFormat="1" ht="13.5" thickBot="1" x14ac:dyDescent="0.3">
      <c r="A107" s="57"/>
      <c r="B107" s="58" t="s">
        <v>215</v>
      </c>
      <c r="D107" s="59"/>
      <c r="E107" s="60" t="s">
        <v>2</v>
      </c>
      <c r="F107" s="54"/>
      <c r="G107" s="61"/>
    </row>
    <row r="108" spans="1:7" s="58" customFormat="1" ht="6.75" customHeight="1" thickBot="1" x14ac:dyDescent="0.3">
      <c r="A108" s="57"/>
      <c r="D108" s="59"/>
      <c r="F108" s="62"/>
      <c r="G108" s="61"/>
    </row>
    <row r="109" spans="1:7" s="58" customFormat="1" ht="13.5" thickBot="1" x14ac:dyDescent="0.3">
      <c r="A109" s="57"/>
      <c r="B109" s="58" t="s">
        <v>31</v>
      </c>
      <c r="D109" s="59"/>
      <c r="E109" s="60" t="s">
        <v>2</v>
      </c>
      <c r="F109" s="156"/>
      <c r="G109" s="61"/>
    </row>
    <row r="110" spans="1:7" s="58" customFormat="1" ht="6.75" customHeight="1" thickBot="1" x14ac:dyDescent="0.3">
      <c r="A110" s="57"/>
      <c r="D110" s="59"/>
      <c r="F110" s="62"/>
      <c r="G110" s="61"/>
    </row>
    <row r="111" spans="1:7" s="58" customFormat="1" ht="13.5" thickBot="1" x14ac:dyDescent="0.3">
      <c r="A111" s="57"/>
      <c r="B111" s="58" t="s">
        <v>32</v>
      </c>
      <c r="D111" s="59"/>
      <c r="E111" s="60" t="s">
        <v>2</v>
      </c>
      <c r="F111" s="156"/>
      <c r="G111" s="61"/>
    </row>
    <row r="112" spans="1:7" s="58" customFormat="1" ht="6.75" customHeight="1" thickBot="1" x14ac:dyDescent="0.3">
      <c r="A112" s="57"/>
      <c r="D112" s="59"/>
      <c r="F112" s="63"/>
      <c r="G112" s="61"/>
    </row>
    <row r="113" spans="1:7" s="58" customFormat="1" ht="13.5" thickBot="1" x14ac:dyDescent="0.3">
      <c r="A113" s="57"/>
      <c r="C113" s="58" t="s">
        <v>221</v>
      </c>
      <c r="D113" s="59"/>
      <c r="F113" s="156" t="str">
        <f>IF(F109&lt;F111,(F109/F111)*100,"")</f>
        <v/>
      </c>
      <c r="G113" s="61"/>
    </row>
    <row r="114" spans="1:7" s="58" customFormat="1" ht="6.75" customHeight="1" x14ac:dyDescent="0.25">
      <c r="A114" s="57"/>
      <c r="D114" s="59"/>
      <c r="F114" s="158"/>
      <c r="G114" s="61"/>
    </row>
    <row r="115" spans="1:7" ht="12.75" customHeight="1" x14ac:dyDescent="0.25">
      <c r="A115" s="34"/>
      <c r="B115" s="321" t="s">
        <v>305</v>
      </c>
      <c r="C115" s="322"/>
      <c r="D115" s="322"/>
      <c r="E115" s="45"/>
      <c r="F115" s="46"/>
      <c r="G115" s="36"/>
    </row>
    <row r="116" spans="1:7" ht="24.75" customHeight="1" x14ac:dyDescent="0.25">
      <c r="A116" s="34"/>
      <c r="B116" s="322"/>
      <c r="C116" s="322"/>
      <c r="D116" s="322"/>
      <c r="E116" s="45"/>
      <c r="F116" s="46"/>
      <c r="G116" s="36"/>
    </row>
    <row r="117" spans="1:7" ht="6.75" customHeight="1" x14ac:dyDescent="0.25">
      <c r="A117" s="34"/>
      <c r="G117" s="36"/>
    </row>
    <row r="118" spans="1:7" x14ac:dyDescent="0.25">
      <c r="A118" s="34"/>
      <c r="B118" s="301"/>
      <c r="C118" s="302"/>
      <c r="D118" s="303"/>
      <c r="G118" s="36"/>
    </row>
    <row r="119" spans="1:7" x14ac:dyDescent="0.25">
      <c r="A119" s="34"/>
      <c r="B119" s="304"/>
      <c r="C119" s="305"/>
      <c r="D119" s="306"/>
      <c r="G119" s="36"/>
    </row>
    <row r="120" spans="1:7" x14ac:dyDescent="0.25">
      <c r="A120" s="34"/>
      <c r="B120" s="304"/>
      <c r="C120" s="305"/>
      <c r="D120" s="306"/>
      <c r="G120" s="36"/>
    </row>
    <row r="121" spans="1:7" x14ac:dyDescent="0.25">
      <c r="A121" s="34"/>
      <c r="B121" s="304"/>
      <c r="C121" s="305"/>
      <c r="D121" s="306"/>
      <c r="G121" s="36"/>
    </row>
    <row r="122" spans="1:7" x14ac:dyDescent="0.25">
      <c r="A122" s="34"/>
      <c r="B122" s="304"/>
      <c r="C122" s="305"/>
      <c r="D122" s="306"/>
      <c r="G122" s="36"/>
    </row>
    <row r="123" spans="1:7" x14ac:dyDescent="0.25">
      <c r="A123" s="34"/>
      <c r="B123" s="304"/>
      <c r="C123" s="305"/>
      <c r="D123" s="306"/>
      <c r="G123" s="36"/>
    </row>
    <row r="124" spans="1:7" x14ac:dyDescent="0.25">
      <c r="A124" s="34"/>
      <c r="B124" s="307"/>
      <c r="C124" s="308"/>
      <c r="D124" s="309"/>
      <c r="G124" s="36"/>
    </row>
    <row r="125" spans="1:7" s="58" customFormat="1" ht="6.75" customHeight="1" thickBot="1" x14ac:dyDescent="0.3">
      <c r="A125" s="57"/>
      <c r="D125" s="59"/>
      <c r="F125" s="63"/>
      <c r="G125" s="61"/>
    </row>
    <row r="126" spans="1:7" s="58" customFormat="1" ht="13.5" thickBot="1" x14ac:dyDescent="0.3">
      <c r="A126" s="57"/>
      <c r="C126" s="58" t="s">
        <v>14</v>
      </c>
      <c r="D126" s="59"/>
      <c r="F126" s="143" t="str">
        <f>IF(OR(F113="",B118=""),"N/A","Yes")</f>
        <v>N/A</v>
      </c>
      <c r="G126" s="61"/>
    </row>
    <row r="127" spans="1:7" ht="6.75" customHeight="1" thickBot="1" x14ac:dyDescent="0.3">
      <c r="A127" s="34"/>
      <c r="G127" s="36"/>
    </row>
    <row r="128" spans="1:7" ht="13.5" thickBot="1" x14ac:dyDescent="0.3">
      <c r="A128" s="34"/>
      <c r="C128" s="35" t="s">
        <v>15</v>
      </c>
      <c r="F128" s="18" t="str">
        <f>IF(F126="yes",1,"")</f>
        <v/>
      </c>
      <c r="G128" s="36"/>
    </row>
    <row r="129" spans="1:7" ht="6.75" customHeight="1" x14ac:dyDescent="0.25">
      <c r="A129" s="48"/>
      <c r="B129" s="49"/>
      <c r="C129" s="49"/>
      <c r="D129" s="50"/>
      <c r="E129" s="49"/>
      <c r="F129" s="51"/>
      <c r="G129" s="52"/>
    </row>
    <row r="130" spans="1:7" s="33" customFormat="1" ht="15" x14ac:dyDescent="0.25">
      <c r="A130" s="27"/>
      <c r="B130" s="28"/>
      <c r="C130" s="28"/>
      <c r="D130" s="29"/>
      <c r="E130" s="30"/>
      <c r="F130" s="31"/>
      <c r="G130" s="32"/>
    </row>
    <row r="131" spans="1:7" s="45" customFormat="1" ht="15" x14ac:dyDescent="0.25">
      <c r="A131" s="42"/>
      <c r="B131" s="41" t="s">
        <v>55</v>
      </c>
      <c r="C131" s="43"/>
      <c r="D131" s="44"/>
      <c r="F131" s="46"/>
      <c r="G131" s="47"/>
    </row>
    <row r="132" spans="1:7" s="33" customFormat="1" ht="6.75" customHeight="1" thickBot="1" x14ac:dyDescent="0.3">
      <c r="A132" s="40"/>
      <c r="B132" s="17"/>
      <c r="C132" s="41"/>
      <c r="D132" s="53"/>
      <c r="F132" s="19"/>
      <c r="G132" s="39"/>
    </row>
    <row r="133" spans="1:7" s="58" customFormat="1" ht="13.5" thickBot="1" x14ac:dyDescent="0.3">
      <c r="A133" s="57"/>
      <c r="B133" s="58" t="s">
        <v>215</v>
      </c>
      <c r="D133" s="59"/>
      <c r="E133" s="60" t="s">
        <v>2</v>
      </c>
      <c r="F133" s="54"/>
      <c r="G133" s="61"/>
    </row>
    <row r="134" spans="1:7" s="58" customFormat="1" ht="6.75" customHeight="1" thickBot="1" x14ac:dyDescent="0.3">
      <c r="A134" s="57"/>
      <c r="D134" s="59"/>
      <c r="F134" s="62"/>
      <c r="G134" s="61"/>
    </row>
    <row r="135" spans="1:7" s="58" customFormat="1" ht="13.5" thickBot="1" x14ac:dyDescent="0.3">
      <c r="A135" s="57"/>
      <c r="B135" s="58" t="s">
        <v>31</v>
      </c>
      <c r="D135" s="59"/>
      <c r="E135" s="60" t="s">
        <v>2</v>
      </c>
      <c r="F135" s="156"/>
      <c r="G135" s="61"/>
    </row>
    <row r="136" spans="1:7" s="58" customFormat="1" ht="6.75" customHeight="1" thickBot="1" x14ac:dyDescent="0.3">
      <c r="A136" s="57"/>
      <c r="D136" s="59"/>
      <c r="F136" s="62"/>
      <c r="G136" s="61"/>
    </row>
    <row r="137" spans="1:7" s="58" customFormat="1" ht="13.5" thickBot="1" x14ac:dyDescent="0.3">
      <c r="A137" s="57"/>
      <c r="B137" s="58" t="s">
        <v>32</v>
      </c>
      <c r="D137" s="59"/>
      <c r="E137" s="60" t="s">
        <v>2</v>
      </c>
      <c r="F137" s="156"/>
      <c r="G137" s="61"/>
    </row>
    <row r="138" spans="1:7" s="58" customFormat="1" ht="6.75" customHeight="1" thickBot="1" x14ac:dyDescent="0.3">
      <c r="A138" s="57"/>
      <c r="D138" s="59"/>
      <c r="F138" s="63"/>
      <c r="G138" s="61"/>
    </row>
    <row r="139" spans="1:7" s="58" customFormat="1" ht="13.5" thickBot="1" x14ac:dyDescent="0.3">
      <c r="A139" s="57"/>
      <c r="C139" s="58" t="s">
        <v>221</v>
      </c>
      <c r="D139" s="59"/>
      <c r="F139" s="156" t="str">
        <f>IF(F135&lt;F137,(F135/F137)*100,"")</f>
        <v/>
      </c>
      <c r="G139" s="61"/>
    </row>
    <row r="140" spans="1:7" s="58" customFormat="1" ht="6.75" customHeight="1" x14ac:dyDescent="0.25">
      <c r="A140" s="57"/>
      <c r="D140" s="59"/>
      <c r="F140" s="158"/>
      <c r="G140" s="61"/>
    </row>
    <row r="141" spans="1:7" ht="12.75" customHeight="1" x14ac:dyDescent="0.25">
      <c r="A141" s="34"/>
      <c r="B141" s="321" t="s">
        <v>305</v>
      </c>
      <c r="C141" s="322"/>
      <c r="D141" s="322"/>
      <c r="E141" s="45"/>
      <c r="F141" s="46"/>
      <c r="G141" s="36"/>
    </row>
    <row r="142" spans="1:7" ht="24.75" customHeight="1" x14ac:dyDescent="0.25">
      <c r="A142" s="34"/>
      <c r="B142" s="322"/>
      <c r="C142" s="322"/>
      <c r="D142" s="322"/>
      <c r="E142" s="45"/>
      <c r="F142" s="46"/>
      <c r="G142" s="36"/>
    </row>
    <row r="143" spans="1:7" ht="6.75" customHeight="1" x14ac:dyDescent="0.25">
      <c r="A143" s="34"/>
      <c r="G143" s="36"/>
    </row>
    <row r="144" spans="1:7" x14ac:dyDescent="0.25">
      <c r="A144" s="34"/>
      <c r="B144" s="301"/>
      <c r="C144" s="302"/>
      <c r="D144" s="303"/>
      <c r="G144" s="36"/>
    </row>
    <row r="145" spans="1:7" x14ac:dyDescent="0.25">
      <c r="A145" s="34"/>
      <c r="B145" s="304"/>
      <c r="C145" s="305"/>
      <c r="D145" s="306"/>
      <c r="G145" s="36"/>
    </row>
    <row r="146" spans="1:7" x14ac:dyDescent="0.25">
      <c r="A146" s="34"/>
      <c r="B146" s="304"/>
      <c r="C146" s="305"/>
      <c r="D146" s="306"/>
      <c r="G146" s="36"/>
    </row>
    <row r="147" spans="1:7" x14ac:dyDescent="0.25">
      <c r="A147" s="34"/>
      <c r="B147" s="304"/>
      <c r="C147" s="305"/>
      <c r="D147" s="306"/>
      <c r="G147" s="36"/>
    </row>
    <row r="148" spans="1:7" x14ac:dyDescent="0.25">
      <c r="A148" s="34"/>
      <c r="B148" s="304"/>
      <c r="C148" s="305"/>
      <c r="D148" s="306"/>
      <c r="G148" s="36"/>
    </row>
    <row r="149" spans="1:7" x14ac:dyDescent="0.25">
      <c r="A149" s="34"/>
      <c r="B149" s="304"/>
      <c r="C149" s="305"/>
      <c r="D149" s="306"/>
      <c r="G149" s="36"/>
    </row>
    <row r="150" spans="1:7" x14ac:dyDescent="0.25">
      <c r="A150" s="34"/>
      <c r="B150" s="307"/>
      <c r="C150" s="308"/>
      <c r="D150" s="309"/>
      <c r="G150" s="36"/>
    </row>
    <row r="151" spans="1:7" s="58" customFormat="1" ht="6.75" customHeight="1" thickBot="1" x14ac:dyDescent="0.3">
      <c r="A151" s="57"/>
      <c r="D151" s="59"/>
      <c r="F151" s="63"/>
      <c r="G151" s="61"/>
    </row>
    <row r="152" spans="1:7" s="58" customFormat="1" ht="13.5" thickBot="1" x14ac:dyDescent="0.3">
      <c r="A152" s="57"/>
      <c r="C152" s="58" t="s">
        <v>14</v>
      </c>
      <c r="D152" s="59"/>
      <c r="F152" s="143" t="str">
        <f>IF(OR(F139="",B144=""),"N/A","Yes")</f>
        <v>N/A</v>
      </c>
      <c r="G152" s="61"/>
    </row>
    <row r="153" spans="1:7" ht="6.75" customHeight="1" thickBot="1" x14ac:dyDescent="0.3">
      <c r="A153" s="34"/>
      <c r="G153" s="36"/>
    </row>
    <row r="154" spans="1:7" ht="13.5" thickBot="1" x14ac:dyDescent="0.3">
      <c r="A154" s="34"/>
      <c r="C154" s="35" t="s">
        <v>15</v>
      </c>
      <c r="F154" s="18" t="str">
        <f>IF(F152="yes",1,"")</f>
        <v/>
      </c>
      <c r="G154" s="36"/>
    </row>
    <row r="155" spans="1:7" ht="6.75" customHeight="1" x14ac:dyDescent="0.25">
      <c r="A155" s="48"/>
      <c r="B155" s="49"/>
      <c r="C155" s="49"/>
      <c r="D155" s="50"/>
      <c r="E155" s="49"/>
      <c r="F155" s="51"/>
      <c r="G155" s="52"/>
    </row>
    <row r="156" spans="1:7" s="33" customFormat="1" ht="15" x14ac:dyDescent="0.25">
      <c r="A156" s="27"/>
      <c r="B156" s="28"/>
      <c r="C156" s="28"/>
      <c r="D156" s="29"/>
      <c r="E156" s="30"/>
      <c r="F156" s="31"/>
      <c r="G156" s="32"/>
    </row>
    <row r="157" spans="1:7" s="45" customFormat="1" ht="15" x14ac:dyDescent="0.25">
      <c r="A157" s="42"/>
      <c r="B157" s="41" t="s">
        <v>56</v>
      </c>
      <c r="C157" s="43"/>
      <c r="D157" s="44"/>
      <c r="F157" s="46"/>
      <c r="G157" s="47"/>
    </row>
    <row r="158" spans="1:7" s="33" customFormat="1" ht="6.75" customHeight="1" thickBot="1" x14ac:dyDescent="0.3">
      <c r="A158" s="40"/>
      <c r="B158" s="17"/>
      <c r="C158" s="41"/>
      <c r="D158" s="53"/>
      <c r="F158" s="19"/>
      <c r="G158" s="39"/>
    </row>
    <row r="159" spans="1:7" s="58" customFormat="1" ht="13.5" thickBot="1" x14ac:dyDescent="0.3">
      <c r="A159" s="57"/>
      <c r="B159" s="58" t="s">
        <v>215</v>
      </c>
      <c r="D159" s="59"/>
      <c r="E159" s="60" t="s">
        <v>2</v>
      </c>
      <c r="F159" s="54"/>
      <c r="G159" s="61"/>
    </row>
    <row r="160" spans="1:7" s="58" customFormat="1" ht="6.75" customHeight="1" thickBot="1" x14ac:dyDescent="0.3">
      <c r="A160" s="57"/>
      <c r="D160" s="59"/>
      <c r="F160" s="62"/>
      <c r="G160" s="61"/>
    </row>
    <row r="161" spans="1:7" s="58" customFormat="1" ht="13.5" thickBot="1" x14ac:dyDescent="0.3">
      <c r="A161" s="57"/>
      <c r="B161" s="58" t="s">
        <v>31</v>
      </c>
      <c r="D161" s="59"/>
      <c r="E161" s="60" t="s">
        <v>2</v>
      </c>
      <c r="F161" s="156"/>
      <c r="G161" s="61"/>
    </row>
    <row r="162" spans="1:7" s="58" customFormat="1" ht="6.75" customHeight="1" thickBot="1" x14ac:dyDescent="0.3">
      <c r="A162" s="57"/>
      <c r="D162" s="59"/>
      <c r="F162" s="62"/>
      <c r="G162" s="61"/>
    </row>
    <row r="163" spans="1:7" s="58" customFormat="1" ht="13.5" thickBot="1" x14ac:dyDescent="0.3">
      <c r="A163" s="57"/>
      <c r="B163" s="58" t="s">
        <v>32</v>
      </c>
      <c r="D163" s="59"/>
      <c r="E163" s="60" t="s">
        <v>2</v>
      </c>
      <c r="F163" s="156"/>
      <c r="G163" s="61"/>
    </row>
    <row r="164" spans="1:7" s="58" customFormat="1" ht="6.75" customHeight="1" thickBot="1" x14ac:dyDescent="0.3">
      <c r="A164" s="57"/>
      <c r="D164" s="59"/>
      <c r="F164" s="63"/>
      <c r="G164" s="61"/>
    </row>
    <row r="165" spans="1:7" s="58" customFormat="1" ht="13.5" thickBot="1" x14ac:dyDescent="0.3">
      <c r="A165" s="57"/>
      <c r="C165" s="58" t="s">
        <v>221</v>
      </c>
      <c r="D165" s="59"/>
      <c r="F165" s="156" t="str">
        <f>IF(F161&lt;F163,(F161/F163)*100,"")</f>
        <v/>
      </c>
      <c r="G165" s="61"/>
    </row>
    <row r="166" spans="1:7" s="58" customFormat="1" ht="6.75" customHeight="1" x14ac:dyDescent="0.25">
      <c r="A166" s="57"/>
      <c r="D166" s="59"/>
      <c r="F166" s="158"/>
      <c r="G166" s="61"/>
    </row>
    <row r="167" spans="1:7" ht="12.75" customHeight="1" x14ac:dyDescent="0.25">
      <c r="A167" s="34"/>
      <c r="B167" s="321" t="s">
        <v>305</v>
      </c>
      <c r="C167" s="322"/>
      <c r="D167" s="322"/>
      <c r="E167" s="45"/>
      <c r="F167" s="46"/>
      <c r="G167" s="36"/>
    </row>
    <row r="168" spans="1:7" ht="24.75" customHeight="1" x14ac:dyDescent="0.25">
      <c r="A168" s="34"/>
      <c r="B168" s="322"/>
      <c r="C168" s="322"/>
      <c r="D168" s="322"/>
      <c r="E168" s="45"/>
      <c r="F168" s="46"/>
      <c r="G168" s="36"/>
    </row>
    <row r="169" spans="1:7" ht="6.75" customHeight="1" x14ac:dyDescent="0.25">
      <c r="A169" s="34"/>
      <c r="G169" s="36"/>
    </row>
    <row r="170" spans="1:7" x14ac:dyDescent="0.25">
      <c r="A170" s="34"/>
      <c r="B170" s="301"/>
      <c r="C170" s="302"/>
      <c r="D170" s="303"/>
      <c r="G170" s="36"/>
    </row>
    <row r="171" spans="1:7" x14ac:dyDescent="0.25">
      <c r="A171" s="34"/>
      <c r="B171" s="304"/>
      <c r="C171" s="305"/>
      <c r="D171" s="306"/>
      <c r="G171" s="36"/>
    </row>
    <row r="172" spans="1:7" x14ac:dyDescent="0.25">
      <c r="A172" s="34"/>
      <c r="B172" s="304"/>
      <c r="C172" s="305"/>
      <c r="D172" s="306"/>
      <c r="G172" s="36"/>
    </row>
    <row r="173" spans="1:7" x14ac:dyDescent="0.25">
      <c r="A173" s="34"/>
      <c r="B173" s="304"/>
      <c r="C173" s="305"/>
      <c r="D173" s="306"/>
      <c r="G173" s="36"/>
    </row>
    <row r="174" spans="1:7" x14ac:dyDescent="0.25">
      <c r="A174" s="34"/>
      <c r="B174" s="304"/>
      <c r="C174" s="305"/>
      <c r="D174" s="306"/>
      <c r="G174" s="36"/>
    </row>
    <row r="175" spans="1:7" x14ac:dyDescent="0.25">
      <c r="A175" s="34"/>
      <c r="B175" s="304"/>
      <c r="C175" s="305"/>
      <c r="D175" s="306"/>
      <c r="G175" s="36"/>
    </row>
    <row r="176" spans="1:7" x14ac:dyDescent="0.25">
      <c r="A176" s="34"/>
      <c r="B176" s="307"/>
      <c r="C176" s="308"/>
      <c r="D176" s="309"/>
      <c r="G176" s="36"/>
    </row>
    <row r="177" spans="1:7" s="58" customFormat="1" ht="6.75" customHeight="1" thickBot="1" x14ac:dyDescent="0.3">
      <c r="A177" s="57"/>
      <c r="D177" s="59"/>
      <c r="F177" s="63"/>
      <c r="G177" s="61"/>
    </row>
    <row r="178" spans="1:7" s="58" customFormat="1" ht="13.5" thickBot="1" x14ac:dyDescent="0.3">
      <c r="A178" s="57"/>
      <c r="C178" s="58" t="s">
        <v>14</v>
      </c>
      <c r="D178" s="59"/>
      <c r="F178" s="143" t="str">
        <f>IF(OR(F165="",B170=""),"N/A","Yes")</f>
        <v>N/A</v>
      </c>
      <c r="G178" s="61"/>
    </row>
    <row r="179" spans="1:7" ht="6.75" customHeight="1" thickBot="1" x14ac:dyDescent="0.3">
      <c r="A179" s="34"/>
      <c r="G179" s="36"/>
    </row>
    <row r="180" spans="1:7" ht="13.5" thickBot="1" x14ac:dyDescent="0.3">
      <c r="A180" s="34"/>
      <c r="C180" s="35" t="s">
        <v>15</v>
      </c>
      <c r="F180" s="18" t="str">
        <f>IF(F178="yes",1,"")</f>
        <v/>
      </c>
      <c r="G180" s="36"/>
    </row>
    <row r="181" spans="1:7" ht="6.75" customHeight="1" x14ac:dyDescent="0.25">
      <c r="A181" s="48"/>
      <c r="B181" s="49"/>
      <c r="C181" s="49"/>
      <c r="D181" s="50"/>
      <c r="E181" s="49"/>
      <c r="F181" s="51"/>
      <c r="G181" s="52"/>
    </row>
    <row r="182" spans="1:7" s="33" customFormat="1" ht="15" x14ac:dyDescent="0.25">
      <c r="A182" s="27"/>
      <c r="B182" s="28"/>
      <c r="C182" s="28"/>
      <c r="D182" s="29"/>
      <c r="E182" s="30"/>
      <c r="F182" s="31"/>
      <c r="G182" s="32"/>
    </row>
    <row r="183" spans="1:7" s="45" customFormat="1" ht="15" x14ac:dyDescent="0.25">
      <c r="A183" s="42"/>
      <c r="B183" s="41" t="s">
        <v>57</v>
      </c>
      <c r="C183" s="43"/>
      <c r="D183" s="44"/>
      <c r="F183" s="46"/>
      <c r="G183" s="47"/>
    </row>
    <row r="184" spans="1:7" s="33" customFormat="1" ht="6.75" customHeight="1" thickBot="1" x14ac:dyDescent="0.3">
      <c r="A184" s="40"/>
      <c r="B184" s="17"/>
      <c r="C184" s="41"/>
      <c r="D184" s="53"/>
      <c r="F184" s="19"/>
      <c r="G184" s="39"/>
    </row>
    <row r="185" spans="1:7" s="58" customFormat="1" ht="13.5" thickBot="1" x14ac:dyDescent="0.3">
      <c r="A185" s="57"/>
      <c r="B185" s="58" t="s">
        <v>215</v>
      </c>
      <c r="D185" s="59"/>
      <c r="E185" s="60" t="s">
        <v>2</v>
      </c>
      <c r="F185" s="54"/>
      <c r="G185" s="61"/>
    </row>
    <row r="186" spans="1:7" s="58" customFormat="1" ht="6.75" customHeight="1" thickBot="1" x14ac:dyDescent="0.3">
      <c r="A186" s="57"/>
      <c r="D186" s="59"/>
      <c r="F186" s="62"/>
      <c r="G186" s="61"/>
    </row>
    <row r="187" spans="1:7" s="58" customFormat="1" ht="13.5" thickBot="1" x14ac:dyDescent="0.3">
      <c r="A187" s="57"/>
      <c r="B187" s="58" t="s">
        <v>31</v>
      </c>
      <c r="D187" s="59"/>
      <c r="E187" s="60" t="s">
        <v>2</v>
      </c>
      <c r="F187" s="156"/>
      <c r="G187" s="61"/>
    </row>
    <row r="188" spans="1:7" s="58" customFormat="1" ht="6.75" customHeight="1" thickBot="1" x14ac:dyDescent="0.3">
      <c r="A188" s="57"/>
      <c r="D188" s="59"/>
      <c r="F188" s="62"/>
      <c r="G188" s="61"/>
    </row>
    <row r="189" spans="1:7" s="58" customFormat="1" ht="13.5" thickBot="1" x14ac:dyDescent="0.3">
      <c r="A189" s="57"/>
      <c r="B189" s="58" t="s">
        <v>32</v>
      </c>
      <c r="D189" s="59"/>
      <c r="E189" s="60" t="s">
        <v>2</v>
      </c>
      <c r="F189" s="156"/>
      <c r="G189" s="61"/>
    </row>
    <row r="190" spans="1:7" s="58" customFormat="1" ht="6.75" customHeight="1" thickBot="1" x14ac:dyDescent="0.3">
      <c r="A190" s="57"/>
      <c r="D190" s="59"/>
      <c r="F190" s="63"/>
      <c r="G190" s="61"/>
    </row>
    <row r="191" spans="1:7" s="58" customFormat="1" ht="13.5" thickBot="1" x14ac:dyDescent="0.3">
      <c r="A191" s="57"/>
      <c r="C191" s="58" t="s">
        <v>221</v>
      </c>
      <c r="D191" s="59"/>
      <c r="F191" s="156" t="str">
        <f>IF(F187&lt;F189,(F187/F189)*100,"")</f>
        <v/>
      </c>
      <c r="G191" s="61"/>
    </row>
    <row r="192" spans="1:7" s="58" customFormat="1" ht="6.75" customHeight="1" x14ac:dyDescent="0.25">
      <c r="A192" s="57"/>
      <c r="D192" s="59"/>
      <c r="F192" s="158"/>
      <c r="G192" s="61"/>
    </row>
    <row r="193" spans="1:7" ht="12.75" customHeight="1" x14ac:dyDescent="0.25">
      <c r="A193" s="34"/>
      <c r="B193" s="321" t="s">
        <v>305</v>
      </c>
      <c r="C193" s="322"/>
      <c r="D193" s="322"/>
      <c r="E193" s="45"/>
      <c r="F193" s="46"/>
      <c r="G193" s="36"/>
    </row>
    <row r="194" spans="1:7" ht="24.75" customHeight="1" x14ac:dyDescent="0.25">
      <c r="A194" s="34"/>
      <c r="B194" s="322"/>
      <c r="C194" s="322"/>
      <c r="D194" s="322"/>
      <c r="E194" s="45"/>
      <c r="F194" s="46"/>
      <c r="G194" s="36"/>
    </row>
    <row r="195" spans="1:7" ht="6.75" customHeight="1" x14ac:dyDescent="0.25">
      <c r="A195" s="34"/>
      <c r="G195" s="36"/>
    </row>
    <row r="196" spans="1:7" x14ac:dyDescent="0.25">
      <c r="A196" s="34"/>
      <c r="B196" s="301"/>
      <c r="C196" s="302"/>
      <c r="D196" s="303"/>
      <c r="G196" s="36"/>
    </row>
    <row r="197" spans="1:7" x14ac:dyDescent="0.25">
      <c r="A197" s="34"/>
      <c r="B197" s="304"/>
      <c r="C197" s="305"/>
      <c r="D197" s="306"/>
      <c r="G197" s="36"/>
    </row>
    <row r="198" spans="1:7" x14ac:dyDescent="0.25">
      <c r="A198" s="34"/>
      <c r="B198" s="304"/>
      <c r="C198" s="305"/>
      <c r="D198" s="306"/>
      <c r="G198" s="36"/>
    </row>
    <row r="199" spans="1:7" x14ac:dyDescent="0.25">
      <c r="A199" s="34"/>
      <c r="B199" s="304"/>
      <c r="C199" s="305"/>
      <c r="D199" s="306"/>
      <c r="G199" s="36"/>
    </row>
    <row r="200" spans="1:7" x14ac:dyDescent="0.25">
      <c r="A200" s="34"/>
      <c r="B200" s="304"/>
      <c r="C200" s="305"/>
      <c r="D200" s="306"/>
      <c r="G200" s="36"/>
    </row>
    <row r="201" spans="1:7" x14ac:dyDescent="0.25">
      <c r="A201" s="34"/>
      <c r="B201" s="304"/>
      <c r="C201" s="305"/>
      <c r="D201" s="306"/>
      <c r="G201" s="36"/>
    </row>
    <row r="202" spans="1:7" x14ac:dyDescent="0.25">
      <c r="A202" s="34"/>
      <c r="B202" s="307"/>
      <c r="C202" s="308"/>
      <c r="D202" s="309"/>
      <c r="G202" s="36"/>
    </row>
    <row r="203" spans="1:7" s="58" customFormat="1" ht="6.75" customHeight="1" thickBot="1" x14ac:dyDescent="0.3">
      <c r="A203" s="57"/>
      <c r="D203" s="59"/>
      <c r="F203" s="63"/>
      <c r="G203" s="61"/>
    </row>
    <row r="204" spans="1:7" s="58" customFormat="1" ht="13.5" thickBot="1" x14ac:dyDescent="0.3">
      <c r="A204" s="57"/>
      <c r="C204" s="58" t="s">
        <v>14</v>
      </c>
      <c r="D204" s="59"/>
      <c r="F204" s="143" t="str">
        <f>IF(OR(F191="",B196=""),"N/A","Yes")</f>
        <v>N/A</v>
      </c>
      <c r="G204" s="61"/>
    </row>
    <row r="205" spans="1:7" ht="6.75" customHeight="1" thickBot="1" x14ac:dyDescent="0.3">
      <c r="A205" s="34"/>
      <c r="G205" s="36"/>
    </row>
    <row r="206" spans="1:7" ht="13.5" thickBot="1" x14ac:dyDescent="0.3">
      <c r="A206" s="34"/>
      <c r="C206" s="35" t="s">
        <v>15</v>
      </c>
      <c r="F206" s="18" t="str">
        <f>IF(F204="yes",1,"")</f>
        <v/>
      </c>
      <c r="G206" s="36"/>
    </row>
    <row r="207" spans="1:7" ht="6.75" customHeight="1" x14ac:dyDescent="0.25">
      <c r="A207" s="48"/>
      <c r="B207" s="49"/>
      <c r="C207" s="49"/>
      <c r="D207" s="50"/>
      <c r="E207" s="49"/>
      <c r="F207" s="51"/>
      <c r="G207" s="52"/>
    </row>
  </sheetData>
  <sheetProtection selectLockedCells="1" selectUnlockedCells="1"/>
  <mergeCells count="14">
    <mergeCell ref="B34:D35"/>
    <mergeCell ref="B61:D62"/>
    <mergeCell ref="B88:D89"/>
    <mergeCell ref="B115:D116"/>
    <mergeCell ref="B141:D142"/>
    <mergeCell ref="B196:D202"/>
    <mergeCell ref="B37:D43"/>
    <mergeCell ref="B64:D70"/>
    <mergeCell ref="B91:D97"/>
    <mergeCell ref="B118:D124"/>
    <mergeCell ref="B144:D150"/>
    <mergeCell ref="B170:D176"/>
    <mergeCell ref="B167:D168"/>
    <mergeCell ref="B193:D194"/>
  </mergeCells>
  <dataValidations count="1">
    <dataValidation type="list" allowBlank="1" showInputMessage="1" showErrorMessage="1" sqref="F185 F159 F133 F107 F80 F53 F26">
      <formula1>Source</formula1>
    </dataValidation>
  </dataValidations>
  <hyperlinks>
    <hyperlink ref="B34:D35" location="Instructions!A29:G41" display="Provide an in-depth description of milestone progress as stated in the instructions. (If no data is entered, then a 0 Achievement Value is assumed for applicable DY. If so, please explain why data is not available):"/>
    <hyperlink ref="B61:D62" location="Instructions!A29:G41" display="Provide an in-depth description of milestone progress as stated in the instructions. (If no data is entered, then a 0 Achievement Value is assumed for applicable DY. If so, please explain why data is not available):"/>
    <hyperlink ref="B88:D89" location="Instructions!A29:G41" display="Provide an in-depth description of milestone progress as stated in the instructions. (If no data is entered, then a 0 Achievement Value is assumed for applicable DY. If so, please explain why data is not available):"/>
    <hyperlink ref="B115:D116" location="Instructions!A29:G41" display="Provide an in-depth description of milestone progress as stated in the instructions. (If no data is entered, then a 0 Achievement Value is assumed for applicable DY. If so, please explain why data is not available):"/>
    <hyperlink ref="B141:D142" location="Instructions!A29:G41" display="Provide an in-depth description of milestone progress as stated in the instructions. (If no data is entered, then a 0 Achievement Value is assumed for applicable DY. If so, please explain why data is not available):"/>
    <hyperlink ref="B167:D168" location="Instructions!A29:G41" display="Provide an in-depth description of milestone progress as stated in the instructions. (If no data is entered, then a 0 Achievement Value is assumed for applicable DY. If so, please explain why data is not available):"/>
    <hyperlink ref="B193:D194"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4" orientation="portrait" r:id="rId1"/>
  <headerFooter>
    <oddHeader>&amp;C&amp;"-,Bold"&amp;14DSRIP Semi-Annual Reporting Form</oddHeader>
    <oddFooter>&amp;C&amp;A&amp;R&amp;P of &amp;N&amp;L&amp;D</oddFooter>
  </headerFooter>
  <rowBreaks count="2" manualBreakCount="2">
    <brk id="75" max="16383" man="1"/>
    <brk id="155" max="16383" man="1"/>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8"/>
  </sheetPr>
  <dimension ref="A1:H295"/>
  <sheetViews>
    <sheetView showGridLines="0" view="pageBreakPreview" topLeftCell="A59" zoomScale="85" zoomScaleNormal="90" zoomScaleSheetLayoutView="85" zoomScalePageLayoutView="90" workbookViewId="0">
      <selection activeCell="L64" sqref="L64"/>
    </sheetView>
  </sheetViews>
  <sheetFormatPr defaultColWidth="10" defaultRowHeight="12.75" x14ac:dyDescent="0.25"/>
  <cols>
    <col min="1" max="1" width="1.7109375" style="5" customWidth="1"/>
    <col min="2" max="2" width="2.140625" style="5" customWidth="1"/>
    <col min="3" max="3" width="20.85546875" style="5" customWidth="1"/>
    <col min="4" max="4" width="75.5703125" style="11" customWidth="1"/>
    <col min="5" max="5" width="2.7109375" style="5" customWidth="1"/>
    <col min="6" max="6" width="14.42578125" style="7" customWidth="1"/>
    <col min="7" max="7" width="3.140625" style="5" customWidth="1"/>
    <col min="8" max="8" width="1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The University of California, Davis Medical Center</v>
      </c>
    </row>
    <row r="3" spans="1:8" x14ac:dyDescent="0.2">
      <c r="A3" s="1" t="str">
        <f>'Total Payment Amount'!B3</f>
        <v>REPORTING YEAR:</v>
      </c>
      <c r="C3" s="1"/>
      <c r="D3" s="147"/>
    </row>
    <row r="4" spans="1:8" x14ac:dyDescent="0.2">
      <c r="A4" s="1" t="str">
        <f>'Total Payment Amount'!B4</f>
        <v xml:space="preserve">DATE OF SUBMISSION: </v>
      </c>
      <c r="D4" s="8"/>
    </row>
    <row r="5" spans="1:8" ht="15" x14ac:dyDescent="0.25">
      <c r="A5" s="64" t="s">
        <v>172</v>
      </c>
    </row>
    <row r="7" spans="1:8" ht="14.25" x14ac:dyDescent="0.25">
      <c r="A7" s="10" t="s">
        <v>1</v>
      </c>
      <c r="H7" s="73">
        <v>0</v>
      </c>
    </row>
    <row r="8" spans="1:8" ht="14.25" x14ac:dyDescent="0.25">
      <c r="A8" s="12" t="s">
        <v>2</v>
      </c>
      <c r="B8" s="13" t="s">
        <v>3</v>
      </c>
      <c r="H8" s="73">
        <v>0.25</v>
      </c>
    </row>
    <row r="9" spans="1:8" ht="15" thickBot="1" x14ac:dyDescent="0.3">
      <c r="A9" s="13" t="s">
        <v>4</v>
      </c>
      <c r="B9" s="13"/>
      <c r="H9" s="73">
        <v>0.5</v>
      </c>
    </row>
    <row r="10" spans="1:8" s="2" customFormat="1" ht="13.5" thickBot="1" x14ac:dyDescent="0.3">
      <c r="A10" s="14" t="s">
        <v>2</v>
      </c>
      <c r="B10" s="15"/>
      <c r="C10" s="3" t="s">
        <v>5</v>
      </c>
      <c r="D10" s="3"/>
      <c r="E10" s="3"/>
      <c r="F10" s="3"/>
      <c r="G10" s="3"/>
      <c r="H10" s="2">
        <v>0.75</v>
      </c>
    </row>
    <row r="11" spans="1:8" s="2" customFormat="1" ht="15" thickBot="1" x14ac:dyDescent="0.3">
      <c r="B11" s="16"/>
      <c r="C11" s="17" t="s">
        <v>6</v>
      </c>
      <c r="D11" s="3"/>
      <c r="F11" s="4"/>
      <c r="H11" s="2">
        <v>1</v>
      </c>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173</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2329250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2329250</v>
      </c>
      <c r="G19" s="36"/>
    </row>
    <row r="20" spans="1:7" s="2" customFormat="1" x14ac:dyDescent="0.25">
      <c r="A20" s="34"/>
      <c r="C20" s="35"/>
      <c r="D20" s="3"/>
      <c r="E20" s="14"/>
      <c r="F20" s="149"/>
      <c r="G20" s="36"/>
    </row>
    <row r="21" spans="1:7" s="73" customFormat="1" ht="15" x14ac:dyDescent="0.25">
      <c r="A21" s="76"/>
      <c r="B21" s="77" t="s">
        <v>174</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7">
        <v>279</v>
      </c>
      <c r="G23" s="80"/>
    </row>
    <row r="24" spans="1:7" ht="6.75" customHeight="1" thickBot="1" x14ac:dyDescent="0.3">
      <c r="A24" s="79"/>
      <c r="G24" s="80"/>
    </row>
    <row r="25" spans="1:7" ht="13.5" thickBot="1" x14ac:dyDescent="0.3">
      <c r="A25" s="79"/>
      <c r="B25" s="5" t="s">
        <v>32</v>
      </c>
      <c r="E25" s="14" t="s">
        <v>2</v>
      </c>
      <c r="F25" s="137">
        <v>626</v>
      </c>
      <c r="G25" s="80"/>
    </row>
    <row r="26" spans="1:7" ht="6.75" customHeight="1" thickBot="1" x14ac:dyDescent="0.3">
      <c r="A26" s="79"/>
      <c r="G26" s="80"/>
    </row>
    <row r="27" spans="1:7" ht="13.5" thickBot="1" x14ac:dyDescent="0.3">
      <c r="A27" s="79"/>
      <c r="C27" s="5" t="s">
        <v>175</v>
      </c>
      <c r="F27" s="16">
        <f>IF(F25&gt;F23,F23/F25,"N/A")</f>
        <v>0.44568690095846647</v>
      </c>
      <c r="G27" s="80"/>
    </row>
    <row r="28" spans="1:7" s="58" customFormat="1" ht="6.75" customHeight="1" x14ac:dyDescent="0.25">
      <c r="A28" s="57"/>
      <c r="D28" s="59"/>
      <c r="F28" s="158"/>
      <c r="G28" s="61"/>
    </row>
    <row r="29" spans="1:7" s="2" customFormat="1" ht="12.75" customHeight="1" x14ac:dyDescent="0.25">
      <c r="A29" s="34"/>
      <c r="B29" s="321" t="s">
        <v>305</v>
      </c>
      <c r="C29" s="322"/>
      <c r="D29" s="322"/>
      <c r="E29" s="45"/>
      <c r="F29" s="46"/>
      <c r="G29" s="36"/>
    </row>
    <row r="30" spans="1:7" s="2" customFormat="1" x14ac:dyDescent="0.25">
      <c r="A30" s="34"/>
      <c r="B30" s="322"/>
      <c r="C30" s="322"/>
      <c r="D30" s="322"/>
      <c r="E30" s="45"/>
      <c r="F30" s="46"/>
      <c r="G30" s="36"/>
    </row>
    <row r="31" spans="1:7" s="2" customFormat="1" ht="6.75" customHeight="1" x14ac:dyDescent="0.25">
      <c r="A31" s="34"/>
      <c r="D31" s="3"/>
      <c r="F31" s="4"/>
      <c r="G31" s="36"/>
    </row>
    <row r="32" spans="1:7" s="2" customFormat="1" x14ac:dyDescent="0.25">
      <c r="A32" s="34"/>
      <c r="B32" s="301" t="s">
        <v>357</v>
      </c>
      <c r="C32" s="302"/>
      <c r="D32" s="303"/>
      <c r="F32" s="4"/>
      <c r="G32" s="36"/>
    </row>
    <row r="33" spans="1:7" s="2" customFormat="1" x14ac:dyDescent="0.25">
      <c r="A33" s="34"/>
      <c r="B33" s="304"/>
      <c r="C33" s="305"/>
      <c r="D33" s="306"/>
      <c r="F33" s="4"/>
      <c r="G33" s="36"/>
    </row>
    <row r="34" spans="1:7" s="2" customFormat="1" x14ac:dyDescent="0.25">
      <c r="A34" s="34"/>
      <c r="B34" s="304"/>
      <c r="C34" s="305"/>
      <c r="D34" s="306"/>
      <c r="F34" s="4"/>
      <c r="G34" s="36"/>
    </row>
    <row r="35" spans="1:7" s="2" customFormat="1" x14ac:dyDescent="0.25">
      <c r="A35" s="34"/>
      <c r="B35" s="304"/>
      <c r="C35" s="305"/>
      <c r="D35" s="306"/>
      <c r="F35" s="4"/>
      <c r="G35" s="36"/>
    </row>
    <row r="36" spans="1:7" s="2" customFormat="1" x14ac:dyDescent="0.25">
      <c r="A36" s="34"/>
      <c r="B36" s="304"/>
      <c r="C36" s="305"/>
      <c r="D36" s="306"/>
      <c r="F36" s="4"/>
      <c r="G36" s="36"/>
    </row>
    <row r="37" spans="1:7" s="2" customFormat="1" x14ac:dyDescent="0.25">
      <c r="A37" s="34"/>
      <c r="B37" s="304"/>
      <c r="C37" s="305"/>
      <c r="D37" s="306"/>
      <c r="F37" s="4"/>
      <c r="G37" s="36"/>
    </row>
    <row r="38" spans="1:7" s="2" customFormat="1" ht="73.5" customHeight="1" x14ac:dyDescent="0.25">
      <c r="A38" s="34"/>
      <c r="B38" s="307"/>
      <c r="C38" s="308"/>
      <c r="D38" s="309"/>
      <c r="F38" s="4"/>
      <c r="G38" s="36"/>
    </row>
    <row r="39" spans="1:7" ht="6.75" customHeight="1" thickBot="1" x14ac:dyDescent="0.3">
      <c r="A39" s="79"/>
      <c r="G39" s="80"/>
    </row>
    <row r="40" spans="1:7" ht="13.5" thickBot="1" x14ac:dyDescent="0.3">
      <c r="A40" s="79"/>
      <c r="B40" s="5" t="s">
        <v>230</v>
      </c>
      <c r="E40" s="14" t="s">
        <v>2</v>
      </c>
      <c r="F40" s="150"/>
      <c r="G40" s="80"/>
    </row>
    <row r="41" spans="1:7" ht="6.75" customHeight="1" thickBot="1" x14ac:dyDescent="0.3">
      <c r="A41" s="79"/>
      <c r="G41" s="80"/>
    </row>
    <row r="42" spans="1:7" ht="14.25" customHeight="1" thickBot="1" x14ac:dyDescent="0.3">
      <c r="A42" s="79"/>
      <c r="B42" s="5" t="s">
        <v>231</v>
      </c>
      <c r="F42" s="150" t="str">
        <f>IF(ISNUMBER(F40),F40/F27,"N/A")</f>
        <v>N/A</v>
      </c>
      <c r="G42" s="80"/>
    </row>
    <row r="43" spans="1:7" ht="7.5" customHeight="1" thickBot="1" x14ac:dyDescent="0.3">
      <c r="A43" s="79"/>
      <c r="C43" s="78"/>
      <c r="F43" s="148"/>
      <c r="G43" s="80"/>
    </row>
    <row r="44" spans="1:7" ht="14.25" customHeight="1" thickBot="1" x14ac:dyDescent="0.3">
      <c r="A44" s="79"/>
      <c r="C44" s="78" t="s">
        <v>15</v>
      </c>
      <c r="F44" s="18">
        <f>IF(ISNUMBER(F40),LOOKUP(F42,$H$7:$H$11),IF(F23&lt;F25,1,0))</f>
        <v>1</v>
      </c>
      <c r="G44" s="80"/>
    </row>
    <row r="45" spans="1:7" s="2" customFormat="1" ht="8.25" customHeight="1" x14ac:dyDescent="0.25">
      <c r="A45" s="34"/>
      <c r="D45" s="3"/>
      <c r="F45" s="4"/>
      <c r="G45" s="36"/>
    </row>
    <row r="46" spans="1:7" s="2" customFormat="1" ht="12" customHeight="1" x14ac:dyDescent="0.25">
      <c r="A46" s="161"/>
      <c r="B46" s="162"/>
      <c r="C46" s="162"/>
      <c r="D46" s="163"/>
      <c r="E46" s="162"/>
      <c r="F46" s="164"/>
      <c r="G46" s="165"/>
    </row>
    <row r="47" spans="1:7" s="33" customFormat="1" ht="28.5" x14ac:dyDescent="0.25">
      <c r="A47" s="40"/>
      <c r="B47" s="41" t="s">
        <v>234</v>
      </c>
      <c r="C47" s="41"/>
      <c r="D47" s="154" t="s">
        <v>327</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300" t="s">
        <v>306</v>
      </c>
      <c r="C56" s="300"/>
      <c r="D56" s="300"/>
      <c r="F56" s="4"/>
      <c r="G56" s="36"/>
    </row>
    <row r="57" spans="1:7" s="2" customFormat="1" ht="13.5" thickBot="1" x14ac:dyDescent="0.3">
      <c r="A57" s="34"/>
      <c r="B57" s="300"/>
      <c r="C57" s="300"/>
      <c r="D57" s="300"/>
      <c r="E57" s="14" t="s">
        <v>2</v>
      </c>
      <c r="F57" s="15" t="s">
        <v>191</v>
      </c>
      <c r="G57" s="36"/>
    </row>
    <row r="58" spans="1:7" s="2" customFormat="1" ht="6.75" customHeight="1" x14ac:dyDescent="0.25">
      <c r="A58" s="34"/>
      <c r="D58" s="3"/>
      <c r="F58" s="4"/>
      <c r="G58" s="36"/>
    </row>
    <row r="59" spans="1:7" s="2" customFormat="1" x14ac:dyDescent="0.25">
      <c r="A59" s="34"/>
      <c r="B59" s="301" t="s">
        <v>371</v>
      </c>
      <c r="C59" s="302"/>
      <c r="D59" s="303"/>
      <c r="F59" s="4"/>
      <c r="G59" s="36"/>
    </row>
    <row r="60" spans="1:7" s="2" customFormat="1" x14ac:dyDescent="0.25">
      <c r="A60" s="34"/>
      <c r="B60" s="304"/>
      <c r="C60" s="305"/>
      <c r="D60" s="306"/>
      <c r="F60" s="4"/>
      <c r="G60" s="36"/>
    </row>
    <row r="61" spans="1:7" s="2" customFormat="1" x14ac:dyDescent="0.25">
      <c r="A61" s="34"/>
      <c r="B61" s="304"/>
      <c r="C61" s="305"/>
      <c r="D61" s="306"/>
      <c r="F61" s="4"/>
      <c r="G61" s="36"/>
    </row>
    <row r="62" spans="1:7" s="2" customFormat="1" x14ac:dyDescent="0.25">
      <c r="A62" s="34"/>
      <c r="B62" s="304"/>
      <c r="C62" s="305"/>
      <c r="D62" s="306"/>
      <c r="F62" s="4"/>
      <c r="G62" s="36"/>
    </row>
    <row r="63" spans="1:7" s="2" customFormat="1" ht="128.25" customHeight="1" x14ac:dyDescent="0.25">
      <c r="A63" s="34"/>
      <c r="B63" s="304"/>
      <c r="C63" s="305"/>
      <c r="D63" s="306"/>
      <c r="F63" s="4"/>
      <c r="G63" s="36"/>
    </row>
    <row r="64" spans="1:7" s="2" customFormat="1" ht="194.25" customHeight="1" x14ac:dyDescent="0.25">
      <c r="A64" s="34"/>
      <c r="B64" s="304"/>
      <c r="C64" s="305"/>
      <c r="D64" s="306"/>
      <c r="F64" s="4"/>
      <c r="G64" s="36"/>
    </row>
    <row r="65" spans="1:7" s="2" customFormat="1" ht="299.25" customHeight="1" x14ac:dyDescent="0.25">
      <c r="A65" s="34"/>
      <c r="B65" s="307"/>
      <c r="C65" s="308"/>
      <c r="D65" s="309"/>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IF(F57="Yes",1,IF(F57="No",0,IF(AND(ISBLANK(F67),ISNUMBER(F54)),1,IF(F67&gt;0,LOOKUP(F54/F67,$H$7:$H$11),IF(ISTEXT(D47),0,"")))))</f>
        <v>1</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42.75" x14ac:dyDescent="0.25">
      <c r="A72" s="40"/>
      <c r="B72" s="41" t="s">
        <v>234</v>
      </c>
      <c r="C72" s="41"/>
      <c r="D72" s="154" t="s">
        <v>330</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269">
        <v>279</v>
      </c>
      <c r="G75" s="36"/>
    </row>
    <row r="76" spans="1:7" s="2" customFormat="1" ht="6.75" customHeight="1" thickBot="1" x14ac:dyDescent="0.3">
      <c r="A76" s="34"/>
      <c r="D76" s="3"/>
      <c r="F76" s="4"/>
      <c r="G76" s="36"/>
    </row>
    <row r="77" spans="1:7" s="2" customFormat="1" ht="13.5" thickBot="1" x14ac:dyDescent="0.3">
      <c r="A77" s="34"/>
      <c r="B77" s="2" t="s">
        <v>19</v>
      </c>
      <c r="D77" s="3"/>
      <c r="E77" s="14" t="s">
        <v>2</v>
      </c>
      <c r="F77" s="269">
        <v>626</v>
      </c>
      <c r="G77" s="36"/>
    </row>
    <row r="78" spans="1:7" s="2" customFormat="1" ht="6.75" customHeight="1" thickBot="1" x14ac:dyDescent="0.3">
      <c r="A78" s="34"/>
      <c r="D78" s="3"/>
      <c r="F78" s="4"/>
      <c r="G78" s="36"/>
    </row>
    <row r="79" spans="1:7" s="2" customFormat="1" ht="13.5" thickBot="1" x14ac:dyDescent="0.3">
      <c r="A79" s="34"/>
      <c r="C79" s="2" t="s">
        <v>14</v>
      </c>
      <c r="D79" s="3"/>
      <c r="F79" s="270">
        <f>IF(F77&gt;F75,F75/F77,IF(F82&gt;0,F82,"N/A"))</f>
        <v>0.44568690095846647</v>
      </c>
      <c r="G79" s="36"/>
    </row>
    <row r="80" spans="1:7" s="2" customFormat="1" ht="6.75" customHeight="1" x14ac:dyDescent="0.25">
      <c r="A80" s="34"/>
      <c r="D80" s="3"/>
      <c r="F80" s="4"/>
      <c r="G80" s="36"/>
    </row>
    <row r="81" spans="1:7" s="2" customFormat="1" ht="13.5" customHeight="1" thickBot="1" x14ac:dyDescent="0.3">
      <c r="A81" s="34"/>
      <c r="B81" s="300" t="s">
        <v>306</v>
      </c>
      <c r="C81" s="300"/>
      <c r="D81" s="300"/>
      <c r="F81" s="4"/>
      <c r="G81" s="36"/>
    </row>
    <row r="82" spans="1:7" s="2" customFormat="1" ht="13.5" thickBot="1" x14ac:dyDescent="0.3">
      <c r="A82" s="34"/>
      <c r="B82" s="300"/>
      <c r="C82" s="300"/>
      <c r="D82" s="300"/>
      <c r="E82" s="14" t="s">
        <v>2</v>
      </c>
      <c r="F82" s="15" t="s">
        <v>191</v>
      </c>
      <c r="G82" s="36"/>
    </row>
    <row r="83" spans="1:7" s="2" customFormat="1" ht="6.75" customHeight="1" x14ac:dyDescent="0.25">
      <c r="A83" s="34"/>
      <c r="D83" s="3"/>
      <c r="F83" s="4"/>
      <c r="G83" s="36"/>
    </row>
    <row r="84" spans="1:7" s="2" customFormat="1" x14ac:dyDescent="0.25">
      <c r="A84" s="34"/>
      <c r="B84" s="310" t="s">
        <v>363</v>
      </c>
      <c r="C84" s="311"/>
      <c r="D84" s="312"/>
      <c r="F84" s="4"/>
      <c r="G84" s="36"/>
    </row>
    <row r="85" spans="1:7" s="2" customFormat="1" x14ac:dyDescent="0.25">
      <c r="A85" s="34"/>
      <c r="B85" s="313"/>
      <c r="C85" s="314"/>
      <c r="D85" s="315"/>
      <c r="F85" s="4"/>
      <c r="G85" s="36"/>
    </row>
    <row r="86" spans="1:7" s="2" customFormat="1" x14ac:dyDescent="0.25">
      <c r="A86" s="34"/>
      <c r="B86" s="313"/>
      <c r="C86" s="314"/>
      <c r="D86" s="315"/>
      <c r="F86" s="4"/>
      <c r="G86" s="36"/>
    </row>
    <row r="87" spans="1:7" s="2" customFormat="1" x14ac:dyDescent="0.25">
      <c r="A87" s="34"/>
      <c r="B87" s="313"/>
      <c r="C87" s="314"/>
      <c r="D87" s="315"/>
      <c r="F87" s="4"/>
      <c r="G87" s="36"/>
    </row>
    <row r="88" spans="1:7" s="2" customFormat="1" x14ac:dyDescent="0.25">
      <c r="A88" s="34"/>
      <c r="B88" s="313"/>
      <c r="C88" s="314"/>
      <c r="D88" s="315"/>
      <c r="F88" s="4"/>
      <c r="G88" s="36"/>
    </row>
    <row r="89" spans="1:7" s="2" customFormat="1" ht="47.25" customHeight="1" x14ac:dyDescent="0.25">
      <c r="A89" s="34"/>
      <c r="B89" s="313"/>
      <c r="C89" s="314"/>
      <c r="D89" s="315"/>
      <c r="F89" s="4"/>
      <c r="G89" s="36"/>
    </row>
    <row r="90" spans="1:7" s="2" customFormat="1" ht="191.25" customHeight="1" x14ac:dyDescent="0.25">
      <c r="A90" s="34"/>
      <c r="B90" s="316"/>
      <c r="C90" s="317"/>
      <c r="D90" s="318"/>
      <c r="F90" s="4"/>
      <c r="G90" s="36"/>
    </row>
    <row r="91" spans="1:7" s="2" customFormat="1" ht="6.75" customHeight="1" thickBot="1" x14ac:dyDescent="0.3">
      <c r="A91" s="34"/>
      <c r="D91" s="3"/>
      <c r="F91" s="4"/>
      <c r="G91" s="36"/>
    </row>
    <row r="92" spans="1:7" s="2" customFormat="1" ht="13.5" thickBot="1" x14ac:dyDescent="0.3">
      <c r="A92" s="34"/>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IF(F82="Yes",1,IF(F82="No",0,IF(AND(ISBLANK(F92),ISNUMBER(F79)),1,IF(F92&gt;0,LOOKUP(F79/F92,$H$7:$H$11),IF(ISTEXT(D72),0,"")))))</f>
        <v>1</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00" t="s">
        <v>306</v>
      </c>
      <c r="C106" s="300"/>
      <c r="D106" s="300"/>
      <c r="F106" s="4"/>
      <c r="G106" s="36"/>
    </row>
    <row r="107" spans="1:7" s="2" customFormat="1" ht="13.5" thickBot="1" x14ac:dyDescent="0.3">
      <c r="A107" s="34"/>
      <c r="B107" s="300"/>
      <c r="C107" s="300"/>
      <c r="D107" s="300"/>
      <c r="E107" s="14" t="s">
        <v>2</v>
      </c>
      <c r="F107" s="15"/>
      <c r="G107" s="36"/>
    </row>
    <row r="108" spans="1:7" s="2" customFormat="1" ht="6.75" customHeight="1" x14ac:dyDescent="0.25">
      <c r="A108" s="34"/>
      <c r="D108" s="3"/>
      <c r="F108" s="4"/>
      <c r="G108" s="36"/>
    </row>
    <row r="109" spans="1:7" s="2" customFormat="1" x14ac:dyDescent="0.25">
      <c r="A109" s="34"/>
      <c r="B109" s="301"/>
      <c r="C109" s="302"/>
      <c r="D109" s="303"/>
      <c r="F109" s="4"/>
      <c r="G109" s="36"/>
    </row>
    <row r="110" spans="1:7" s="2" customFormat="1" x14ac:dyDescent="0.25">
      <c r="A110" s="34"/>
      <c r="B110" s="304"/>
      <c r="C110" s="305"/>
      <c r="D110" s="306"/>
      <c r="F110" s="4"/>
      <c r="G110" s="36"/>
    </row>
    <row r="111" spans="1:7" s="2" customFormat="1" x14ac:dyDescent="0.25">
      <c r="A111" s="34"/>
      <c r="B111" s="304"/>
      <c r="C111" s="305"/>
      <c r="D111" s="306"/>
      <c r="F111" s="4"/>
      <c r="G111" s="36"/>
    </row>
    <row r="112" spans="1:7" s="2" customFormat="1" x14ac:dyDescent="0.25">
      <c r="A112" s="34"/>
      <c r="B112" s="304"/>
      <c r="C112" s="305"/>
      <c r="D112" s="306"/>
      <c r="F112" s="4"/>
      <c r="G112" s="36"/>
    </row>
    <row r="113" spans="1:7" s="2" customFormat="1" x14ac:dyDescent="0.25">
      <c r="A113" s="34"/>
      <c r="B113" s="304"/>
      <c r="C113" s="305"/>
      <c r="D113" s="306"/>
      <c r="F113" s="4"/>
      <c r="G113" s="36"/>
    </row>
    <row r="114" spans="1:7" s="2" customFormat="1" x14ac:dyDescent="0.25">
      <c r="A114" s="34"/>
      <c r="B114" s="304"/>
      <c r="C114" s="305"/>
      <c r="D114" s="306"/>
      <c r="F114" s="4"/>
      <c r="G114" s="36"/>
    </row>
    <row r="115" spans="1:7" s="2" customFormat="1" x14ac:dyDescent="0.25">
      <c r="A115" s="34"/>
      <c r="B115" s="307"/>
      <c r="C115" s="308"/>
      <c r="D115" s="309"/>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IF(F107="Yes",1,IF(F107="No",0,IF(AND(ISBLANK(F117),ISNUMBER(F104)),1,IF(F117&gt;0,LOOKUP(F104/F117,$H$7:$H$11),IF(ISTEXT(D97),0,"")))))</f>
        <v/>
      </c>
      <c r="G119" s="36"/>
    </row>
    <row r="120" spans="1:7" s="2" customFormat="1" ht="9.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00" t="s">
        <v>306</v>
      </c>
      <c r="C131" s="300"/>
      <c r="D131" s="300"/>
      <c r="F131" s="4"/>
      <c r="G131" s="36"/>
    </row>
    <row r="132" spans="1:7" s="2" customFormat="1" ht="13.5" thickBot="1" x14ac:dyDescent="0.3">
      <c r="A132" s="34"/>
      <c r="B132" s="300"/>
      <c r="C132" s="300"/>
      <c r="D132" s="300"/>
      <c r="E132" s="14" t="s">
        <v>2</v>
      </c>
      <c r="F132" s="15"/>
      <c r="G132" s="36"/>
    </row>
    <row r="133" spans="1:7" s="2" customFormat="1" ht="6.75" customHeight="1" x14ac:dyDescent="0.25">
      <c r="A133" s="34"/>
      <c r="D133" s="3"/>
      <c r="F133" s="4"/>
      <c r="G133" s="36"/>
    </row>
    <row r="134" spans="1:7" s="2" customFormat="1" x14ac:dyDescent="0.25">
      <c r="A134" s="34"/>
      <c r="B134" s="301"/>
      <c r="C134" s="302"/>
      <c r="D134" s="303"/>
      <c r="F134" s="4"/>
      <c r="G134" s="36"/>
    </row>
    <row r="135" spans="1:7" s="2" customFormat="1" x14ac:dyDescent="0.25">
      <c r="A135" s="34"/>
      <c r="B135" s="304"/>
      <c r="C135" s="305"/>
      <c r="D135" s="306"/>
      <c r="F135" s="4"/>
      <c r="G135" s="36"/>
    </row>
    <row r="136" spans="1:7" s="2" customFormat="1" x14ac:dyDescent="0.25">
      <c r="A136" s="34"/>
      <c r="B136" s="304"/>
      <c r="C136" s="305"/>
      <c r="D136" s="306"/>
      <c r="F136" s="4"/>
      <c r="G136" s="36"/>
    </row>
    <row r="137" spans="1:7" s="2" customFormat="1" x14ac:dyDescent="0.25">
      <c r="A137" s="34"/>
      <c r="B137" s="304"/>
      <c r="C137" s="305"/>
      <c r="D137" s="306"/>
      <c r="F137" s="4"/>
      <c r="G137" s="36"/>
    </row>
    <row r="138" spans="1:7" s="2" customFormat="1" x14ac:dyDescent="0.25">
      <c r="A138" s="34"/>
      <c r="B138" s="304"/>
      <c r="C138" s="305"/>
      <c r="D138" s="306"/>
      <c r="F138" s="4"/>
      <c r="G138" s="36"/>
    </row>
    <row r="139" spans="1:7" s="2" customFormat="1" x14ac:dyDescent="0.25">
      <c r="A139" s="34"/>
      <c r="B139" s="304"/>
      <c r="C139" s="305"/>
      <c r="D139" s="306"/>
      <c r="F139" s="4"/>
      <c r="G139" s="36"/>
    </row>
    <row r="140" spans="1:7" s="2" customFormat="1" x14ac:dyDescent="0.25">
      <c r="A140" s="34"/>
      <c r="B140" s="307"/>
      <c r="C140" s="308"/>
      <c r="D140" s="309"/>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IF(F132="Yes",1,IF(F132="No",0,IF(AND(ISBLANK(F142),ISNUMBER(F129)),1,IF(F142&gt;0,LOOKUP(F129/F142,$H$7:$H$11),IF(ISTEXT(D122),0,"")))))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00" t="s">
        <v>306</v>
      </c>
      <c r="C156" s="300"/>
      <c r="D156" s="300"/>
      <c r="F156" s="4"/>
      <c r="G156" s="36"/>
    </row>
    <row r="157" spans="1:7" s="2" customFormat="1" ht="13.5" thickBot="1" x14ac:dyDescent="0.3">
      <c r="A157" s="34"/>
      <c r="B157" s="300"/>
      <c r="C157" s="300"/>
      <c r="D157" s="300"/>
      <c r="E157" s="14" t="s">
        <v>2</v>
      </c>
      <c r="F157" s="15"/>
      <c r="G157" s="36"/>
    </row>
    <row r="158" spans="1:7" s="2" customFormat="1" ht="6.75" customHeight="1" x14ac:dyDescent="0.25">
      <c r="A158" s="34"/>
      <c r="D158" s="3"/>
      <c r="F158" s="4"/>
      <c r="G158" s="36"/>
    </row>
    <row r="159" spans="1:7" s="2" customFormat="1" x14ac:dyDescent="0.25">
      <c r="A159" s="34"/>
      <c r="B159" s="301"/>
      <c r="C159" s="302"/>
      <c r="D159" s="303"/>
      <c r="F159" s="4"/>
      <c r="G159" s="36"/>
    </row>
    <row r="160" spans="1:7" s="2" customFormat="1" x14ac:dyDescent="0.25">
      <c r="A160" s="34"/>
      <c r="B160" s="304"/>
      <c r="C160" s="305"/>
      <c r="D160" s="306"/>
      <c r="F160" s="4"/>
      <c r="G160" s="36"/>
    </row>
    <row r="161" spans="1:7" s="2" customFormat="1" x14ac:dyDescent="0.25">
      <c r="A161" s="34"/>
      <c r="B161" s="304"/>
      <c r="C161" s="305"/>
      <c r="D161" s="306"/>
      <c r="F161" s="4"/>
      <c r="G161" s="36"/>
    </row>
    <row r="162" spans="1:7" s="2" customFormat="1" x14ac:dyDescent="0.25">
      <c r="A162" s="34"/>
      <c r="B162" s="304"/>
      <c r="C162" s="305"/>
      <c r="D162" s="306"/>
      <c r="F162" s="4"/>
      <c r="G162" s="36"/>
    </row>
    <row r="163" spans="1:7" s="2" customFormat="1" x14ac:dyDescent="0.25">
      <c r="A163" s="34"/>
      <c r="B163" s="304"/>
      <c r="C163" s="305"/>
      <c r="D163" s="306"/>
      <c r="F163" s="4"/>
      <c r="G163" s="36"/>
    </row>
    <row r="164" spans="1:7" s="2" customFormat="1" x14ac:dyDescent="0.25">
      <c r="A164" s="34"/>
      <c r="B164" s="304"/>
      <c r="C164" s="305"/>
      <c r="D164" s="306"/>
      <c r="F164" s="4"/>
      <c r="G164" s="36"/>
    </row>
    <row r="165" spans="1:7" s="2" customFormat="1" x14ac:dyDescent="0.25">
      <c r="A165" s="34"/>
      <c r="B165" s="307"/>
      <c r="C165" s="308"/>
      <c r="D165" s="309"/>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IF(F157="Yes",1,IF(F157="No",0,IF(AND(ISBLANK(F167),ISNUMBER(F154)),1,IF(F167&gt;0,LOOKUP(F154/F167,$H$7:$H$11),IF(ISTEXT(D147),0,"")))))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38"/>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00" t="s">
        <v>306</v>
      </c>
      <c r="C181" s="300"/>
      <c r="D181" s="300"/>
      <c r="F181" s="4"/>
      <c r="G181" s="36"/>
    </row>
    <row r="182" spans="1:7" s="2" customFormat="1" ht="13.5" thickBot="1" x14ac:dyDescent="0.3">
      <c r="A182" s="34"/>
      <c r="B182" s="300"/>
      <c r="C182" s="300"/>
      <c r="D182" s="300"/>
      <c r="E182" s="14" t="s">
        <v>2</v>
      </c>
      <c r="F182" s="15"/>
      <c r="G182" s="36"/>
    </row>
    <row r="183" spans="1:7" s="2" customFormat="1" ht="6.75" customHeight="1" x14ac:dyDescent="0.25">
      <c r="A183" s="34"/>
      <c r="D183" s="3"/>
      <c r="F183" s="4"/>
      <c r="G183" s="36"/>
    </row>
    <row r="184" spans="1:7" s="2" customFormat="1" x14ac:dyDescent="0.25">
      <c r="A184" s="34"/>
      <c r="B184" s="301"/>
      <c r="C184" s="302"/>
      <c r="D184" s="303"/>
      <c r="F184" s="4"/>
      <c r="G184" s="36"/>
    </row>
    <row r="185" spans="1:7" s="2" customFormat="1" x14ac:dyDescent="0.25">
      <c r="A185" s="34"/>
      <c r="B185" s="304"/>
      <c r="C185" s="305"/>
      <c r="D185" s="306"/>
      <c r="F185" s="4"/>
      <c r="G185" s="36"/>
    </row>
    <row r="186" spans="1:7" s="2" customFormat="1" x14ac:dyDescent="0.25">
      <c r="A186" s="34"/>
      <c r="B186" s="304"/>
      <c r="C186" s="305"/>
      <c r="D186" s="306"/>
      <c r="F186" s="4"/>
      <c r="G186" s="36"/>
    </row>
    <row r="187" spans="1:7" s="2" customFormat="1" x14ac:dyDescent="0.25">
      <c r="A187" s="34"/>
      <c r="B187" s="304"/>
      <c r="C187" s="305"/>
      <c r="D187" s="306"/>
      <c r="F187" s="4"/>
      <c r="G187" s="36"/>
    </row>
    <row r="188" spans="1:7" s="2" customFormat="1" x14ac:dyDescent="0.25">
      <c r="A188" s="34"/>
      <c r="B188" s="304"/>
      <c r="C188" s="305"/>
      <c r="D188" s="306"/>
      <c r="F188" s="4"/>
      <c r="G188" s="36"/>
    </row>
    <row r="189" spans="1:7" s="2" customFormat="1" x14ac:dyDescent="0.25">
      <c r="A189" s="34"/>
      <c r="B189" s="304"/>
      <c r="C189" s="305"/>
      <c r="D189" s="306"/>
      <c r="F189" s="4"/>
      <c r="G189" s="36"/>
    </row>
    <row r="190" spans="1:7" s="2" customFormat="1" x14ac:dyDescent="0.25">
      <c r="A190" s="34"/>
      <c r="B190" s="307"/>
      <c r="C190" s="308"/>
      <c r="D190" s="309"/>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IF(F182="Yes",1,IF(F182="No",0,IF(AND(ISBLANK(F192),ISNUMBER(F179)),1,IF(F192&gt;0,LOOKUP(F179/F192,$H$7:$H$11),IF(ISTEXT(D172),0,"")))))</f>
        <v/>
      </c>
      <c r="G194" s="36"/>
    </row>
    <row r="195" spans="1:7" s="2" customForma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234</v>
      </c>
      <c r="C197" s="41"/>
      <c r="D197" s="154"/>
      <c r="G197" s="39"/>
    </row>
    <row r="198" spans="1:7" s="45" customFormat="1" ht="12" x14ac:dyDescent="0.25">
      <c r="A198" s="42"/>
      <c r="B198" s="135"/>
      <c r="C198" s="43"/>
      <c r="D198" s="155" t="s">
        <v>147</v>
      </c>
      <c r="F198" s="46"/>
      <c r="G198" s="47"/>
    </row>
    <row r="199" spans="1:7" s="33" customFormat="1" ht="6.75" customHeight="1" thickBot="1" x14ac:dyDescent="0.3">
      <c r="A199" s="40"/>
      <c r="B199" s="17"/>
      <c r="C199" s="41"/>
      <c r="D199" s="53"/>
      <c r="F199" s="19"/>
      <c r="G199" s="39"/>
    </row>
    <row r="200" spans="1:7" s="2" customFormat="1" ht="13.5" thickBot="1" x14ac:dyDescent="0.3">
      <c r="A200" s="34"/>
      <c r="B200" s="2" t="s">
        <v>18</v>
      </c>
      <c r="D200" s="3"/>
      <c r="E200" s="14" t="s">
        <v>2</v>
      </c>
      <c r="F200" s="139"/>
      <c r="G200" s="36"/>
    </row>
    <row r="201" spans="1:7" s="2" customFormat="1" ht="6.75" customHeight="1" thickBot="1" x14ac:dyDescent="0.3">
      <c r="A201" s="34"/>
      <c r="D201" s="3"/>
      <c r="F201" s="4"/>
      <c r="G201" s="36"/>
    </row>
    <row r="202" spans="1:7" s="2" customFormat="1" ht="13.5" thickBot="1" x14ac:dyDescent="0.3">
      <c r="A202" s="34"/>
      <c r="B202" s="2" t="s">
        <v>19</v>
      </c>
      <c r="D202" s="3"/>
      <c r="E202" s="14" t="s">
        <v>2</v>
      </c>
      <c r="F202" s="139"/>
      <c r="G202" s="36"/>
    </row>
    <row r="203" spans="1:7" s="2" customFormat="1" ht="6.75" customHeight="1" thickBot="1" x14ac:dyDescent="0.3">
      <c r="A203" s="34"/>
      <c r="D203" s="3"/>
      <c r="F203" s="4"/>
      <c r="G203" s="36"/>
    </row>
    <row r="204" spans="1:7" s="2" customFormat="1" ht="13.5" thickBot="1" x14ac:dyDescent="0.3">
      <c r="A204" s="34"/>
      <c r="C204" s="2" t="s">
        <v>14</v>
      </c>
      <c r="D204" s="3"/>
      <c r="F204" s="16" t="str">
        <f>IF(F202&gt;F200,F200/F202,IF(F207&gt;0,F207,"N/A"))</f>
        <v>N/A</v>
      </c>
      <c r="G204" s="36"/>
    </row>
    <row r="205" spans="1:7" s="2" customFormat="1" ht="6.75" customHeight="1" x14ac:dyDescent="0.25">
      <c r="A205" s="34"/>
      <c r="D205" s="3"/>
      <c r="F205" s="4"/>
      <c r="G205" s="36"/>
    </row>
    <row r="206" spans="1:7" s="2" customFormat="1" ht="13.5" customHeight="1" thickBot="1" x14ac:dyDescent="0.3">
      <c r="A206" s="34"/>
      <c r="B206" s="300" t="s">
        <v>306</v>
      </c>
      <c r="C206" s="300"/>
      <c r="D206" s="300"/>
      <c r="F206" s="4"/>
      <c r="G206" s="36"/>
    </row>
    <row r="207" spans="1:7" s="2" customFormat="1" ht="13.5" thickBot="1" x14ac:dyDescent="0.3">
      <c r="A207" s="34"/>
      <c r="B207" s="300"/>
      <c r="C207" s="300"/>
      <c r="D207" s="300"/>
      <c r="E207" s="14" t="s">
        <v>2</v>
      </c>
      <c r="F207" s="15"/>
      <c r="G207" s="36"/>
    </row>
    <row r="208" spans="1:7" s="2" customFormat="1" ht="6.75" customHeight="1" x14ac:dyDescent="0.25">
      <c r="A208" s="34"/>
      <c r="D208" s="3"/>
      <c r="F208" s="4"/>
      <c r="G208" s="36"/>
    </row>
    <row r="209" spans="1:7" s="2" customFormat="1" x14ac:dyDescent="0.25">
      <c r="A209" s="34"/>
      <c r="B209" s="301"/>
      <c r="C209" s="302"/>
      <c r="D209" s="303"/>
      <c r="F209" s="4"/>
      <c r="G209" s="36"/>
    </row>
    <row r="210" spans="1:7" s="2" customFormat="1" x14ac:dyDescent="0.25">
      <c r="A210" s="34"/>
      <c r="B210" s="304"/>
      <c r="C210" s="305"/>
      <c r="D210" s="306"/>
      <c r="F210" s="4"/>
      <c r="G210" s="36"/>
    </row>
    <row r="211" spans="1:7" s="2" customFormat="1" x14ac:dyDescent="0.25">
      <c r="A211" s="34"/>
      <c r="B211" s="304"/>
      <c r="C211" s="305"/>
      <c r="D211" s="306"/>
      <c r="F211" s="4"/>
      <c r="G211" s="36"/>
    </row>
    <row r="212" spans="1:7" s="2" customFormat="1" x14ac:dyDescent="0.25">
      <c r="A212" s="34"/>
      <c r="B212" s="304"/>
      <c r="C212" s="305"/>
      <c r="D212" s="306"/>
      <c r="F212" s="4"/>
      <c r="G212" s="36"/>
    </row>
    <row r="213" spans="1:7" s="2" customFormat="1" x14ac:dyDescent="0.25">
      <c r="A213" s="34"/>
      <c r="B213" s="304"/>
      <c r="C213" s="305"/>
      <c r="D213" s="306"/>
      <c r="F213" s="4"/>
      <c r="G213" s="36"/>
    </row>
    <row r="214" spans="1:7" s="2" customFormat="1" x14ac:dyDescent="0.25">
      <c r="A214" s="34"/>
      <c r="B214" s="304"/>
      <c r="C214" s="305"/>
      <c r="D214" s="306"/>
      <c r="F214" s="4"/>
      <c r="G214" s="36"/>
    </row>
    <row r="215" spans="1:7" s="2" customFormat="1" x14ac:dyDescent="0.25">
      <c r="A215" s="34"/>
      <c r="B215" s="307"/>
      <c r="C215" s="308"/>
      <c r="D215" s="309"/>
      <c r="F215" s="4"/>
      <c r="G215" s="36"/>
    </row>
    <row r="216" spans="1:7" s="2" customFormat="1" ht="6.75" customHeight="1" thickBot="1" x14ac:dyDescent="0.3">
      <c r="A216" s="34"/>
      <c r="D216" s="3"/>
      <c r="F216" s="4"/>
      <c r="G216" s="36"/>
    </row>
    <row r="217" spans="1:7" s="2" customFormat="1" ht="13.5" thickBot="1" x14ac:dyDescent="0.3">
      <c r="A217" s="34"/>
      <c r="B217" s="2" t="s">
        <v>20</v>
      </c>
      <c r="D217" s="3"/>
      <c r="E217" s="14" t="s">
        <v>2</v>
      </c>
      <c r="F217" s="54"/>
      <c r="G217" s="36"/>
    </row>
    <row r="218" spans="1:7" s="2" customFormat="1" ht="6.75" customHeight="1" thickBot="1" x14ac:dyDescent="0.3">
      <c r="A218" s="34"/>
      <c r="D218" s="3"/>
      <c r="F218" s="4"/>
      <c r="G218" s="36"/>
    </row>
    <row r="219" spans="1:7" s="2" customFormat="1" ht="13.5" thickBot="1" x14ac:dyDescent="0.3">
      <c r="A219" s="34"/>
      <c r="C219" s="35" t="s">
        <v>15</v>
      </c>
      <c r="D219" s="3"/>
      <c r="F219" s="18" t="str">
        <f>IF(F207="Yes",1,IF(F207="No",0,IF(AND(ISBLANK(F217),ISNUMBER(F204)),1,IF(F217&gt;0,LOOKUP(F204/F217,$H$7:$H$11),IF(ISTEXT(D197),0,"")))))</f>
        <v/>
      </c>
      <c r="G219" s="36"/>
    </row>
    <row r="220" spans="1:7" s="2" customFormat="1"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234</v>
      </c>
      <c r="C222" s="41"/>
      <c r="D222" s="154"/>
      <c r="G222" s="39"/>
    </row>
    <row r="223" spans="1:7" s="45" customFormat="1" ht="12" x14ac:dyDescent="0.25">
      <c r="A223" s="42"/>
      <c r="B223" s="135"/>
      <c r="C223" s="43"/>
      <c r="D223" s="155" t="s">
        <v>147</v>
      </c>
      <c r="F223" s="46"/>
      <c r="G223" s="47"/>
    </row>
    <row r="224" spans="1:7" s="33" customFormat="1" ht="6.75" customHeight="1" thickBot="1" x14ac:dyDescent="0.3">
      <c r="A224" s="40"/>
      <c r="B224" s="17"/>
      <c r="C224" s="41"/>
      <c r="D224" s="53"/>
      <c r="F224" s="19"/>
      <c r="G224" s="39"/>
    </row>
    <row r="225" spans="1:7" s="2" customFormat="1" ht="13.5" thickBot="1" x14ac:dyDescent="0.3">
      <c r="A225" s="34"/>
      <c r="B225" s="2" t="s">
        <v>18</v>
      </c>
      <c r="D225" s="3"/>
      <c r="E225" s="14" t="s">
        <v>2</v>
      </c>
      <c r="F225" s="139"/>
      <c r="G225" s="36"/>
    </row>
    <row r="226" spans="1:7" s="2" customFormat="1" ht="6.75" customHeight="1" thickBot="1" x14ac:dyDescent="0.3">
      <c r="A226" s="34"/>
      <c r="D226" s="3"/>
      <c r="F226" s="4"/>
      <c r="G226" s="36"/>
    </row>
    <row r="227" spans="1:7" s="2" customFormat="1" ht="13.5" thickBot="1" x14ac:dyDescent="0.3">
      <c r="A227" s="34"/>
      <c r="B227" s="2" t="s">
        <v>19</v>
      </c>
      <c r="D227" s="3"/>
      <c r="E227" s="14" t="s">
        <v>2</v>
      </c>
      <c r="F227" s="139"/>
      <c r="G227" s="36"/>
    </row>
    <row r="228" spans="1:7" s="2" customFormat="1" ht="6.75" customHeight="1" thickBot="1" x14ac:dyDescent="0.3">
      <c r="A228" s="34"/>
      <c r="D228" s="3"/>
      <c r="F228" s="4"/>
      <c r="G228" s="36"/>
    </row>
    <row r="229" spans="1:7" s="2" customFormat="1" ht="13.5" thickBot="1" x14ac:dyDescent="0.3">
      <c r="A229" s="34"/>
      <c r="C229" s="2" t="s">
        <v>14</v>
      </c>
      <c r="D229" s="3"/>
      <c r="F229" s="16" t="str">
        <f>IF(F227&gt;F225,F225/F227,IF(F232&gt;0,F232,"N/A"))</f>
        <v>N/A</v>
      </c>
      <c r="G229" s="36"/>
    </row>
    <row r="230" spans="1:7" s="2" customFormat="1" ht="6.75" customHeight="1" x14ac:dyDescent="0.25">
      <c r="A230" s="34"/>
      <c r="D230" s="3"/>
      <c r="F230" s="4"/>
      <c r="G230" s="36"/>
    </row>
    <row r="231" spans="1:7" s="2" customFormat="1" ht="13.5" customHeight="1" thickBot="1" x14ac:dyDescent="0.3">
      <c r="A231" s="34"/>
      <c r="B231" s="300" t="s">
        <v>306</v>
      </c>
      <c r="C231" s="300"/>
      <c r="D231" s="300"/>
      <c r="F231" s="4"/>
      <c r="G231" s="36"/>
    </row>
    <row r="232" spans="1:7" s="2" customFormat="1" ht="13.5" thickBot="1" x14ac:dyDescent="0.3">
      <c r="A232" s="34"/>
      <c r="B232" s="300"/>
      <c r="C232" s="300"/>
      <c r="D232" s="300"/>
      <c r="E232" s="14" t="s">
        <v>2</v>
      </c>
      <c r="F232" s="15"/>
      <c r="G232" s="36"/>
    </row>
    <row r="233" spans="1:7" s="2" customFormat="1" ht="6.75" customHeight="1" x14ac:dyDescent="0.25">
      <c r="A233" s="34"/>
      <c r="D233" s="3"/>
      <c r="F233" s="4"/>
      <c r="G233" s="36"/>
    </row>
    <row r="234" spans="1:7" s="2" customFormat="1" x14ac:dyDescent="0.25">
      <c r="A234" s="34"/>
      <c r="B234" s="301"/>
      <c r="C234" s="302"/>
      <c r="D234" s="303"/>
      <c r="F234" s="4"/>
      <c r="G234" s="36"/>
    </row>
    <row r="235" spans="1:7" s="2" customFormat="1" x14ac:dyDescent="0.25">
      <c r="A235" s="34"/>
      <c r="B235" s="304"/>
      <c r="C235" s="305"/>
      <c r="D235" s="306"/>
      <c r="F235" s="4"/>
      <c r="G235" s="36"/>
    </row>
    <row r="236" spans="1:7" s="2" customFormat="1" x14ac:dyDescent="0.25">
      <c r="A236" s="34"/>
      <c r="B236" s="304"/>
      <c r="C236" s="305"/>
      <c r="D236" s="306"/>
      <c r="F236" s="4"/>
      <c r="G236" s="36"/>
    </row>
    <row r="237" spans="1:7" s="2" customFormat="1" x14ac:dyDescent="0.25">
      <c r="A237" s="34"/>
      <c r="B237" s="304"/>
      <c r="C237" s="305"/>
      <c r="D237" s="306"/>
      <c r="F237" s="4"/>
      <c r="G237" s="36"/>
    </row>
    <row r="238" spans="1:7" s="2" customFormat="1" x14ac:dyDescent="0.25">
      <c r="A238" s="34"/>
      <c r="B238" s="304"/>
      <c r="C238" s="305"/>
      <c r="D238" s="306"/>
      <c r="F238" s="4"/>
      <c r="G238" s="36"/>
    </row>
    <row r="239" spans="1:7" s="2" customFormat="1" x14ac:dyDescent="0.25">
      <c r="A239" s="34"/>
      <c r="B239" s="304"/>
      <c r="C239" s="305"/>
      <c r="D239" s="306"/>
      <c r="F239" s="4"/>
      <c r="G239" s="36"/>
    </row>
    <row r="240" spans="1:7" s="2" customFormat="1" x14ac:dyDescent="0.25">
      <c r="A240" s="34"/>
      <c r="B240" s="307"/>
      <c r="C240" s="308"/>
      <c r="D240" s="309"/>
      <c r="F240" s="4"/>
      <c r="G240" s="36"/>
    </row>
    <row r="241" spans="1:7" s="2" customFormat="1" ht="6.75" customHeight="1" thickBot="1" x14ac:dyDescent="0.3">
      <c r="A241" s="34"/>
      <c r="D241" s="3"/>
      <c r="F241" s="4"/>
      <c r="G241" s="36"/>
    </row>
    <row r="242" spans="1:7" s="2" customFormat="1" ht="13.5" thickBot="1" x14ac:dyDescent="0.3">
      <c r="A242" s="34"/>
      <c r="B242" s="2" t="s">
        <v>20</v>
      </c>
      <c r="D242" s="3"/>
      <c r="E242" s="14" t="s">
        <v>2</v>
      </c>
      <c r="F242" s="54"/>
      <c r="G242" s="36"/>
    </row>
    <row r="243" spans="1:7" s="2" customFormat="1" ht="6.75" customHeight="1" thickBot="1" x14ac:dyDescent="0.3">
      <c r="A243" s="34"/>
      <c r="D243" s="3"/>
      <c r="F243" s="4"/>
      <c r="G243" s="36"/>
    </row>
    <row r="244" spans="1:7" s="2" customFormat="1" ht="13.5" thickBot="1" x14ac:dyDescent="0.3">
      <c r="A244" s="34"/>
      <c r="C244" s="35" t="s">
        <v>15</v>
      </c>
      <c r="D244" s="3"/>
      <c r="F244" s="18" t="str">
        <f>IF(F232="Yes",1,IF(F232="No",0,IF(AND(ISBLANK(F242),ISNUMBER(F229)),1,IF(F242&gt;0,LOOKUP(F229/F242,$H$7:$H$11),IF(ISTEXT(D222),0,"")))))</f>
        <v/>
      </c>
      <c r="G244" s="36"/>
    </row>
    <row r="245" spans="1:7" s="2" customFormat="1"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234</v>
      </c>
      <c r="C247" s="41"/>
      <c r="D247" s="154"/>
      <c r="G247" s="39"/>
    </row>
    <row r="248" spans="1:7" s="45" customFormat="1" ht="12" x14ac:dyDescent="0.25">
      <c r="A248" s="42"/>
      <c r="B248" s="135"/>
      <c r="C248" s="43"/>
      <c r="D248" s="155" t="s">
        <v>147</v>
      </c>
      <c r="F248" s="46"/>
      <c r="G248" s="47"/>
    </row>
    <row r="249" spans="1:7" s="33" customFormat="1" ht="6.75" customHeight="1" thickBot="1" x14ac:dyDescent="0.3">
      <c r="A249" s="40"/>
      <c r="B249" s="17"/>
      <c r="C249" s="41"/>
      <c r="D249" s="53"/>
      <c r="F249" s="19"/>
      <c r="G249" s="39"/>
    </row>
    <row r="250" spans="1:7" s="2" customFormat="1" ht="13.5" thickBot="1" x14ac:dyDescent="0.3">
      <c r="A250" s="34"/>
      <c r="B250" s="2" t="s">
        <v>18</v>
      </c>
      <c r="D250" s="3"/>
      <c r="E250" s="14" t="s">
        <v>2</v>
      </c>
      <c r="F250" s="139"/>
      <c r="G250" s="36"/>
    </row>
    <row r="251" spans="1:7" s="2" customFormat="1" ht="6.75" customHeight="1" thickBot="1" x14ac:dyDescent="0.3">
      <c r="A251" s="34"/>
      <c r="D251" s="3"/>
      <c r="F251" s="4"/>
      <c r="G251" s="36"/>
    </row>
    <row r="252" spans="1:7" s="2" customFormat="1" ht="13.5" thickBot="1" x14ac:dyDescent="0.3">
      <c r="A252" s="34"/>
      <c r="B252" s="2" t="s">
        <v>19</v>
      </c>
      <c r="D252" s="3"/>
      <c r="E252" s="14" t="s">
        <v>2</v>
      </c>
      <c r="F252" s="139"/>
      <c r="G252" s="36"/>
    </row>
    <row r="253" spans="1:7" s="2" customFormat="1" ht="6.75" customHeight="1" thickBot="1" x14ac:dyDescent="0.3">
      <c r="A253" s="34"/>
      <c r="D253" s="3"/>
      <c r="F253" s="4"/>
      <c r="G253" s="36"/>
    </row>
    <row r="254" spans="1:7" s="2" customFormat="1" ht="13.5" thickBot="1" x14ac:dyDescent="0.3">
      <c r="A254" s="34"/>
      <c r="C254" s="2" t="s">
        <v>14</v>
      </c>
      <c r="D254" s="3"/>
      <c r="F254" s="16" t="str">
        <f>IF(F252&gt;F250,F250/F252,IF(F257&gt;0,F257,"N/A"))</f>
        <v>N/A</v>
      </c>
      <c r="G254" s="36"/>
    </row>
    <row r="255" spans="1:7" s="2" customFormat="1" ht="6.75" customHeight="1" x14ac:dyDescent="0.25">
      <c r="A255" s="34"/>
      <c r="D255" s="3"/>
      <c r="F255" s="4"/>
      <c r="G255" s="36"/>
    </row>
    <row r="256" spans="1:7" s="2" customFormat="1" ht="13.5" customHeight="1" thickBot="1" x14ac:dyDescent="0.3">
      <c r="A256" s="34"/>
      <c r="B256" s="300" t="s">
        <v>306</v>
      </c>
      <c r="C256" s="300"/>
      <c r="D256" s="300"/>
      <c r="F256" s="4"/>
      <c r="G256" s="36"/>
    </row>
    <row r="257" spans="1:7" s="2" customFormat="1" ht="13.5" thickBot="1" x14ac:dyDescent="0.3">
      <c r="A257" s="34"/>
      <c r="B257" s="300"/>
      <c r="C257" s="300"/>
      <c r="D257" s="300"/>
      <c r="E257" s="14" t="s">
        <v>2</v>
      </c>
      <c r="F257" s="15"/>
      <c r="G257" s="36"/>
    </row>
    <row r="258" spans="1:7" s="2" customFormat="1" ht="6.75" customHeight="1" x14ac:dyDescent="0.25">
      <c r="A258" s="34"/>
      <c r="D258" s="3"/>
      <c r="F258" s="4"/>
      <c r="G258" s="36"/>
    </row>
    <row r="259" spans="1:7" s="2" customFormat="1" x14ac:dyDescent="0.25">
      <c r="A259" s="34"/>
      <c r="B259" s="301"/>
      <c r="C259" s="302"/>
      <c r="D259" s="303"/>
      <c r="F259" s="4"/>
      <c r="G259" s="36"/>
    </row>
    <row r="260" spans="1:7" s="2" customFormat="1" x14ac:dyDescent="0.25">
      <c r="A260" s="34"/>
      <c r="B260" s="304"/>
      <c r="C260" s="305"/>
      <c r="D260" s="306"/>
      <c r="F260" s="4"/>
      <c r="G260" s="36"/>
    </row>
    <row r="261" spans="1:7" s="2" customFormat="1" x14ac:dyDescent="0.25">
      <c r="A261" s="34"/>
      <c r="B261" s="304"/>
      <c r="C261" s="305"/>
      <c r="D261" s="306"/>
      <c r="F261" s="4"/>
      <c r="G261" s="36"/>
    </row>
    <row r="262" spans="1:7" s="2" customFormat="1" x14ac:dyDescent="0.25">
      <c r="A262" s="34"/>
      <c r="B262" s="304"/>
      <c r="C262" s="305"/>
      <c r="D262" s="306"/>
      <c r="F262" s="4"/>
      <c r="G262" s="36"/>
    </row>
    <row r="263" spans="1:7" s="2" customFormat="1" x14ac:dyDescent="0.25">
      <c r="A263" s="34"/>
      <c r="B263" s="304"/>
      <c r="C263" s="305"/>
      <c r="D263" s="306"/>
      <c r="F263" s="4"/>
      <c r="G263" s="36"/>
    </row>
    <row r="264" spans="1:7" s="2" customFormat="1" x14ac:dyDescent="0.25">
      <c r="A264" s="34"/>
      <c r="B264" s="304"/>
      <c r="C264" s="305"/>
      <c r="D264" s="306"/>
      <c r="F264" s="4"/>
      <c r="G264" s="36"/>
    </row>
    <row r="265" spans="1:7" s="2" customFormat="1" x14ac:dyDescent="0.25">
      <c r="A265" s="34"/>
      <c r="B265" s="307"/>
      <c r="C265" s="308"/>
      <c r="D265" s="309"/>
      <c r="F265" s="4"/>
      <c r="G265" s="36"/>
    </row>
    <row r="266" spans="1:7" s="2" customFormat="1" ht="6.75" customHeight="1" thickBot="1" x14ac:dyDescent="0.3">
      <c r="A266" s="34"/>
      <c r="D266" s="3"/>
      <c r="F266" s="4"/>
      <c r="G266" s="36"/>
    </row>
    <row r="267" spans="1:7" s="2" customFormat="1" ht="13.5" thickBot="1" x14ac:dyDescent="0.3">
      <c r="A267" s="34"/>
      <c r="B267" s="2" t="s">
        <v>20</v>
      </c>
      <c r="D267" s="3"/>
      <c r="E267" s="14" t="s">
        <v>2</v>
      </c>
      <c r="F267" s="54"/>
      <c r="G267" s="36"/>
    </row>
    <row r="268" spans="1:7" s="2" customFormat="1" ht="6.75" customHeight="1" thickBot="1" x14ac:dyDescent="0.3">
      <c r="A268" s="34"/>
      <c r="D268" s="3"/>
      <c r="F268" s="4"/>
      <c r="G268" s="36"/>
    </row>
    <row r="269" spans="1:7" s="2" customFormat="1" ht="13.5" thickBot="1" x14ac:dyDescent="0.3">
      <c r="A269" s="34"/>
      <c r="C269" s="35" t="s">
        <v>15</v>
      </c>
      <c r="D269" s="3"/>
      <c r="F269" s="18" t="str">
        <f>IF(F257="Yes",1,IF(F257="No",0,IF(AND(ISBLANK(F267),ISNUMBER(F254)),1,IF(F267&gt;0,LOOKUP(F254/F267,$H$7:$H$11),IF(ISTEXT(D247),0,"")))))</f>
        <v/>
      </c>
      <c r="G269" s="36"/>
    </row>
    <row r="270" spans="1:7" s="2" customFormat="1" ht="10.5" customHeight="1" x14ac:dyDescent="0.25">
      <c r="A270" s="48"/>
      <c r="B270" s="49"/>
      <c r="C270" s="49"/>
      <c r="D270" s="50"/>
      <c r="E270" s="49"/>
      <c r="F270" s="51"/>
      <c r="G270" s="52"/>
    </row>
    <row r="271" spans="1:7" s="33" customFormat="1" ht="15" x14ac:dyDescent="0.25">
      <c r="A271" s="27"/>
      <c r="B271" s="28"/>
      <c r="C271" s="28"/>
      <c r="D271" s="29"/>
      <c r="E271" s="30"/>
      <c r="F271" s="31"/>
      <c r="G271" s="32"/>
    </row>
    <row r="272" spans="1:7" s="33" customFormat="1" ht="15" x14ac:dyDescent="0.25">
      <c r="A272" s="40"/>
      <c r="B272" s="41" t="s">
        <v>234</v>
      </c>
      <c r="C272" s="41"/>
      <c r="D272" s="154"/>
      <c r="G272" s="39"/>
    </row>
    <row r="273" spans="1:7" s="45" customFormat="1" ht="12" x14ac:dyDescent="0.25">
      <c r="A273" s="42"/>
      <c r="B273" s="135"/>
      <c r="C273" s="43"/>
      <c r="D273" s="155" t="s">
        <v>147</v>
      </c>
      <c r="F273" s="46"/>
      <c r="G273" s="47"/>
    </row>
    <row r="274" spans="1:7" s="33" customFormat="1" ht="6.75" customHeight="1" thickBot="1" x14ac:dyDescent="0.3">
      <c r="A274" s="40"/>
      <c r="B274" s="17"/>
      <c r="C274" s="41"/>
      <c r="D274" s="38"/>
      <c r="F274" s="19"/>
      <c r="G274" s="39"/>
    </row>
    <row r="275" spans="1:7" s="2" customFormat="1" ht="13.5" thickBot="1" x14ac:dyDescent="0.3">
      <c r="A275" s="34"/>
      <c r="B275" s="2" t="s">
        <v>18</v>
      </c>
      <c r="D275" s="3"/>
      <c r="E275" s="14" t="s">
        <v>2</v>
      </c>
      <c r="F275" s="139"/>
      <c r="G275" s="36"/>
    </row>
    <row r="276" spans="1:7" s="2" customFormat="1" ht="6.75" customHeight="1" thickBot="1" x14ac:dyDescent="0.3">
      <c r="A276" s="34"/>
      <c r="D276" s="3"/>
      <c r="F276" s="4"/>
      <c r="G276" s="36"/>
    </row>
    <row r="277" spans="1:7" s="2" customFormat="1" ht="13.5" thickBot="1" x14ac:dyDescent="0.3">
      <c r="A277" s="34"/>
      <c r="B277" s="2" t="s">
        <v>19</v>
      </c>
      <c r="D277" s="3"/>
      <c r="E277" s="14" t="s">
        <v>2</v>
      </c>
      <c r="F277" s="139"/>
      <c r="G277" s="36"/>
    </row>
    <row r="278" spans="1:7" s="2" customFormat="1" ht="6.75" customHeight="1" thickBot="1" x14ac:dyDescent="0.3">
      <c r="A278" s="34"/>
      <c r="D278" s="3"/>
      <c r="F278" s="4"/>
      <c r="G278" s="36"/>
    </row>
    <row r="279" spans="1:7" s="2" customFormat="1" ht="13.5" thickBot="1" x14ac:dyDescent="0.3">
      <c r="A279" s="34"/>
      <c r="C279" s="2" t="s">
        <v>14</v>
      </c>
      <c r="D279" s="3"/>
      <c r="F279" s="16" t="str">
        <f>IF(F277&gt;F275,F275/F277,IF(F282&gt;0,F282,"N/A"))</f>
        <v>N/A</v>
      </c>
      <c r="G279" s="36"/>
    </row>
    <row r="280" spans="1:7" s="2" customFormat="1" ht="6.75" customHeight="1" x14ac:dyDescent="0.25">
      <c r="A280" s="34"/>
      <c r="D280" s="3"/>
      <c r="F280" s="4"/>
      <c r="G280" s="36"/>
    </row>
    <row r="281" spans="1:7" s="2" customFormat="1" ht="13.5" customHeight="1" thickBot="1" x14ac:dyDescent="0.3">
      <c r="A281" s="34"/>
      <c r="B281" s="300" t="s">
        <v>306</v>
      </c>
      <c r="C281" s="300"/>
      <c r="D281" s="300"/>
      <c r="F281" s="4"/>
      <c r="G281" s="36"/>
    </row>
    <row r="282" spans="1:7" s="2" customFormat="1" ht="13.5" thickBot="1" x14ac:dyDescent="0.3">
      <c r="A282" s="34"/>
      <c r="B282" s="300"/>
      <c r="C282" s="300"/>
      <c r="D282" s="300"/>
      <c r="E282" s="14" t="s">
        <v>2</v>
      </c>
      <c r="F282" s="15"/>
      <c r="G282" s="36"/>
    </row>
    <row r="283" spans="1:7" s="2" customFormat="1" ht="6.75" customHeight="1" x14ac:dyDescent="0.25">
      <c r="A283" s="34"/>
      <c r="D283" s="3"/>
      <c r="F283" s="4"/>
      <c r="G283" s="36"/>
    </row>
    <row r="284" spans="1:7" s="2" customFormat="1" x14ac:dyDescent="0.25">
      <c r="A284" s="34"/>
      <c r="B284" s="301"/>
      <c r="C284" s="302"/>
      <c r="D284" s="303"/>
      <c r="F284" s="4"/>
      <c r="G284" s="36"/>
    </row>
    <row r="285" spans="1:7" s="2" customFormat="1" x14ac:dyDescent="0.25">
      <c r="A285" s="34"/>
      <c r="B285" s="304"/>
      <c r="C285" s="305"/>
      <c r="D285" s="306"/>
      <c r="F285" s="4"/>
      <c r="G285" s="36"/>
    </row>
    <row r="286" spans="1:7" s="2" customFormat="1" x14ac:dyDescent="0.25">
      <c r="A286" s="34"/>
      <c r="B286" s="304"/>
      <c r="C286" s="305"/>
      <c r="D286" s="306"/>
      <c r="F286" s="4"/>
      <c r="G286" s="36"/>
    </row>
    <row r="287" spans="1:7" s="2" customFormat="1" x14ac:dyDescent="0.25">
      <c r="A287" s="34"/>
      <c r="B287" s="304"/>
      <c r="C287" s="305"/>
      <c r="D287" s="306"/>
      <c r="F287" s="4"/>
      <c r="G287" s="36"/>
    </row>
    <row r="288" spans="1:7" s="2" customFormat="1" x14ac:dyDescent="0.25">
      <c r="A288" s="34"/>
      <c r="B288" s="304"/>
      <c r="C288" s="305"/>
      <c r="D288" s="306"/>
      <c r="F288" s="4"/>
      <c r="G288" s="36"/>
    </row>
    <row r="289" spans="1:7" s="2" customFormat="1" x14ac:dyDescent="0.25">
      <c r="A289" s="34"/>
      <c r="B289" s="304"/>
      <c r="C289" s="305"/>
      <c r="D289" s="306"/>
      <c r="F289" s="4"/>
      <c r="G289" s="36"/>
    </row>
    <row r="290" spans="1:7" s="2" customFormat="1" x14ac:dyDescent="0.25">
      <c r="A290" s="34"/>
      <c r="B290" s="307"/>
      <c r="C290" s="308"/>
      <c r="D290" s="309"/>
      <c r="F290" s="4"/>
      <c r="G290" s="36"/>
    </row>
    <row r="291" spans="1:7" s="2" customFormat="1" ht="6.75" customHeight="1" thickBot="1" x14ac:dyDescent="0.3">
      <c r="A291" s="34"/>
      <c r="D291" s="3"/>
      <c r="F291" s="4"/>
      <c r="G291" s="36"/>
    </row>
    <row r="292" spans="1:7" s="2" customFormat="1" ht="13.5" thickBot="1" x14ac:dyDescent="0.3">
      <c r="A292" s="34"/>
      <c r="B292" s="2" t="s">
        <v>20</v>
      </c>
      <c r="D292" s="3"/>
      <c r="E292" s="14" t="s">
        <v>2</v>
      </c>
      <c r="F292" s="54"/>
      <c r="G292" s="36"/>
    </row>
    <row r="293" spans="1:7" s="2" customFormat="1" ht="6.75" customHeight="1" thickBot="1" x14ac:dyDescent="0.3">
      <c r="A293" s="34"/>
      <c r="D293" s="3"/>
      <c r="F293" s="4"/>
      <c r="G293" s="36"/>
    </row>
    <row r="294" spans="1:7" s="2" customFormat="1" ht="13.5" thickBot="1" x14ac:dyDescent="0.3">
      <c r="A294" s="34"/>
      <c r="C294" s="35" t="s">
        <v>15</v>
      </c>
      <c r="D294" s="3"/>
      <c r="F294" s="18" t="str">
        <f>IF(F282="Yes",1,IF(F282="No",0,IF(AND(ISBLANK(F292),ISNUMBER(F279)),1,IF(F292&gt;0,LOOKUP(F279/F292,$H$7:$H$11),IF(ISTEXT(D272),0,"")))))</f>
        <v/>
      </c>
      <c r="G294" s="36"/>
    </row>
    <row r="295" spans="1:7" s="2" customFormat="1" x14ac:dyDescent="0.25">
      <c r="A295" s="48"/>
      <c r="B295" s="49"/>
      <c r="C295" s="49"/>
      <c r="D295" s="50"/>
      <c r="E295" s="49"/>
      <c r="F295" s="51"/>
      <c r="G295" s="52"/>
    </row>
  </sheetData>
  <mergeCells count="22">
    <mergeCell ref="B259:D265"/>
    <mergeCell ref="B206:D207"/>
    <mergeCell ref="B231:D232"/>
    <mergeCell ref="B281:D282"/>
    <mergeCell ref="B209:D215"/>
    <mergeCell ref="B234:D240"/>
    <mergeCell ref="B284:D290"/>
    <mergeCell ref="B32:D38"/>
    <mergeCell ref="B184:D190"/>
    <mergeCell ref="B59:D65"/>
    <mergeCell ref="B84:D90"/>
    <mergeCell ref="B109:D115"/>
    <mergeCell ref="B134:D140"/>
    <mergeCell ref="B256:D257"/>
    <mergeCell ref="B29:D30"/>
    <mergeCell ref="B56:D57"/>
    <mergeCell ref="B81:D82"/>
    <mergeCell ref="B106:D107"/>
    <mergeCell ref="B131:D132"/>
    <mergeCell ref="B159:D165"/>
    <mergeCell ref="B156:D157"/>
    <mergeCell ref="B181:D182"/>
  </mergeCells>
  <dataValidations count="1">
    <dataValidation type="list" showInputMessage="1" showErrorMessage="1" sqref="F57 F157 F132 F107 F82 F182 F257 F232 F207 F282">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 ref="B281:B282" location="Instructions!A29" display="If &quot;yes/no&quot; as to whether the milestone has been achieved, select &quot;yes&quot; or &quot;no&quot; from the dropdown "/>
    <hyperlink ref="B281:D2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16383" man="1"/>
    <brk id="145" max="16383" man="1"/>
    <brk id="220" max="16383"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8"/>
  </sheetPr>
  <dimension ref="A1:K270"/>
  <sheetViews>
    <sheetView showGridLines="0" view="pageBreakPreview" topLeftCell="A92" zoomScale="85" zoomScaleNormal="90" zoomScaleSheetLayoutView="85" zoomScalePageLayoutView="90" workbookViewId="0">
      <selection activeCell="K64" sqref="K64"/>
    </sheetView>
  </sheetViews>
  <sheetFormatPr defaultColWidth="10" defaultRowHeight="12.75" x14ac:dyDescent="0.25"/>
  <cols>
    <col min="1" max="1" width="1.7109375" style="5" customWidth="1"/>
    <col min="2" max="2" width="2.140625" style="5" customWidth="1"/>
    <col min="3" max="3" width="20.85546875" style="5" customWidth="1"/>
    <col min="4" max="4" width="75.28515625" style="11" customWidth="1"/>
    <col min="5" max="5" width="2.7109375" style="5" customWidth="1"/>
    <col min="6" max="6" width="14.42578125" style="7" customWidth="1"/>
    <col min="7" max="7" width="3"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The University of California, Davis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41211</v>
      </c>
    </row>
    <row r="5" spans="1:8" ht="15" x14ac:dyDescent="0.25">
      <c r="A5" s="64" t="s">
        <v>177</v>
      </c>
    </row>
    <row r="7" spans="1:8" ht="14.25" x14ac:dyDescent="0.25">
      <c r="A7" s="10" t="s">
        <v>1</v>
      </c>
      <c r="H7" s="73">
        <v>0</v>
      </c>
    </row>
    <row r="8" spans="1:8" ht="14.25" x14ac:dyDescent="0.25">
      <c r="A8" s="12" t="s">
        <v>2</v>
      </c>
      <c r="B8" s="13" t="s">
        <v>3</v>
      </c>
      <c r="H8" s="73">
        <v>0.25</v>
      </c>
    </row>
    <row r="9" spans="1:8" ht="15" thickBot="1" x14ac:dyDescent="0.3">
      <c r="A9" s="13" t="s">
        <v>4</v>
      </c>
      <c r="B9" s="13"/>
      <c r="H9" s="73">
        <v>0.5</v>
      </c>
    </row>
    <row r="10" spans="1:8" s="2" customFormat="1" ht="13.5" thickBot="1" x14ac:dyDescent="0.3">
      <c r="A10" s="14" t="s">
        <v>2</v>
      </c>
      <c r="B10" s="15"/>
      <c r="C10" s="3" t="s">
        <v>5</v>
      </c>
      <c r="D10" s="3"/>
      <c r="E10" s="3"/>
      <c r="F10" s="3"/>
      <c r="G10" s="3"/>
      <c r="H10" s="2">
        <v>0.75</v>
      </c>
    </row>
    <row r="11" spans="1:8" s="2" customFormat="1" ht="15" thickBot="1" x14ac:dyDescent="0.3">
      <c r="B11" s="16"/>
      <c r="C11" s="17" t="s">
        <v>6</v>
      </c>
      <c r="D11" s="3"/>
      <c r="F11" s="4"/>
      <c r="H11" s="2">
        <v>1</v>
      </c>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178</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1905750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1905750</v>
      </c>
      <c r="G19" s="36"/>
    </row>
    <row r="20" spans="1:7" s="73" customFormat="1" ht="15" x14ac:dyDescent="0.25">
      <c r="A20" s="81"/>
      <c r="B20" s="64"/>
      <c r="C20" s="64"/>
      <c r="D20" s="72"/>
      <c r="F20" s="74"/>
      <c r="G20" s="75"/>
    </row>
    <row r="21" spans="1:7" s="73" customFormat="1" ht="15" x14ac:dyDescent="0.25">
      <c r="A21" s="76"/>
      <c r="B21" s="77" t="s">
        <v>179</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v>2042</v>
      </c>
      <c r="G23" s="80"/>
    </row>
    <row r="24" spans="1:7" ht="6.75" customHeight="1" thickBot="1" x14ac:dyDescent="0.3">
      <c r="A24" s="79"/>
      <c r="G24" s="80"/>
    </row>
    <row r="25" spans="1:7" ht="13.5" thickBot="1" x14ac:dyDescent="0.3">
      <c r="A25" s="79"/>
      <c r="B25" s="5" t="s">
        <v>32</v>
      </c>
      <c r="E25" s="14" t="s">
        <v>2</v>
      </c>
      <c r="F25" s="139">
        <v>2096</v>
      </c>
      <c r="G25" s="80"/>
    </row>
    <row r="26" spans="1:7" ht="6.75" customHeight="1" thickBot="1" x14ac:dyDescent="0.3">
      <c r="A26" s="79"/>
      <c r="G26" s="80"/>
    </row>
    <row r="27" spans="1:7" ht="13.5" thickBot="1" x14ac:dyDescent="0.3">
      <c r="A27" s="79"/>
      <c r="C27" s="5" t="s">
        <v>175</v>
      </c>
      <c r="F27" s="16">
        <f>IF(F25&gt;F23,F23/F25,"N/A")</f>
        <v>0.9742366412213741</v>
      </c>
      <c r="G27" s="80"/>
    </row>
    <row r="28" spans="1:7" ht="6.75" customHeight="1" x14ac:dyDescent="0.25">
      <c r="A28" s="79"/>
      <c r="G28" s="80"/>
    </row>
    <row r="29" spans="1:7" s="2" customFormat="1" x14ac:dyDescent="0.25">
      <c r="A29" s="34"/>
      <c r="B29" s="321" t="s">
        <v>305</v>
      </c>
      <c r="C29" s="322"/>
      <c r="D29" s="322"/>
      <c r="E29" s="45"/>
      <c r="F29" s="46"/>
      <c r="G29" s="36"/>
    </row>
    <row r="30" spans="1:7" s="2" customFormat="1" x14ac:dyDescent="0.25">
      <c r="A30" s="34"/>
      <c r="B30" s="322"/>
      <c r="C30" s="322"/>
      <c r="D30" s="322"/>
      <c r="E30" s="45"/>
      <c r="F30" s="46"/>
      <c r="G30" s="36"/>
    </row>
    <row r="31" spans="1:7" s="2" customFormat="1" ht="6.75" customHeight="1" x14ac:dyDescent="0.25">
      <c r="A31" s="34"/>
      <c r="D31" s="3"/>
      <c r="F31" s="4"/>
      <c r="G31" s="36"/>
    </row>
    <row r="32" spans="1:7" s="2" customFormat="1" x14ac:dyDescent="0.25">
      <c r="A32" s="34"/>
      <c r="B32" s="301" t="s">
        <v>358</v>
      </c>
      <c r="C32" s="302"/>
      <c r="D32" s="303"/>
      <c r="F32" s="4"/>
      <c r="G32" s="36"/>
    </row>
    <row r="33" spans="1:7" s="2" customFormat="1" x14ac:dyDescent="0.25">
      <c r="A33" s="34"/>
      <c r="B33" s="304"/>
      <c r="C33" s="305"/>
      <c r="D33" s="306"/>
      <c r="F33" s="4"/>
      <c r="G33" s="36"/>
    </row>
    <row r="34" spans="1:7" s="2" customFormat="1" x14ac:dyDescent="0.25">
      <c r="A34" s="34"/>
      <c r="B34" s="304"/>
      <c r="C34" s="305"/>
      <c r="D34" s="306"/>
      <c r="F34" s="4"/>
      <c r="G34" s="36"/>
    </row>
    <row r="35" spans="1:7" s="2" customFormat="1" x14ac:dyDescent="0.25">
      <c r="A35" s="34"/>
      <c r="B35" s="304"/>
      <c r="C35" s="305"/>
      <c r="D35" s="306"/>
      <c r="F35" s="4"/>
      <c r="G35" s="36"/>
    </row>
    <row r="36" spans="1:7" s="2" customFormat="1" x14ac:dyDescent="0.25">
      <c r="A36" s="34"/>
      <c r="B36" s="304"/>
      <c r="C36" s="305"/>
      <c r="D36" s="306"/>
      <c r="F36" s="4"/>
      <c r="G36" s="36"/>
    </row>
    <row r="37" spans="1:7" s="2" customFormat="1" x14ac:dyDescent="0.25">
      <c r="A37" s="34"/>
      <c r="B37" s="304"/>
      <c r="C37" s="305"/>
      <c r="D37" s="306"/>
      <c r="F37" s="4"/>
      <c r="G37" s="36"/>
    </row>
    <row r="38" spans="1:7" s="2" customFormat="1" ht="106.5" customHeight="1" x14ac:dyDescent="0.25">
      <c r="A38" s="34"/>
      <c r="B38" s="307"/>
      <c r="C38" s="308"/>
      <c r="D38" s="309"/>
      <c r="F38" s="4"/>
      <c r="G38" s="36"/>
    </row>
    <row r="39" spans="1:7" ht="6.75" customHeight="1" thickBot="1" x14ac:dyDescent="0.3">
      <c r="A39" s="79"/>
      <c r="G39" s="80"/>
    </row>
    <row r="40" spans="1:7" ht="13.5" thickBot="1" x14ac:dyDescent="0.3">
      <c r="A40" s="79"/>
      <c r="B40" s="5" t="s">
        <v>176</v>
      </c>
      <c r="E40" s="14" t="s">
        <v>2</v>
      </c>
      <c r="F40" s="54"/>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f>IF(ISNUMBER(F40),LOOKUP(F42,$H$7:$H$11),IF(F23&lt;F25,1,0))</f>
        <v>1</v>
      </c>
      <c r="G44" s="80"/>
    </row>
    <row r="45" spans="1:7" s="2" customFormat="1" ht="11.25" customHeight="1" x14ac:dyDescent="0.25">
      <c r="A45" s="48"/>
      <c r="B45" s="49"/>
      <c r="C45" s="49"/>
      <c r="D45" s="50"/>
      <c r="E45" s="49"/>
      <c r="F45" s="51"/>
      <c r="G45" s="52"/>
    </row>
    <row r="46" spans="1:7" s="2" customFormat="1" ht="6.75" customHeight="1" x14ac:dyDescent="0.25">
      <c r="A46" s="161"/>
      <c r="B46" s="162"/>
      <c r="C46" s="162"/>
      <c r="D46" s="163"/>
      <c r="E46" s="162"/>
      <c r="F46" s="164"/>
      <c r="G46" s="165"/>
    </row>
    <row r="47" spans="1:7" s="33" customFormat="1" ht="28.5" x14ac:dyDescent="0.25">
      <c r="A47" s="40"/>
      <c r="B47" s="41" t="s">
        <v>234</v>
      </c>
      <c r="C47" s="41"/>
      <c r="D47" s="154" t="s">
        <v>324</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269">
        <v>2042</v>
      </c>
      <c r="G50" s="36"/>
    </row>
    <row r="51" spans="1:7" s="2" customFormat="1" ht="6.75" customHeight="1" thickBot="1" x14ac:dyDescent="0.3">
      <c r="A51" s="34"/>
      <c r="D51" s="3"/>
      <c r="F51" s="4"/>
      <c r="G51" s="36"/>
    </row>
    <row r="52" spans="1:7" s="2" customFormat="1" ht="13.5" thickBot="1" x14ac:dyDescent="0.3">
      <c r="A52" s="34"/>
      <c r="B52" s="2" t="s">
        <v>19</v>
      </c>
      <c r="D52" s="3"/>
      <c r="E52" s="14" t="s">
        <v>2</v>
      </c>
      <c r="F52" s="269">
        <v>2096</v>
      </c>
      <c r="G52" s="36"/>
    </row>
    <row r="53" spans="1:7" s="2" customFormat="1" ht="6.75" customHeight="1" thickBot="1" x14ac:dyDescent="0.3">
      <c r="A53" s="34"/>
      <c r="D53" s="3"/>
      <c r="F53" s="4"/>
      <c r="G53" s="36"/>
    </row>
    <row r="54" spans="1:7" s="2" customFormat="1" ht="13.5" thickBot="1" x14ac:dyDescent="0.3">
      <c r="A54" s="34"/>
      <c r="C54" s="2" t="s">
        <v>14</v>
      </c>
      <c r="D54" s="3"/>
      <c r="F54" s="270">
        <f>IF(F52&gt;F50,F50/F52,IF(F57&gt;0,F57,"N/A"))</f>
        <v>0.9742366412213741</v>
      </c>
      <c r="G54" s="36"/>
    </row>
    <row r="55" spans="1:7" s="2" customFormat="1" ht="6.75" customHeight="1" x14ac:dyDescent="0.25">
      <c r="A55" s="34"/>
      <c r="D55" s="3"/>
      <c r="F55" s="4"/>
      <c r="G55" s="36"/>
    </row>
    <row r="56" spans="1:7" s="2" customFormat="1" ht="13.5" customHeight="1" thickBot="1" x14ac:dyDescent="0.3">
      <c r="A56" s="34"/>
      <c r="B56" s="300" t="s">
        <v>306</v>
      </c>
      <c r="C56" s="300"/>
      <c r="D56" s="300"/>
      <c r="F56" s="4"/>
      <c r="G56" s="36"/>
    </row>
    <row r="57" spans="1:7" s="2" customFormat="1" ht="13.5" thickBot="1" x14ac:dyDescent="0.3">
      <c r="A57" s="34"/>
      <c r="B57" s="300"/>
      <c r="C57" s="300"/>
      <c r="D57" s="300"/>
      <c r="E57" s="14" t="s">
        <v>2</v>
      </c>
      <c r="F57" s="15"/>
      <c r="G57" s="36"/>
    </row>
    <row r="58" spans="1:7" s="2" customFormat="1" ht="6.75" customHeight="1" x14ac:dyDescent="0.25">
      <c r="A58" s="34"/>
      <c r="D58" s="3"/>
      <c r="F58" s="4"/>
      <c r="G58" s="36"/>
    </row>
    <row r="59" spans="1:7" s="2" customFormat="1" x14ac:dyDescent="0.25">
      <c r="A59" s="34"/>
      <c r="B59" s="310" t="s">
        <v>364</v>
      </c>
      <c r="C59" s="311"/>
      <c r="D59" s="312"/>
      <c r="F59" s="4"/>
      <c r="G59" s="36"/>
    </row>
    <row r="60" spans="1:7" s="2" customFormat="1" x14ac:dyDescent="0.25">
      <c r="A60" s="34"/>
      <c r="B60" s="313"/>
      <c r="C60" s="314"/>
      <c r="D60" s="315"/>
      <c r="F60" s="4"/>
      <c r="G60" s="36"/>
    </row>
    <row r="61" spans="1:7" s="2" customFormat="1" x14ac:dyDescent="0.25">
      <c r="A61" s="34"/>
      <c r="B61" s="313"/>
      <c r="C61" s="314"/>
      <c r="D61" s="315"/>
      <c r="F61" s="4"/>
      <c r="G61" s="36"/>
    </row>
    <row r="62" spans="1:7" s="2" customFormat="1" x14ac:dyDescent="0.25">
      <c r="A62" s="34"/>
      <c r="B62" s="313"/>
      <c r="C62" s="314"/>
      <c r="D62" s="315"/>
      <c r="F62" s="4"/>
      <c r="G62" s="36"/>
    </row>
    <row r="63" spans="1:7" s="2" customFormat="1" x14ac:dyDescent="0.25">
      <c r="A63" s="34"/>
      <c r="B63" s="313"/>
      <c r="C63" s="314"/>
      <c r="D63" s="315"/>
      <c r="F63" s="4"/>
      <c r="G63" s="36"/>
    </row>
    <row r="64" spans="1:7" s="2" customFormat="1" ht="64.5" customHeight="1" x14ac:dyDescent="0.25">
      <c r="A64" s="34"/>
      <c r="B64" s="313"/>
      <c r="C64" s="314"/>
      <c r="D64" s="315"/>
      <c r="F64" s="4"/>
      <c r="G64" s="36"/>
    </row>
    <row r="65" spans="1:11" s="2" customFormat="1" ht="409.5" customHeight="1" x14ac:dyDescent="0.25">
      <c r="A65" s="34"/>
      <c r="B65" s="316"/>
      <c r="C65" s="317"/>
      <c r="D65" s="318"/>
      <c r="F65" s="4"/>
      <c r="G65" s="36"/>
      <c r="K65" s="271"/>
    </row>
    <row r="66" spans="1:11" s="2" customFormat="1" ht="6.75" customHeight="1" thickBot="1" x14ac:dyDescent="0.3">
      <c r="A66" s="34"/>
      <c r="D66" s="3"/>
      <c r="F66" s="4"/>
      <c r="G66" s="36"/>
    </row>
    <row r="67" spans="1:11" s="2" customFormat="1" ht="13.5" thickBot="1" x14ac:dyDescent="0.3">
      <c r="A67" s="34"/>
      <c r="B67" s="2" t="s">
        <v>20</v>
      </c>
      <c r="D67" s="3"/>
      <c r="E67" s="14" t="s">
        <v>2</v>
      </c>
      <c r="F67" s="54"/>
      <c r="G67" s="36"/>
    </row>
    <row r="68" spans="1:11" s="2" customFormat="1" ht="6.75" customHeight="1" thickBot="1" x14ac:dyDescent="0.3">
      <c r="A68" s="34"/>
      <c r="D68" s="3"/>
      <c r="F68" s="4"/>
      <c r="G68" s="36"/>
    </row>
    <row r="69" spans="1:11" s="2" customFormat="1" ht="13.5" thickBot="1" x14ac:dyDescent="0.3">
      <c r="A69" s="34"/>
      <c r="C69" s="35" t="s">
        <v>15</v>
      </c>
      <c r="D69" s="3"/>
      <c r="F69" s="18">
        <f>IF(F57="Yes",1,IF(F57="No",0,IF(AND(ISBLANK(F67),ISNUMBER(F54)),1,IF(F67&gt;0,LOOKUP(F54/F67,$H$7:$H$11),IF(ISTEXT(D47),0,"")))))</f>
        <v>1</v>
      </c>
      <c r="G69" s="36"/>
    </row>
    <row r="70" spans="1:11" s="2" customFormat="1" ht="6.75" customHeight="1" x14ac:dyDescent="0.25">
      <c r="A70" s="48"/>
      <c r="B70" s="49"/>
      <c r="C70" s="49"/>
      <c r="D70" s="50"/>
      <c r="E70" s="49"/>
      <c r="F70" s="51"/>
      <c r="G70" s="52"/>
    </row>
    <row r="71" spans="1:11" s="33" customFormat="1" ht="15" x14ac:dyDescent="0.25">
      <c r="A71" s="27"/>
      <c r="B71" s="28"/>
      <c r="C71" s="28"/>
      <c r="D71" s="29"/>
      <c r="E71" s="30"/>
      <c r="F71" s="31"/>
      <c r="G71" s="32"/>
    </row>
    <row r="72" spans="1:11" s="33" customFormat="1" ht="28.5" x14ac:dyDescent="0.25">
      <c r="A72" s="40"/>
      <c r="B72" s="41" t="s">
        <v>234</v>
      </c>
      <c r="C72" s="41"/>
      <c r="D72" s="154" t="s">
        <v>325</v>
      </c>
      <c r="G72" s="39"/>
    </row>
    <row r="73" spans="1:11" s="45" customFormat="1" ht="12" x14ac:dyDescent="0.25">
      <c r="A73" s="42"/>
      <c r="B73" s="135"/>
      <c r="C73" s="43"/>
      <c r="D73" s="155" t="s">
        <v>147</v>
      </c>
      <c r="F73" s="46"/>
      <c r="G73" s="47"/>
    </row>
    <row r="74" spans="1:11" s="33" customFormat="1" ht="6.75" customHeight="1" thickBot="1" x14ac:dyDescent="0.3">
      <c r="A74" s="40"/>
      <c r="B74" s="17"/>
      <c r="C74" s="41"/>
      <c r="D74" s="53"/>
      <c r="F74" s="19"/>
      <c r="G74" s="39"/>
    </row>
    <row r="75" spans="1:11" s="2" customFormat="1" ht="13.5" thickBot="1" x14ac:dyDescent="0.3">
      <c r="A75" s="34"/>
      <c r="B75" s="2" t="s">
        <v>18</v>
      </c>
      <c r="D75" s="3"/>
      <c r="E75" s="14" t="s">
        <v>2</v>
      </c>
      <c r="F75" s="269">
        <v>97</v>
      </c>
      <c r="G75" s="36"/>
    </row>
    <row r="76" spans="1:11" s="2" customFormat="1" ht="6.75" customHeight="1" thickBot="1" x14ac:dyDescent="0.3">
      <c r="A76" s="34"/>
      <c r="D76" s="3"/>
      <c r="F76" s="4"/>
      <c r="G76" s="36"/>
    </row>
    <row r="77" spans="1:11" s="2" customFormat="1" ht="13.5" thickBot="1" x14ac:dyDescent="0.3">
      <c r="A77" s="34"/>
      <c r="B77" s="2" t="s">
        <v>19</v>
      </c>
      <c r="D77" s="3"/>
      <c r="E77" s="14" t="s">
        <v>2</v>
      </c>
      <c r="F77" s="269">
        <v>59109</v>
      </c>
      <c r="G77" s="36"/>
    </row>
    <row r="78" spans="1:11" s="2" customFormat="1" ht="6.75" customHeight="1" thickBot="1" x14ac:dyDescent="0.3">
      <c r="A78" s="34"/>
      <c r="D78" s="3"/>
      <c r="F78" s="4"/>
      <c r="G78" s="36"/>
    </row>
    <row r="79" spans="1:11" s="2" customFormat="1" ht="13.5" thickBot="1" x14ac:dyDescent="0.3">
      <c r="A79" s="34"/>
      <c r="C79" s="2" t="s">
        <v>14</v>
      </c>
      <c r="D79" s="3"/>
      <c r="F79" s="270">
        <f>IF(F77&gt;F75,F75/F77,IF(F82&gt;0,F82,"N/A"))</f>
        <v>1.6410360520394526E-3</v>
      </c>
      <c r="G79" s="36"/>
    </row>
    <row r="80" spans="1:11" s="2" customFormat="1" ht="6.75" customHeight="1" x14ac:dyDescent="0.25">
      <c r="A80" s="34"/>
      <c r="D80" s="3"/>
      <c r="F80" s="4"/>
      <c r="G80" s="36"/>
    </row>
    <row r="81" spans="1:7" s="2" customFormat="1" ht="13.5" customHeight="1" thickBot="1" x14ac:dyDescent="0.3">
      <c r="A81" s="34"/>
      <c r="B81" s="300" t="s">
        <v>306</v>
      </c>
      <c r="C81" s="300"/>
      <c r="D81" s="300"/>
      <c r="F81" s="4"/>
      <c r="G81" s="36"/>
    </row>
    <row r="82" spans="1:7" s="2" customFormat="1" ht="13.5" thickBot="1" x14ac:dyDescent="0.3">
      <c r="A82" s="34"/>
      <c r="B82" s="300"/>
      <c r="C82" s="300"/>
      <c r="D82" s="300"/>
      <c r="E82" s="14" t="s">
        <v>2</v>
      </c>
      <c r="F82" s="15"/>
      <c r="G82" s="36"/>
    </row>
    <row r="83" spans="1:7" s="2" customFormat="1" ht="6.75" customHeight="1" x14ac:dyDescent="0.25">
      <c r="A83" s="34"/>
      <c r="D83" s="3"/>
      <c r="F83" s="4"/>
      <c r="G83" s="36"/>
    </row>
    <row r="84" spans="1:7" s="2" customFormat="1" x14ac:dyDescent="0.25">
      <c r="A84" s="34"/>
      <c r="B84" s="310" t="s">
        <v>369</v>
      </c>
      <c r="C84" s="311"/>
      <c r="D84" s="312"/>
      <c r="F84" s="4"/>
      <c r="G84" s="36"/>
    </row>
    <row r="85" spans="1:7" s="2" customFormat="1" x14ac:dyDescent="0.25">
      <c r="A85" s="34"/>
      <c r="B85" s="313"/>
      <c r="C85" s="314"/>
      <c r="D85" s="315"/>
      <c r="F85" s="4"/>
      <c r="G85" s="36"/>
    </row>
    <row r="86" spans="1:7" s="2" customFormat="1" x14ac:dyDescent="0.25">
      <c r="A86" s="34"/>
      <c r="B86" s="313"/>
      <c r="C86" s="314"/>
      <c r="D86" s="315"/>
      <c r="F86" s="4"/>
      <c r="G86" s="36"/>
    </row>
    <row r="87" spans="1:7" s="2" customFormat="1" ht="56.25" customHeight="1" x14ac:dyDescent="0.25">
      <c r="A87" s="34"/>
      <c r="B87" s="313"/>
      <c r="C87" s="314"/>
      <c r="D87" s="315"/>
      <c r="F87" s="4"/>
      <c r="G87" s="36"/>
    </row>
    <row r="88" spans="1:7" s="2" customFormat="1" ht="86.25" customHeight="1" x14ac:dyDescent="0.25">
      <c r="A88" s="34"/>
      <c r="B88" s="313"/>
      <c r="C88" s="314"/>
      <c r="D88" s="315"/>
      <c r="F88" s="4"/>
      <c r="G88" s="36"/>
    </row>
    <row r="89" spans="1:7" s="2" customFormat="1" ht="126" customHeight="1" x14ac:dyDescent="0.25">
      <c r="A89" s="34"/>
      <c r="B89" s="313"/>
      <c r="C89" s="314"/>
      <c r="D89" s="315"/>
      <c r="F89" s="4"/>
      <c r="G89" s="36"/>
    </row>
    <row r="90" spans="1:7" s="2" customFormat="1" ht="189" customHeight="1" x14ac:dyDescent="0.25">
      <c r="A90" s="34"/>
      <c r="B90" s="316"/>
      <c r="C90" s="317"/>
      <c r="D90" s="318"/>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IF(F82="Yes",1,IF(F82="No",0,IF(AND(ISBLANK(F92),ISNUMBER(F79)),1,IF(F92&gt;0,LOOKUP(F79/F92,$H$7:$H$11),IF(ISTEXT(D72),0,"")))))</f>
        <v>1</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00" t="s">
        <v>306</v>
      </c>
      <c r="C106" s="300"/>
      <c r="D106" s="300"/>
      <c r="F106" s="4"/>
      <c r="G106" s="36"/>
    </row>
    <row r="107" spans="1:7" s="2" customFormat="1" ht="13.5" thickBot="1" x14ac:dyDescent="0.3">
      <c r="A107" s="34"/>
      <c r="B107" s="300"/>
      <c r="C107" s="300"/>
      <c r="D107" s="300"/>
      <c r="E107" s="14" t="s">
        <v>2</v>
      </c>
      <c r="F107" s="15"/>
      <c r="G107" s="36"/>
    </row>
    <row r="108" spans="1:7" s="2" customFormat="1" ht="6.75" customHeight="1" x14ac:dyDescent="0.25">
      <c r="A108" s="34"/>
      <c r="D108" s="3"/>
      <c r="F108" s="4"/>
      <c r="G108" s="36"/>
    </row>
    <row r="109" spans="1:7" s="2" customFormat="1" x14ac:dyDescent="0.25">
      <c r="A109" s="34"/>
      <c r="B109" s="301"/>
      <c r="C109" s="302"/>
      <c r="D109" s="303"/>
      <c r="F109" s="4"/>
      <c r="G109" s="36"/>
    </row>
    <row r="110" spans="1:7" s="2" customFormat="1" x14ac:dyDescent="0.25">
      <c r="A110" s="34"/>
      <c r="B110" s="304"/>
      <c r="C110" s="305"/>
      <c r="D110" s="306"/>
      <c r="F110" s="4"/>
      <c r="G110" s="36"/>
    </row>
    <row r="111" spans="1:7" s="2" customFormat="1" x14ac:dyDescent="0.25">
      <c r="A111" s="34"/>
      <c r="B111" s="304"/>
      <c r="C111" s="305"/>
      <c r="D111" s="306"/>
      <c r="F111" s="4"/>
      <c r="G111" s="36"/>
    </row>
    <row r="112" spans="1:7" s="2" customFormat="1" x14ac:dyDescent="0.25">
      <c r="A112" s="34"/>
      <c r="B112" s="304"/>
      <c r="C112" s="305"/>
      <c r="D112" s="306"/>
      <c r="F112" s="4"/>
      <c r="G112" s="36"/>
    </row>
    <row r="113" spans="1:7" s="2" customFormat="1" x14ac:dyDescent="0.25">
      <c r="A113" s="34"/>
      <c r="B113" s="304"/>
      <c r="C113" s="305"/>
      <c r="D113" s="306"/>
      <c r="F113" s="4"/>
      <c r="G113" s="36"/>
    </row>
    <row r="114" spans="1:7" s="2" customFormat="1" x14ac:dyDescent="0.25">
      <c r="A114" s="34"/>
      <c r="B114" s="304"/>
      <c r="C114" s="305"/>
      <c r="D114" s="306"/>
      <c r="F114" s="4"/>
      <c r="G114" s="36"/>
    </row>
    <row r="115" spans="1:7" s="2" customFormat="1" x14ac:dyDescent="0.25">
      <c r="A115" s="34"/>
      <c r="B115" s="307"/>
      <c r="C115" s="308"/>
      <c r="D115" s="309"/>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IF(F107="Yes",1,IF(F107="No",0,IF(AND(ISBLANK(F117),ISNUMBER(F104)),1,IF(F117&gt;0,LOOKUP(F104/F117,$H$7:$H$11),IF(ISTEXT(D97),0,"")))))</f>
        <v/>
      </c>
      <c r="G119" s="36"/>
    </row>
    <row r="120" spans="1:7" s="2" customFormat="1" ht="12"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00" t="s">
        <v>306</v>
      </c>
      <c r="C131" s="300"/>
      <c r="D131" s="300"/>
      <c r="F131" s="4"/>
      <c r="G131" s="36"/>
    </row>
    <row r="132" spans="1:7" s="2" customFormat="1" ht="13.5" thickBot="1" x14ac:dyDescent="0.3">
      <c r="A132" s="34"/>
      <c r="B132" s="300"/>
      <c r="C132" s="300"/>
      <c r="D132" s="300"/>
      <c r="E132" s="14" t="s">
        <v>2</v>
      </c>
      <c r="F132" s="15"/>
      <c r="G132" s="36"/>
    </row>
    <row r="133" spans="1:7" s="2" customFormat="1" ht="6.75" customHeight="1" x14ac:dyDescent="0.25">
      <c r="A133" s="34"/>
      <c r="D133" s="3"/>
      <c r="F133" s="4"/>
      <c r="G133" s="36"/>
    </row>
    <row r="134" spans="1:7" s="2" customFormat="1" x14ac:dyDescent="0.25">
      <c r="A134" s="34"/>
      <c r="B134" s="301"/>
      <c r="C134" s="302"/>
      <c r="D134" s="303"/>
      <c r="F134" s="4"/>
      <c r="G134" s="36"/>
    </row>
    <row r="135" spans="1:7" s="2" customFormat="1" x14ac:dyDescent="0.25">
      <c r="A135" s="34"/>
      <c r="B135" s="304"/>
      <c r="C135" s="305"/>
      <c r="D135" s="306"/>
      <c r="F135" s="4"/>
      <c r="G135" s="36"/>
    </row>
    <row r="136" spans="1:7" s="2" customFormat="1" x14ac:dyDescent="0.25">
      <c r="A136" s="34"/>
      <c r="B136" s="304"/>
      <c r="C136" s="305"/>
      <c r="D136" s="306"/>
      <c r="F136" s="4"/>
      <c r="G136" s="36"/>
    </row>
    <row r="137" spans="1:7" s="2" customFormat="1" x14ac:dyDescent="0.25">
      <c r="A137" s="34"/>
      <c r="B137" s="304"/>
      <c r="C137" s="305"/>
      <c r="D137" s="306"/>
      <c r="F137" s="4"/>
      <c r="G137" s="36"/>
    </row>
    <row r="138" spans="1:7" s="2" customFormat="1" x14ac:dyDescent="0.25">
      <c r="A138" s="34"/>
      <c r="B138" s="304"/>
      <c r="C138" s="305"/>
      <c r="D138" s="306"/>
      <c r="F138" s="4"/>
      <c r="G138" s="36"/>
    </row>
    <row r="139" spans="1:7" s="2" customFormat="1" x14ac:dyDescent="0.25">
      <c r="A139" s="34"/>
      <c r="B139" s="304"/>
      <c r="C139" s="305"/>
      <c r="D139" s="306"/>
      <c r="F139" s="4"/>
      <c r="G139" s="36"/>
    </row>
    <row r="140" spans="1:7" s="2" customFormat="1" x14ac:dyDescent="0.25">
      <c r="A140" s="34"/>
      <c r="B140" s="307"/>
      <c r="C140" s="308"/>
      <c r="D140" s="309"/>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IF(F132="Yes",1,IF(F132="No",0,IF(AND(ISBLANK(F142),ISNUMBER(F129)),1,IF(F142&gt;0,LOOKUP(F129/F142,$H$7:$H$11),IF(ISTEXT(D122),0,"")))))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00" t="s">
        <v>306</v>
      </c>
      <c r="C156" s="300"/>
      <c r="D156" s="300"/>
      <c r="F156" s="4"/>
      <c r="G156" s="36"/>
    </row>
    <row r="157" spans="1:7" s="2" customFormat="1" ht="13.5" thickBot="1" x14ac:dyDescent="0.3">
      <c r="A157" s="34"/>
      <c r="B157" s="300"/>
      <c r="C157" s="300"/>
      <c r="D157" s="300"/>
      <c r="E157" s="14" t="s">
        <v>2</v>
      </c>
      <c r="F157" s="15"/>
      <c r="G157" s="36"/>
    </row>
    <row r="158" spans="1:7" s="2" customFormat="1" ht="6.75" customHeight="1" x14ac:dyDescent="0.25">
      <c r="A158" s="34"/>
      <c r="D158" s="3"/>
      <c r="F158" s="4"/>
      <c r="G158" s="36"/>
    </row>
    <row r="159" spans="1:7" s="2" customFormat="1" x14ac:dyDescent="0.25">
      <c r="A159" s="34"/>
      <c r="B159" s="301"/>
      <c r="C159" s="302"/>
      <c r="D159" s="303"/>
      <c r="F159" s="4"/>
      <c r="G159" s="36"/>
    </row>
    <row r="160" spans="1:7" s="2" customFormat="1" x14ac:dyDescent="0.25">
      <c r="A160" s="34"/>
      <c r="B160" s="304"/>
      <c r="C160" s="305"/>
      <c r="D160" s="306"/>
      <c r="F160" s="4"/>
      <c r="G160" s="36"/>
    </row>
    <row r="161" spans="1:7" s="2" customFormat="1" x14ac:dyDescent="0.25">
      <c r="A161" s="34"/>
      <c r="B161" s="304"/>
      <c r="C161" s="305"/>
      <c r="D161" s="306"/>
      <c r="F161" s="4"/>
      <c r="G161" s="36"/>
    </row>
    <row r="162" spans="1:7" s="2" customFormat="1" x14ac:dyDescent="0.25">
      <c r="A162" s="34"/>
      <c r="B162" s="304"/>
      <c r="C162" s="305"/>
      <c r="D162" s="306"/>
      <c r="F162" s="4"/>
      <c r="G162" s="36"/>
    </row>
    <row r="163" spans="1:7" s="2" customFormat="1" x14ac:dyDescent="0.25">
      <c r="A163" s="34"/>
      <c r="B163" s="304"/>
      <c r="C163" s="305"/>
      <c r="D163" s="306"/>
      <c r="F163" s="4"/>
      <c r="G163" s="36"/>
    </row>
    <row r="164" spans="1:7" s="2" customFormat="1" x14ac:dyDescent="0.25">
      <c r="A164" s="34"/>
      <c r="B164" s="304"/>
      <c r="C164" s="305"/>
      <c r="D164" s="306"/>
      <c r="F164" s="4"/>
      <c r="G164" s="36"/>
    </row>
    <row r="165" spans="1:7" s="2" customFormat="1" x14ac:dyDescent="0.25">
      <c r="A165" s="34"/>
      <c r="B165" s="307"/>
      <c r="C165" s="308"/>
      <c r="D165" s="309"/>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IF(F157="Yes",1,IF(F157="No",0,IF(AND(ISBLANK(F167),ISNUMBER(F154)),1,IF(F167&gt;0,LOOKUP(F154/F167,$H$7:$H$11),IF(ISTEXT(D147),0,"")))))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38"/>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00" t="s">
        <v>306</v>
      </c>
      <c r="C181" s="300"/>
      <c r="D181" s="300"/>
      <c r="F181" s="4"/>
      <c r="G181" s="36"/>
    </row>
    <row r="182" spans="1:7" s="2" customFormat="1" ht="13.5" thickBot="1" x14ac:dyDescent="0.3">
      <c r="A182" s="34"/>
      <c r="B182" s="300"/>
      <c r="C182" s="300"/>
      <c r="D182" s="300"/>
      <c r="E182" s="14" t="s">
        <v>2</v>
      </c>
      <c r="F182" s="15"/>
      <c r="G182" s="36"/>
    </row>
    <row r="183" spans="1:7" s="2" customFormat="1" ht="6.75" customHeight="1" x14ac:dyDescent="0.25">
      <c r="A183" s="34"/>
      <c r="D183" s="3"/>
      <c r="F183" s="4"/>
      <c r="G183" s="36"/>
    </row>
    <row r="184" spans="1:7" s="2" customFormat="1" x14ac:dyDescent="0.25">
      <c r="A184" s="34"/>
      <c r="B184" s="301"/>
      <c r="C184" s="302"/>
      <c r="D184" s="303"/>
      <c r="F184" s="4"/>
      <c r="G184" s="36"/>
    </row>
    <row r="185" spans="1:7" s="2" customFormat="1" x14ac:dyDescent="0.25">
      <c r="A185" s="34"/>
      <c r="B185" s="304"/>
      <c r="C185" s="305"/>
      <c r="D185" s="306"/>
      <c r="F185" s="4"/>
      <c r="G185" s="36"/>
    </row>
    <row r="186" spans="1:7" s="2" customFormat="1" x14ac:dyDescent="0.25">
      <c r="A186" s="34"/>
      <c r="B186" s="304"/>
      <c r="C186" s="305"/>
      <c r="D186" s="306"/>
      <c r="F186" s="4"/>
      <c r="G186" s="36"/>
    </row>
    <row r="187" spans="1:7" s="2" customFormat="1" x14ac:dyDescent="0.25">
      <c r="A187" s="34"/>
      <c r="B187" s="304"/>
      <c r="C187" s="305"/>
      <c r="D187" s="306"/>
      <c r="F187" s="4"/>
      <c r="G187" s="36"/>
    </row>
    <row r="188" spans="1:7" s="2" customFormat="1" x14ac:dyDescent="0.25">
      <c r="A188" s="34"/>
      <c r="B188" s="304"/>
      <c r="C188" s="305"/>
      <c r="D188" s="306"/>
      <c r="F188" s="4"/>
      <c r="G188" s="36"/>
    </row>
    <row r="189" spans="1:7" s="2" customFormat="1" x14ac:dyDescent="0.25">
      <c r="A189" s="34"/>
      <c r="B189" s="304"/>
      <c r="C189" s="305"/>
      <c r="D189" s="306"/>
      <c r="F189" s="4"/>
      <c r="G189" s="36"/>
    </row>
    <row r="190" spans="1:7" s="2" customFormat="1" x14ac:dyDescent="0.25">
      <c r="A190" s="34"/>
      <c r="B190" s="307"/>
      <c r="C190" s="308"/>
      <c r="D190" s="309"/>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IF(F182="Yes",1,IF(F182="No",0,IF(AND(ISBLANK(F192),ISNUMBER(F179)),1,IF(F192&gt;0,LOOKUP(F179/F192,$H$7:$H$11),IF(ISTEXT(D172),0,"")))))</f>
        <v/>
      </c>
      <c r="G194" s="36"/>
    </row>
    <row r="195" spans="1:7" s="2" customForma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234</v>
      </c>
      <c r="C197" s="41"/>
      <c r="D197" s="154"/>
      <c r="G197" s="39"/>
    </row>
    <row r="198" spans="1:7" s="45" customFormat="1" ht="12" x14ac:dyDescent="0.25">
      <c r="A198" s="42"/>
      <c r="B198" s="135"/>
      <c r="C198" s="43"/>
      <c r="D198" s="155" t="s">
        <v>147</v>
      </c>
      <c r="F198" s="46"/>
      <c r="G198" s="47"/>
    </row>
    <row r="199" spans="1:7" s="33" customFormat="1" ht="6.75" customHeight="1" thickBot="1" x14ac:dyDescent="0.3">
      <c r="A199" s="40"/>
      <c r="B199" s="17"/>
      <c r="C199" s="41"/>
      <c r="D199" s="53"/>
      <c r="F199" s="19"/>
      <c r="G199" s="39"/>
    </row>
    <row r="200" spans="1:7" s="2" customFormat="1" ht="13.5" thickBot="1" x14ac:dyDescent="0.3">
      <c r="A200" s="34"/>
      <c r="B200" s="2" t="s">
        <v>18</v>
      </c>
      <c r="D200" s="3"/>
      <c r="E200" s="14" t="s">
        <v>2</v>
      </c>
      <c r="F200" s="139"/>
      <c r="G200" s="36"/>
    </row>
    <row r="201" spans="1:7" s="2" customFormat="1" ht="6.75" customHeight="1" thickBot="1" x14ac:dyDescent="0.3">
      <c r="A201" s="34"/>
      <c r="D201" s="3"/>
      <c r="F201" s="4"/>
      <c r="G201" s="36"/>
    </row>
    <row r="202" spans="1:7" s="2" customFormat="1" ht="13.5" thickBot="1" x14ac:dyDescent="0.3">
      <c r="A202" s="34"/>
      <c r="B202" s="2" t="s">
        <v>19</v>
      </c>
      <c r="D202" s="3"/>
      <c r="E202" s="14" t="s">
        <v>2</v>
      </c>
      <c r="F202" s="139"/>
      <c r="G202" s="36"/>
    </row>
    <row r="203" spans="1:7" s="2" customFormat="1" ht="6.75" customHeight="1" thickBot="1" x14ac:dyDescent="0.3">
      <c r="A203" s="34"/>
      <c r="D203" s="3"/>
      <c r="F203" s="4"/>
      <c r="G203" s="36"/>
    </row>
    <row r="204" spans="1:7" s="2" customFormat="1" ht="13.5" thickBot="1" x14ac:dyDescent="0.3">
      <c r="A204" s="34"/>
      <c r="C204" s="2" t="s">
        <v>14</v>
      </c>
      <c r="D204" s="3"/>
      <c r="F204" s="16" t="str">
        <f>IF(F202&gt;F200,F200/F202,IF(F207&gt;0,F207,"N/A"))</f>
        <v>N/A</v>
      </c>
      <c r="G204" s="36"/>
    </row>
    <row r="205" spans="1:7" s="2" customFormat="1" ht="6.75" customHeight="1" x14ac:dyDescent="0.25">
      <c r="A205" s="34"/>
      <c r="D205" s="3"/>
      <c r="F205" s="4"/>
      <c r="G205" s="36"/>
    </row>
    <row r="206" spans="1:7" s="2" customFormat="1" ht="13.5" customHeight="1" thickBot="1" x14ac:dyDescent="0.3">
      <c r="A206" s="34"/>
      <c r="B206" s="300" t="s">
        <v>306</v>
      </c>
      <c r="C206" s="300"/>
      <c r="D206" s="300"/>
      <c r="F206" s="4"/>
      <c r="G206" s="36"/>
    </row>
    <row r="207" spans="1:7" s="2" customFormat="1" ht="13.5" thickBot="1" x14ac:dyDescent="0.3">
      <c r="A207" s="34"/>
      <c r="B207" s="300"/>
      <c r="C207" s="300"/>
      <c r="D207" s="300"/>
      <c r="E207" s="14" t="s">
        <v>2</v>
      </c>
      <c r="F207" s="15"/>
      <c r="G207" s="36"/>
    </row>
    <row r="208" spans="1:7" s="2" customFormat="1" ht="6.75" customHeight="1" x14ac:dyDescent="0.25">
      <c r="A208" s="34"/>
      <c r="D208" s="3"/>
      <c r="F208" s="4"/>
      <c r="G208" s="36"/>
    </row>
    <row r="209" spans="1:7" s="2" customFormat="1" x14ac:dyDescent="0.25">
      <c r="A209" s="34"/>
      <c r="B209" s="301"/>
      <c r="C209" s="302"/>
      <c r="D209" s="303"/>
      <c r="F209" s="4"/>
      <c r="G209" s="36"/>
    </row>
    <row r="210" spans="1:7" s="2" customFormat="1" x14ac:dyDescent="0.25">
      <c r="A210" s="34"/>
      <c r="B210" s="304"/>
      <c r="C210" s="305"/>
      <c r="D210" s="306"/>
      <c r="F210" s="4"/>
      <c r="G210" s="36"/>
    </row>
    <row r="211" spans="1:7" s="2" customFormat="1" x14ac:dyDescent="0.25">
      <c r="A211" s="34"/>
      <c r="B211" s="304"/>
      <c r="C211" s="305"/>
      <c r="D211" s="306"/>
      <c r="F211" s="4"/>
      <c r="G211" s="36"/>
    </row>
    <row r="212" spans="1:7" s="2" customFormat="1" x14ac:dyDescent="0.25">
      <c r="A212" s="34"/>
      <c r="B212" s="304"/>
      <c r="C212" s="305"/>
      <c r="D212" s="306"/>
      <c r="F212" s="4"/>
      <c r="G212" s="36"/>
    </row>
    <row r="213" spans="1:7" s="2" customFormat="1" x14ac:dyDescent="0.25">
      <c r="A213" s="34"/>
      <c r="B213" s="304"/>
      <c r="C213" s="305"/>
      <c r="D213" s="306"/>
      <c r="F213" s="4"/>
      <c r="G213" s="36"/>
    </row>
    <row r="214" spans="1:7" s="2" customFormat="1" x14ac:dyDescent="0.25">
      <c r="A214" s="34"/>
      <c r="B214" s="304"/>
      <c r="C214" s="305"/>
      <c r="D214" s="306"/>
      <c r="F214" s="4"/>
      <c r="G214" s="36"/>
    </row>
    <row r="215" spans="1:7" s="2" customFormat="1" x14ac:dyDescent="0.25">
      <c r="A215" s="34"/>
      <c r="B215" s="307"/>
      <c r="C215" s="308"/>
      <c r="D215" s="309"/>
      <c r="F215" s="4"/>
      <c r="G215" s="36"/>
    </row>
    <row r="216" spans="1:7" s="2" customFormat="1" ht="6.75" customHeight="1" thickBot="1" x14ac:dyDescent="0.3">
      <c r="A216" s="34"/>
      <c r="D216" s="3"/>
      <c r="F216" s="4"/>
      <c r="G216" s="36"/>
    </row>
    <row r="217" spans="1:7" s="2" customFormat="1" ht="13.5" thickBot="1" x14ac:dyDescent="0.3">
      <c r="A217" s="34"/>
      <c r="B217" s="2" t="s">
        <v>20</v>
      </c>
      <c r="D217" s="3"/>
      <c r="E217" s="14" t="s">
        <v>2</v>
      </c>
      <c r="F217" s="54"/>
      <c r="G217" s="36"/>
    </row>
    <row r="218" spans="1:7" s="2" customFormat="1" ht="6.75" customHeight="1" thickBot="1" x14ac:dyDescent="0.3">
      <c r="A218" s="34"/>
      <c r="D218" s="3"/>
      <c r="F218" s="4"/>
      <c r="G218" s="36"/>
    </row>
    <row r="219" spans="1:7" s="2" customFormat="1" ht="13.5" thickBot="1" x14ac:dyDescent="0.3">
      <c r="A219" s="34"/>
      <c r="C219" s="35" t="s">
        <v>15</v>
      </c>
      <c r="D219" s="3"/>
      <c r="F219" s="18" t="str">
        <f>IF(F207="Yes",1,IF(F207="No",0,IF(AND(ISBLANK(F217),ISNUMBER(F204)),1,IF(F217&gt;0,LOOKUP(F204/F217,$H$7:$H$11),IF(ISTEXT(D197),0,"")))))</f>
        <v/>
      </c>
      <c r="G219" s="36"/>
    </row>
    <row r="220" spans="1:7" s="2" customFormat="1"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234</v>
      </c>
      <c r="C222" s="41"/>
      <c r="D222" s="154"/>
      <c r="G222" s="39"/>
    </row>
    <row r="223" spans="1:7" s="45" customFormat="1" ht="12" x14ac:dyDescent="0.25">
      <c r="A223" s="42"/>
      <c r="B223" s="135"/>
      <c r="C223" s="43"/>
      <c r="D223" s="155" t="s">
        <v>147</v>
      </c>
      <c r="F223" s="46"/>
      <c r="G223" s="47"/>
    </row>
    <row r="224" spans="1:7" s="33" customFormat="1" ht="6.75" customHeight="1" thickBot="1" x14ac:dyDescent="0.3">
      <c r="A224" s="40"/>
      <c r="B224" s="17"/>
      <c r="C224" s="41"/>
      <c r="D224" s="53"/>
      <c r="F224" s="19"/>
      <c r="G224" s="39"/>
    </row>
    <row r="225" spans="1:7" s="2" customFormat="1" ht="13.5" thickBot="1" x14ac:dyDescent="0.3">
      <c r="A225" s="34"/>
      <c r="B225" s="2" t="s">
        <v>18</v>
      </c>
      <c r="D225" s="3"/>
      <c r="E225" s="14" t="s">
        <v>2</v>
      </c>
      <c r="F225" s="139"/>
      <c r="G225" s="36"/>
    </row>
    <row r="226" spans="1:7" s="2" customFormat="1" ht="6.75" customHeight="1" thickBot="1" x14ac:dyDescent="0.3">
      <c r="A226" s="34"/>
      <c r="D226" s="3"/>
      <c r="F226" s="4"/>
      <c r="G226" s="36"/>
    </row>
    <row r="227" spans="1:7" s="2" customFormat="1" ht="13.5" thickBot="1" x14ac:dyDescent="0.3">
      <c r="A227" s="34"/>
      <c r="B227" s="2" t="s">
        <v>19</v>
      </c>
      <c r="D227" s="3"/>
      <c r="E227" s="14" t="s">
        <v>2</v>
      </c>
      <c r="F227" s="139"/>
      <c r="G227" s="36"/>
    </row>
    <row r="228" spans="1:7" s="2" customFormat="1" ht="6.75" customHeight="1" thickBot="1" x14ac:dyDescent="0.3">
      <c r="A228" s="34"/>
      <c r="D228" s="3"/>
      <c r="F228" s="4"/>
      <c r="G228" s="36"/>
    </row>
    <row r="229" spans="1:7" s="2" customFormat="1" ht="13.5" thickBot="1" x14ac:dyDescent="0.3">
      <c r="A229" s="34"/>
      <c r="C229" s="2" t="s">
        <v>14</v>
      </c>
      <c r="D229" s="3"/>
      <c r="F229" s="16" t="str">
        <f>IF(F227&gt;F225,F225/F227,IF(F232&gt;0,F232,"N/A"))</f>
        <v>N/A</v>
      </c>
      <c r="G229" s="36"/>
    </row>
    <row r="230" spans="1:7" s="2" customFormat="1" ht="6.75" customHeight="1" x14ac:dyDescent="0.25">
      <c r="A230" s="34"/>
      <c r="D230" s="3"/>
      <c r="F230" s="4"/>
      <c r="G230" s="36"/>
    </row>
    <row r="231" spans="1:7" s="2" customFormat="1" ht="13.5" customHeight="1" thickBot="1" x14ac:dyDescent="0.3">
      <c r="A231" s="34"/>
      <c r="B231" s="300" t="s">
        <v>306</v>
      </c>
      <c r="C231" s="300"/>
      <c r="D231" s="300"/>
      <c r="F231" s="4"/>
      <c r="G231" s="36"/>
    </row>
    <row r="232" spans="1:7" s="2" customFormat="1" ht="13.5" thickBot="1" x14ac:dyDescent="0.3">
      <c r="A232" s="34"/>
      <c r="B232" s="300"/>
      <c r="C232" s="300"/>
      <c r="D232" s="300"/>
      <c r="E232" s="14" t="s">
        <v>2</v>
      </c>
      <c r="F232" s="15"/>
      <c r="G232" s="36"/>
    </row>
    <row r="233" spans="1:7" s="2" customFormat="1" ht="6.75" customHeight="1" x14ac:dyDescent="0.25">
      <c r="A233" s="34"/>
      <c r="D233" s="3"/>
      <c r="F233" s="4"/>
      <c r="G233" s="36"/>
    </row>
    <row r="234" spans="1:7" s="2" customFormat="1" x14ac:dyDescent="0.25">
      <c r="A234" s="34"/>
      <c r="B234" s="301"/>
      <c r="C234" s="302"/>
      <c r="D234" s="303"/>
      <c r="F234" s="4"/>
      <c r="G234" s="36"/>
    </row>
    <row r="235" spans="1:7" s="2" customFormat="1" x14ac:dyDescent="0.25">
      <c r="A235" s="34"/>
      <c r="B235" s="304"/>
      <c r="C235" s="305"/>
      <c r="D235" s="306"/>
      <c r="F235" s="4"/>
      <c r="G235" s="36"/>
    </row>
    <row r="236" spans="1:7" s="2" customFormat="1" x14ac:dyDescent="0.25">
      <c r="A236" s="34"/>
      <c r="B236" s="304"/>
      <c r="C236" s="305"/>
      <c r="D236" s="306"/>
      <c r="F236" s="4"/>
      <c r="G236" s="36"/>
    </row>
    <row r="237" spans="1:7" s="2" customFormat="1" x14ac:dyDescent="0.25">
      <c r="A237" s="34"/>
      <c r="B237" s="304"/>
      <c r="C237" s="305"/>
      <c r="D237" s="306"/>
      <c r="F237" s="4"/>
      <c r="G237" s="36"/>
    </row>
    <row r="238" spans="1:7" s="2" customFormat="1" x14ac:dyDescent="0.25">
      <c r="A238" s="34"/>
      <c r="B238" s="304"/>
      <c r="C238" s="305"/>
      <c r="D238" s="306"/>
      <c r="F238" s="4"/>
      <c r="G238" s="36"/>
    </row>
    <row r="239" spans="1:7" s="2" customFormat="1" x14ac:dyDescent="0.25">
      <c r="A239" s="34"/>
      <c r="B239" s="304"/>
      <c r="C239" s="305"/>
      <c r="D239" s="306"/>
      <c r="F239" s="4"/>
      <c r="G239" s="36"/>
    </row>
    <row r="240" spans="1:7" s="2" customFormat="1" x14ac:dyDescent="0.25">
      <c r="A240" s="34"/>
      <c r="B240" s="307"/>
      <c r="C240" s="308"/>
      <c r="D240" s="309"/>
      <c r="F240" s="4"/>
      <c r="G240" s="36"/>
    </row>
    <row r="241" spans="1:7" s="2" customFormat="1" ht="6.75" customHeight="1" thickBot="1" x14ac:dyDescent="0.3">
      <c r="A241" s="34"/>
      <c r="D241" s="3"/>
      <c r="F241" s="4"/>
      <c r="G241" s="36"/>
    </row>
    <row r="242" spans="1:7" s="2" customFormat="1" ht="13.5" thickBot="1" x14ac:dyDescent="0.3">
      <c r="A242" s="34"/>
      <c r="B242" s="2" t="s">
        <v>20</v>
      </c>
      <c r="D242" s="3"/>
      <c r="E242" s="14" t="s">
        <v>2</v>
      </c>
      <c r="F242" s="54"/>
      <c r="G242" s="36"/>
    </row>
    <row r="243" spans="1:7" s="2" customFormat="1" ht="6.75" customHeight="1" thickBot="1" x14ac:dyDescent="0.3">
      <c r="A243" s="34"/>
      <c r="D243" s="3"/>
      <c r="F243" s="4"/>
      <c r="G243" s="36"/>
    </row>
    <row r="244" spans="1:7" s="2" customFormat="1" ht="13.5" thickBot="1" x14ac:dyDescent="0.3">
      <c r="A244" s="34"/>
      <c r="C244" s="35" t="s">
        <v>15</v>
      </c>
      <c r="D244" s="3"/>
      <c r="F244" s="18" t="str">
        <f>IF(F232="Yes",1,IF(F232="No",0,IF(AND(ISBLANK(F242),ISNUMBER(F229)),1,IF(F242&gt;0,LOOKUP(F229/F242,$H$7:$H$11),IF(ISTEXT(D222),0,"")))))</f>
        <v/>
      </c>
      <c r="G244" s="36"/>
    </row>
    <row r="245" spans="1:7" s="2" customFormat="1"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234</v>
      </c>
      <c r="C247" s="41"/>
      <c r="D247" s="154"/>
      <c r="G247" s="39"/>
    </row>
    <row r="248" spans="1:7" s="45" customFormat="1" ht="12" x14ac:dyDescent="0.25">
      <c r="A248" s="42"/>
      <c r="B248" s="135"/>
      <c r="C248" s="43"/>
      <c r="D248" s="155" t="s">
        <v>147</v>
      </c>
      <c r="F248" s="46"/>
      <c r="G248" s="47"/>
    </row>
    <row r="249" spans="1:7" s="33" customFormat="1" ht="6.75" customHeight="1" thickBot="1" x14ac:dyDescent="0.3">
      <c r="A249" s="40"/>
      <c r="B249" s="17"/>
      <c r="C249" s="41"/>
      <c r="D249" s="38"/>
      <c r="F249" s="19"/>
      <c r="G249" s="39"/>
    </row>
    <row r="250" spans="1:7" s="2" customFormat="1" ht="13.5" thickBot="1" x14ac:dyDescent="0.3">
      <c r="A250" s="34"/>
      <c r="B250" s="2" t="s">
        <v>18</v>
      </c>
      <c r="D250" s="3"/>
      <c r="E250" s="14" t="s">
        <v>2</v>
      </c>
      <c r="F250" s="139"/>
      <c r="G250" s="36"/>
    </row>
    <row r="251" spans="1:7" s="2" customFormat="1" ht="6.75" customHeight="1" thickBot="1" x14ac:dyDescent="0.3">
      <c r="A251" s="34"/>
      <c r="D251" s="3"/>
      <c r="F251" s="4"/>
      <c r="G251" s="36"/>
    </row>
    <row r="252" spans="1:7" s="2" customFormat="1" ht="13.5" thickBot="1" x14ac:dyDescent="0.3">
      <c r="A252" s="34"/>
      <c r="B252" s="2" t="s">
        <v>19</v>
      </c>
      <c r="D252" s="3"/>
      <c r="E252" s="14" t="s">
        <v>2</v>
      </c>
      <c r="F252" s="139"/>
      <c r="G252" s="36"/>
    </row>
    <row r="253" spans="1:7" s="2" customFormat="1" ht="6.75" customHeight="1" thickBot="1" x14ac:dyDescent="0.3">
      <c r="A253" s="34"/>
      <c r="D253" s="3"/>
      <c r="F253" s="4"/>
      <c r="G253" s="36"/>
    </row>
    <row r="254" spans="1:7" s="2" customFormat="1" ht="13.5" thickBot="1" x14ac:dyDescent="0.3">
      <c r="A254" s="34"/>
      <c r="C254" s="2" t="s">
        <v>14</v>
      </c>
      <c r="D254" s="3"/>
      <c r="F254" s="16" t="str">
        <f>IF(F252&gt;F250,F250/F252,IF(F257&gt;0,F257,"N/A"))</f>
        <v>N/A</v>
      </c>
      <c r="G254" s="36"/>
    </row>
    <row r="255" spans="1:7" s="2" customFormat="1" ht="6.75" customHeight="1" x14ac:dyDescent="0.25">
      <c r="A255" s="34"/>
      <c r="D255" s="3"/>
      <c r="F255" s="4"/>
      <c r="G255" s="36"/>
    </row>
    <row r="256" spans="1:7" s="2" customFormat="1" ht="13.5" customHeight="1" thickBot="1" x14ac:dyDescent="0.3">
      <c r="A256" s="34"/>
      <c r="B256" s="300" t="s">
        <v>306</v>
      </c>
      <c r="C256" s="300"/>
      <c r="D256" s="300"/>
      <c r="F256" s="4"/>
      <c r="G256" s="36"/>
    </row>
    <row r="257" spans="1:7" s="2" customFormat="1" ht="13.5" thickBot="1" x14ac:dyDescent="0.3">
      <c r="A257" s="34"/>
      <c r="B257" s="300"/>
      <c r="C257" s="300"/>
      <c r="D257" s="300"/>
      <c r="E257" s="14" t="s">
        <v>2</v>
      </c>
      <c r="F257" s="15"/>
      <c r="G257" s="36"/>
    </row>
    <row r="258" spans="1:7" s="2" customFormat="1" ht="6.75" customHeight="1" x14ac:dyDescent="0.25">
      <c r="A258" s="34"/>
      <c r="D258" s="3"/>
      <c r="F258" s="4"/>
      <c r="G258" s="36"/>
    </row>
    <row r="259" spans="1:7" s="2" customFormat="1" x14ac:dyDescent="0.25">
      <c r="A259" s="34"/>
      <c r="B259" s="301"/>
      <c r="C259" s="302"/>
      <c r="D259" s="303"/>
      <c r="F259" s="4"/>
      <c r="G259" s="36"/>
    </row>
    <row r="260" spans="1:7" s="2" customFormat="1" x14ac:dyDescent="0.25">
      <c r="A260" s="34"/>
      <c r="B260" s="304"/>
      <c r="C260" s="305"/>
      <c r="D260" s="306"/>
      <c r="F260" s="4"/>
      <c r="G260" s="36"/>
    </row>
    <row r="261" spans="1:7" s="2" customFormat="1" x14ac:dyDescent="0.25">
      <c r="A261" s="34"/>
      <c r="B261" s="304"/>
      <c r="C261" s="305"/>
      <c r="D261" s="306"/>
      <c r="F261" s="4"/>
      <c r="G261" s="36"/>
    </row>
    <row r="262" spans="1:7" s="2" customFormat="1" x14ac:dyDescent="0.25">
      <c r="A262" s="34"/>
      <c r="B262" s="304"/>
      <c r="C262" s="305"/>
      <c r="D262" s="306"/>
      <c r="F262" s="4"/>
      <c r="G262" s="36"/>
    </row>
    <row r="263" spans="1:7" s="2" customFormat="1" x14ac:dyDescent="0.25">
      <c r="A263" s="34"/>
      <c r="B263" s="304"/>
      <c r="C263" s="305"/>
      <c r="D263" s="306"/>
      <c r="F263" s="4"/>
      <c r="G263" s="36"/>
    </row>
    <row r="264" spans="1:7" s="2" customFormat="1" x14ac:dyDescent="0.25">
      <c r="A264" s="34"/>
      <c r="B264" s="304"/>
      <c r="C264" s="305"/>
      <c r="D264" s="306"/>
      <c r="F264" s="4"/>
      <c r="G264" s="36"/>
    </row>
    <row r="265" spans="1:7" s="2" customFormat="1" x14ac:dyDescent="0.25">
      <c r="A265" s="34"/>
      <c r="B265" s="307"/>
      <c r="C265" s="308"/>
      <c r="D265" s="309"/>
      <c r="F265" s="4"/>
      <c r="G265" s="36"/>
    </row>
    <row r="266" spans="1:7" s="2" customFormat="1" ht="6.75" customHeight="1" thickBot="1" x14ac:dyDescent="0.3">
      <c r="A266" s="34"/>
      <c r="D266" s="3"/>
      <c r="F266" s="4"/>
      <c r="G266" s="36"/>
    </row>
    <row r="267" spans="1:7" s="2" customFormat="1" ht="13.5" thickBot="1" x14ac:dyDescent="0.3">
      <c r="A267" s="34"/>
      <c r="B267" s="2" t="s">
        <v>20</v>
      </c>
      <c r="D267" s="3"/>
      <c r="E267" s="14" t="s">
        <v>2</v>
      </c>
      <c r="F267" s="54"/>
      <c r="G267" s="36"/>
    </row>
    <row r="268" spans="1:7" s="2" customFormat="1" ht="6.75" customHeight="1" thickBot="1" x14ac:dyDescent="0.3">
      <c r="A268" s="34"/>
      <c r="D268" s="3"/>
      <c r="F268" s="4"/>
      <c r="G268" s="36"/>
    </row>
    <row r="269" spans="1:7" s="2" customFormat="1" ht="13.5" thickBot="1" x14ac:dyDescent="0.3">
      <c r="A269" s="34"/>
      <c r="C269" s="35" t="s">
        <v>15</v>
      </c>
      <c r="D269" s="3"/>
      <c r="F269" s="18" t="str">
        <f>IF(F257="Yes",1,IF(F257="No",0,IF(AND(ISBLANK(F267),ISNUMBER(F254)),1,IF(F267&gt;0,LOOKUP(F254/F267,$H$7:$H$11),IF(ISTEXT(D247),0,"")))))</f>
        <v/>
      </c>
      <c r="G269" s="36"/>
    </row>
    <row r="270" spans="1:7" s="2" customFormat="1" x14ac:dyDescent="0.25">
      <c r="A270" s="48"/>
      <c r="B270" s="49"/>
      <c r="C270" s="49"/>
      <c r="D270" s="50"/>
      <c r="E270" s="49"/>
      <c r="F270" s="51"/>
      <c r="G270" s="52"/>
    </row>
  </sheetData>
  <mergeCells count="20">
    <mergeCell ref="B256:D257"/>
    <mergeCell ref="B234:D240"/>
    <mergeCell ref="B259:D265"/>
    <mergeCell ref="B32:D38"/>
    <mergeCell ref="B184:D190"/>
    <mergeCell ref="B59:D65"/>
    <mergeCell ref="B84:D90"/>
    <mergeCell ref="B109:D115"/>
    <mergeCell ref="B134:D140"/>
    <mergeCell ref="B159:D165"/>
    <mergeCell ref="B29:D30"/>
    <mergeCell ref="B56:D57"/>
    <mergeCell ref="B81:D82"/>
    <mergeCell ref="B106:D107"/>
    <mergeCell ref="B131:D132"/>
    <mergeCell ref="B231:D232"/>
    <mergeCell ref="B156:D157"/>
    <mergeCell ref="B209:D215"/>
    <mergeCell ref="B181:D182"/>
    <mergeCell ref="B206:D207"/>
  </mergeCells>
  <dataValidations count="1">
    <dataValidation type="list" showInputMessage="1" showErrorMessage="1" sqref="F57 F157 F132 F107 F82 F182 F232 F207 F257">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16383" man="1"/>
    <brk id="145" max="16383" man="1"/>
    <brk id="220"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theme="8"/>
  </sheetPr>
  <dimension ref="A1:H195"/>
  <sheetViews>
    <sheetView showGridLines="0" view="pageBreakPreview" topLeftCell="A57" zoomScale="85" zoomScaleNormal="90" zoomScaleSheetLayoutView="85" zoomScalePageLayoutView="90" workbookViewId="0">
      <selection activeCell="L20" sqref="L20"/>
    </sheetView>
  </sheetViews>
  <sheetFormatPr defaultColWidth="10" defaultRowHeight="12.75" x14ac:dyDescent="0.25"/>
  <cols>
    <col min="1" max="1" width="1.7109375" style="5" customWidth="1"/>
    <col min="2" max="2" width="2.140625" style="5" customWidth="1"/>
    <col min="3" max="3" width="20.85546875" style="5" customWidth="1"/>
    <col min="4" max="4" width="75.28515625" style="11" customWidth="1"/>
    <col min="5" max="5" width="2.7109375" style="5" customWidth="1"/>
    <col min="6" max="6" width="14.42578125" style="7" customWidth="1"/>
    <col min="7" max="7" width="3.2851562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The University of California, Davis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41211</v>
      </c>
    </row>
    <row r="5" spans="1:8" ht="15.75" thickBot="1" x14ac:dyDescent="0.3">
      <c r="A5" s="64" t="s">
        <v>180</v>
      </c>
    </row>
    <row r="6" spans="1:8" ht="15" thickBot="1" x14ac:dyDescent="0.3">
      <c r="D6" s="93" t="s">
        <v>143</v>
      </c>
      <c r="E6" s="12" t="s">
        <v>2</v>
      </c>
      <c r="F6" s="15" t="s">
        <v>191</v>
      </c>
      <c r="H6" s="73">
        <v>0</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129</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1905750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1905750</v>
      </c>
      <c r="G19" s="36"/>
    </row>
    <row r="20" spans="1:7" s="73" customFormat="1" ht="15" x14ac:dyDescent="0.25">
      <c r="A20" s="81"/>
      <c r="B20" s="64"/>
      <c r="C20" s="64"/>
      <c r="D20" s="72"/>
      <c r="F20" s="74"/>
      <c r="G20" s="75"/>
    </row>
    <row r="21" spans="1:7" s="73" customFormat="1" ht="15" x14ac:dyDescent="0.25">
      <c r="A21" s="76"/>
      <c r="B21" s="77" t="s">
        <v>181</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v>67</v>
      </c>
      <c r="G23" s="80"/>
    </row>
    <row r="24" spans="1:7" ht="6.75" customHeight="1" thickBot="1" x14ac:dyDescent="0.3">
      <c r="A24" s="79"/>
      <c r="G24" s="80"/>
    </row>
    <row r="25" spans="1:7" ht="13.5" thickBot="1" x14ac:dyDescent="0.3">
      <c r="A25" s="79"/>
      <c r="B25" s="5" t="s">
        <v>32</v>
      </c>
      <c r="E25" s="14" t="s">
        <v>2</v>
      </c>
      <c r="F25" s="139">
        <v>3476</v>
      </c>
      <c r="G25" s="80"/>
    </row>
    <row r="26" spans="1:7" ht="6.75" customHeight="1" thickBot="1" x14ac:dyDescent="0.3">
      <c r="A26" s="79"/>
      <c r="G26" s="80"/>
    </row>
    <row r="27" spans="1:7" ht="13.5" thickBot="1" x14ac:dyDescent="0.3">
      <c r="A27" s="79"/>
      <c r="C27" s="5" t="s">
        <v>182</v>
      </c>
      <c r="F27" s="16">
        <f>IF(F25&gt;F23,F23/F25,"N/A")</f>
        <v>1.9275028768699656E-2</v>
      </c>
      <c r="G27" s="80"/>
    </row>
    <row r="28" spans="1:7" ht="6.75" customHeight="1" x14ac:dyDescent="0.25">
      <c r="A28" s="79"/>
      <c r="G28" s="80"/>
    </row>
    <row r="29" spans="1:7" s="2" customFormat="1" x14ac:dyDescent="0.25">
      <c r="A29" s="34"/>
      <c r="B29" s="321" t="s">
        <v>305</v>
      </c>
      <c r="C29" s="322"/>
      <c r="D29" s="322"/>
      <c r="E29" s="45"/>
      <c r="F29" s="46"/>
      <c r="G29" s="36"/>
    </row>
    <row r="30" spans="1:7" s="2" customFormat="1" x14ac:dyDescent="0.25">
      <c r="A30" s="34"/>
      <c r="B30" s="322"/>
      <c r="C30" s="322"/>
      <c r="D30" s="322"/>
      <c r="E30" s="45"/>
      <c r="F30" s="46"/>
      <c r="G30" s="36"/>
    </row>
    <row r="31" spans="1:7" s="2" customFormat="1" ht="6.75" customHeight="1" x14ac:dyDescent="0.25">
      <c r="A31" s="34"/>
      <c r="D31" s="3"/>
      <c r="F31" s="4"/>
      <c r="G31" s="36"/>
    </row>
    <row r="32" spans="1:7" s="2" customFormat="1" x14ac:dyDescent="0.25">
      <c r="A32" s="34"/>
      <c r="B32" s="301" t="s">
        <v>359</v>
      </c>
      <c r="C32" s="302"/>
      <c r="D32" s="303"/>
      <c r="F32" s="4"/>
      <c r="G32" s="36"/>
    </row>
    <row r="33" spans="1:7" s="2" customFormat="1" x14ac:dyDescent="0.25">
      <c r="A33" s="34"/>
      <c r="B33" s="304"/>
      <c r="C33" s="305"/>
      <c r="D33" s="306"/>
      <c r="F33" s="4"/>
      <c r="G33" s="36"/>
    </row>
    <row r="34" spans="1:7" s="2" customFormat="1" x14ac:dyDescent="0.25">
      <c r="A34" s="34"/>
      <c r="B34" s="304"/>
      <c r="C34" s="305"/>
      <c r="D34" s="306"/>
      <c r="F34" s="4"/>
      <c r="G34" s="36"/>
    </row>
    <row r="35" spans="1:7" s="2" customFormat="1" ht="54" customHeight="1" x14ac:dyDescent="0.25">
      <c r="A35" s="34"/>
      <c r="B35" s="304"/>
      <c r="C35" s="305"/>
      <c r="D35" s="306"/>
      <c r="F35" s="4"/>
      <c r="G35" s="36"/>
    </row>
    <row r="36" spans="1:7" s="2" customFormat="1" x14ac:dyDescent="0.25">
      <c r="A36" s="34"/>
      <c r="B36" s="304"/>
      <c r="C36" s="305"/>
      <c r="D36" s="306"/>
      <c r="F36" s="4"/>
      <c r="G36" s="36"/>
    </row>
    <row r="37" spans="1:7" s="2" customFormat="1" x14ac:dyDescent="0.25">
      <c r="A37" s="34"/>
      <c r="B37" s="304"/>
      <c r="C37" s="305"/>
      <c r="D37" s="306"/>
      <c r="F37" s="4"/>
      <c r="G37" s="36"/>
    </row>
    <row r="38" spans="1:7" s="2" customFormat="1" ht="145.5" customHeight="1" x14ac:dyDescent="0.25">
      <c r="A38" s="34"/>
      <c r="B38" s="307"/>
      <c r="C38" s="308"/>
      <c r="D38" s="309"/>
      <c r="F38" s="4"/>
      <c r="G38" s="36"/>
    </row>
    <row r="39" spans="1:7" ht="6.75" customHeight="1" thickBot="1" x14ac:dyDescent="0.3">
      <c r="A39" s="79"/>
      <c r="G39" s="80"/>
    </row>
    <row r="40" spans="1:7" ht="13.5" thickBot="1" x14ac:dyDescent="0.3">
      <c r="A40" s="79"/>
      <c r="B40" s="5" t="s">
        <v>176</v>
      </c>
      <c r="E40" s="14" t="s">
        <v>2</v>
      </c>
      <c r="F40" s="54"/>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f>IF(ISNUMBER(F40),LOOKUP(F42,$H$6:$H$10),IF(F23&lt;F25,1,IF(F6="Yes",0,"")))</f>
        <v>1</v>
      </c>
      <c r="G44" s="80"/>
    </row>
    <row r="45" spans="1:7" s="2" customFormat="1" ht="6.75" customHeight="1" x14ac:dyDescent="0.25">
      <c r="A45" s="48"/>
      <c r="B45" s="49"/>
      <c r="C45" s="49"/>
      <c r="D45" s="50"/>
      <c r="E45" s="49"/>
      <c r="F45" s="51"/>
      <c r="G45" s="52"/>
    </row>
    <row r="46" spans="1:7" s="2" customFormat="1" ht="6.75" customHeight="1" x14ac:dyDescent="0.25">
      <c r="A46" s="34"/>
      <c r="D46" s="3"/>
      <c r="F46" s="4"/>
      <c r="G46" s="36"/>
    </row>
    <row r="47" spans="1:7" s="33" customFormat="1" ht="28.5" x14ac:dyDescent="0.25">
      <c r="A47" s="40"/>
      <c r="B47" s="41" t="s">
        <v>234</v>
      </c>
      <c r="C47" s="41"/>
      <c r="D47" s="154" t="s">
        <v>329</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300" t="s">
        <v>306</v>
      </c>
      <c r="C56" s="300"/>
      <c r="D56" s="300"/>
      <c r="F56" s="4"/>
      <c r="G56" s="36"/>
    </row>
    <row r="57" spans="1:7" s="2" customFormat="1" ht="13.5" thickBot="1" x14ac:dyDescent="0.3">
      <c r="A57" s="34"/>
      <c r="B57" s="300"/>
      <c r="C57" s="300"/>
      <c r="D57" s="300"/>
      <c r="E57" s="14" t="s">
        <v>2</v>
      </c>
      <c r="F57" s="15" t="s">
        <v>191</v>
      </c>
      <c r="G57" s="36"/>
    </row>
    <row r="58" spans="1:7" s="2" customFormat="1" ht="6.75" customHeight="1" x14ac:dyDescent="0.25">
      <c r="A58" s="34"/>
      <c r="D58" s="3"/>
      <c r="F58" s="4"/>
      <c r="G58" s="36"/>
    </row>
    <row r="59" spans="1:7" s="2" customFormat="1" x14ac:dyDescent="0.25">
      <c r="A59" s="34"/>
      <c r="B59" s="301" t="s">
        <v>360</v>
      </c>
      <c r="C59" s="302"/>
      <c r="D59" s="303"/>
      <c r="F59" s="4"/>
      <c r="G59" s="36"/>
    </row>
    <row r="60" spans="1:7" s="2" customFormat="1" x14ac:dyDescent="0.25">
      <c r="A60" s="34"/>
      <c r="B60" s="304"/>
      <c r="C60" s="305"/>
      <c r="D60" s="306"/>
      <c r="F60" s="4"/>
      <c r="G60" s="36"/>
    </row>
    <row r="61" spans="1:7" s="2" customFormat="1" x14ac:dyDescent="0.25">
      <c r="A61" s="34"/>
      <c r="B61" s="304"/>
      <c r="C61" s="305"/>
      <c r="D61" s="306"/>
      <c r="F61" s="4"/>
      <c r="G61" s="36"/>
    </row>
    <row r="62" spans="1:7" s="2" customFormat="1" x14ac:dyDescent="0.25">
      <c r="A62" s="34"/>
      <c r="B62" s="304"/>
      <c r="C62" s="305"/>
      <c r="D62" s="306"/>
      <c r="F62" s="4"/>
      <c r="G62" s="36"/>
    </row>
    <row r="63" spans="1:7" s="2" customFormat="1" x14ac:dyDescent="0.25">
      <c r="A63" s="34"/>
      <c r="B63" s="304"/>
      <c r="C63" s="305"/>
      <c r="D63" s="306"/>
      <c r="F63" s="4"/>
      <c r="G63" s="36"/>
    </row>
    <row r="64" spans="1:7" s="2" customFormat="1" x14ac:dyDescent="0.25">
      <c r="A64" s="34"/>
      <c r="B64" s="304"/>
      <c r="C64" s="305"/>
      <c r="D64" s="306"/>
      <c r="F64" s="4"/>
      <c r="G64" s="36"/>
    </row>
    <row r="65" spans="1:7" s="2" customFormat="1" ht="272.25" customHeight="1" x14ac:dyDescent="0.25">
      <c r="A65" s="34"/>
      <c r="B65" s="307"/>
      <c r="C65" s="308"/>
      <c r="D65" s="309"/>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IF(F57="Yes",1,IF(F57="No",0,IF(AND(ISBLANK(F67),ISNUMBER(F54)),1,IF(F67&gt;0,LOOKUP(F54/F67,$H$6:$H$10),IF(ISTEXT(D47),0,"")))))</f>
        <v>1</v>
      </c>
      <c r="G69" s="36"/>
    </row>
    <row r="70" spans="1:7" s="2" customFormat="1" ht="10.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28.5" x14ac:dyDescent="0.25">
      <c r="A72" s="40"/>
      <c r="B72" s="41" t="s">
        <v>234</v>
      </c>
      <c r="C72" s="41"/>
      <c r="D72" s="154" t="s">
        <v>326</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269">
        <v>67</v>
      </c>
      <c r="G75" s="36"/>
    </row>
    <row r="76" spans="1:7" s="2" customFormat="1" ht="6.75" customHeight="1" thickBot="1" x14ac:dyDescent="0.3">
      <c r="A76" s="34"/>
      <c r="D76" s="3"/>
      <c r="F76" s="4"/>
      <c r="G76" s="36"/>
    </row>
    <row r="77" spans="1:7" s="2" customFormat="1" ht="13.5" thickBot="1" x14ac:dyDescent="0.3">
      <c r="A77" s="34"/>
      <c r="B77" s="2" t="s">
        <v>19</v>
      </c>
      <c r="D77" s="3"/>
      <c r="E77" s="14" t="s">
        <v>2</v>
      </c>
      <c r="F77" s="269">
        <v>3476</v>
      </c>
      <c r="G77" s="36"/>
    </row>
    <row r="78" spans="1:7" s="2" customFormat="1" ht="6.75" customHeight="1" thickBot="1" x14ac:dyDescent="0.3">
      <c r="A78" s="34"/>
      <c r="D78" s="3"/>
      <c r="F78" s="4"/>
      <c r="G78" s="36"/>
    </row>
    <row r="79" spans="1:7" s="2" customFormat="1" ht="13.5" thickBot="1" x14ac:dyDescent="0.3">
      <c r="A79" s="34"/>
      <c r="C79" s="2" t="s">
        <v>14</v>
      </c>
      <c r="D79" s="3"/>
      <c r="F79" s="270">
        <f>IF(F77&gt;F75,F75/F77,IF(F82&gt;0,F82,"N/A"))</f>
        <v>1.9275028768699656E-2</v>
      </c>
      <c r="G79" s="36"/>
    </row>
    <row r="80" spans="1:7" s="2" customFormat="1" ht="6.75" customHeight="1" x14ac:dyDescent="0.25">
      <c r="A80" s="34"/>
      <c r="D80" s="3"/>
      <c r="F80" s="4"/>
      <c r="G80" s="36"/>
    </row>
    <row r="81" spans="1:7" s="2" customFormat="1" ht="13.5" customHeight="1" thickBot="1" x14ac:dyDescent="0.3">
      <c r="A81" s="34"/>
      <c r="B81" s="300" t="s">
        <v>306</v>
      </c>
      <c r="C81" s="300"/>
      <c r="D81" s="300"/>
      <c r="F81" s="4"/>
      <c r="G81" s="36"/>
    </row>
    <row r="82" spans="1:7" s="2" customFormat="1" ht="13.5" thickBot="1" x14ac:dyDescent="0.3">
      <c r="A82" s="34"/>
      <c r="B82" s="300"/>
      <c r="C82" s="300"/>
      <c r="D82" s="300"/>
      <c r="E82" s="14" t="s">
        <v>2</v>
      </c>
      <c r="F82" s="15" t="s">
        <v>191</v>
      </c>
      <c r="G82" s="36"/>
    </row>
    <row r="83" spans="1:7" s="2" customFormat="1" ht="6.75" customHeight="1" x14ac:dyDescent="0.25">
      <c r="A83" s="34"/>
      <c r="D83" s="3"/>
      <c r="F83" s="4"/>
      <c r="G83" s="36"/>
    </row>
    <row r="84" spans="1:7" s="2" customFormat="1" x14ac:dyDescent="0.25">
      <c r="A84" s="34"/>
      <c r="B84" s="310" t="s">
        <v>365</v>
      </c>
      <c r="C84" s="311"/>
      <c r="D84" s="312"/>
      <c r="F84" s="4"/>
      <c r="G84" s="36"/>
    </row>
    <row r="85" spans="1:7" s="2" customFormat="1" x14ac:dyDescent="0.25">
      <c r="A85" s="34"/>
      <c r="B85" s="313"/>
      <c r="C85" s="314"/>
      <c r="D85" s="315"/>
      <c r="F85" s="4"/>
      <c r="G85" s="36"/>
    </row>
    <row r="86" spans="1:7" s="2" customFormat="1" x14ac:dyDescent="0.25">
      <c r="A86" s="34"/>
      <c r="B86" s="313"/>
      <c r="C86" s="314"/>
      <c r="D86" s="315"/>
      <c r="F86" s="4"/>
      <c r="G86" s="36"/>
    </row>
    <row r="87" spans="1:7" s="2" customFormat="1" x14ac:dyDescent="0.25">
      <c r="A87" s="34"/>
      <c r="B87" s="313"/>
      <c r="C87" s="314"/>
      <c r="D87" s="315"/>
      <c r="F87" s="4"/>
      <c r="G87" s="36"/>
    </row>
    <row r="88" spans="1:7" s="2" customFormat="1" x14ac:dyDescent="0.25">
      <c r="A88" s="34"/>
      <c r="B88" s="313"/>
      <c r="C88" s="314"/>
      <c r="D88" s="315"/>
      <c r="F88" s="4"/>
      <c r="G88" s="36"/>
    </row>
    <row r="89" spans="1:7" s="2" customFormat="1" ht="42.75" customHeight="1" x14ac:dyDescent="0.25">
      <c r="A89" s="34"/>
      <c r="B89" s="313"/>
      <c r="C89" s="314"/>
      <c r="D89" s="315"/>
      <c r="F89" s="4"/>
      <c r="G89" s="36"/>
    </row>
    <row r="90" spans="1:7" s="2" customFormat="1" ht="225.75" customHeight="1" x14ac:dyDescent="0.25">
      <c r="A90" s="34"/>
      <c r="B90" s="316"/>
      <c r="C90" s="317"/>
      <c r="D90" s="318"/>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IF(F82="Yes",1,IF(F82="No",0,IF(AND(ISBLANK(F92),ISNUMBER(F79)),1,IF(F92&gt;0,LOOKUP(F79/F92,$H$6:$H$10),IF(ISTEXT(D72),0,"")))))</f>
        <v>1</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00" t="s">
        <v>306</v>
      </c>
      <c r="C106" s="300"/>
      <c r="D106" s="300"/>
      <c r="F106" s="4"/>
      <c r="G106" s="36"/>
    </row>
    <row r="107" spans="1:7" s="2" customFormat="1" ht="13.5" thickBot="1" x14ac:dyDescent="0.3">
      <c r="A107" s="34"/>
      <c r="B107" s="300"/>
      <c r="C107" s="300"/>
      <c r="D107" s="300"/>
      <c r="E107" s="14" t="s">
        <v>2</v>
      </c>
      <c r="F107" s="15"/>
      <c r="G107" s="36"/>
    </row>
    <row r="108" spans="1:7" s="2" customFormat="1" ht="6.75" customHeight="1" x14ac:dyDescent="0.25">
      <c r="A108" s="34"/>
      <c r="D108" s="3"/>
      <c r="F108" s="4"/>
      <c r="G108" s="36"/>
    </row>
    <row r="109" spans="1:7" s="2" customFormat="1" x14ac:dyDescent="0.25">
      <c r="A109" s="34"/>
      <c r="B109" s="301"/>
      <c r="C109" s="302"/>
      <c r="D109" s="303"/>
      <c r="F109" s="4"/>
      <c r="G109" s="36"/>
    </row>
    <row r="110" spans="1:7" s="2" customFormat="1" x14ac:dyDescent="0.25">
      <c r="A110" s="34"/>
      <c r="B110" s="304"/>
      <c r="C110" s="305"/>
      <c r="D110" s="306"/>
      <c r="F110" s="4"/>
      <c r="G110" s="36"/>
    </row>
    <row r="111" spans="1:7" s="2" customFormat="1" x14ac:dyDescent="0.25">
      <c r="A111" s="34"/>
      <c r="B111" s="304"/>
      <c r="C111" s="305"/>
      <c r="D111" s="306"/>
      <c r="F111" s="4"/>
      <c r="G111" s="36"/>
    </row>
    <row r="112" spans="1:7" s="2" customFormat="1" x14ac:dyDescent="0.25">
      <c r="A112" s="34"/>
      <c r="B112" s="304"/>
      <c r="C112" s="305"/>
      <c r="D112" s="306"/>
      <c r="F112" s="4"/>
      <c r="G112" s="36"/>
    </row>
    <row r="113" spans="1:7" s="2" customFormat="1" x14ac:dyDescent="0.25">
      <c r="A113" s="34"/>
      <c r="B113" s="304"/>
      <c r="C113" s="305"/>
      <c r="D113" s="306"/>
      <c r="F113" s="4"/>
      <c r="G113" s="36"/>
    </row>
    <row r="114" spans="1:7" s="2" customFormat="1" x14ac:dyDescent="0.25">
      <c r="A114" s="34"/>
      <c r="B114" s="304"/>
      <c r="C114" s="305"/>
      <c r="D114" s="306"/>
      <c r="F114" s="4"/>
      <c r="G114" s="36"/>
    </row>
    <row r="115" spans="1:7" s="2" customFormat="1" x14ac:dyDescent="0.25">
      <c r="A115" s="34"/>
      <c r="B115" s="307"/>
      <c r="C115" s="308"/>
      <c r="D115" s="309"/>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IF(F107="Yes",1,IF(F107="No",0,IF(AND(ISBLANK(F117),ISNUMBER(F104)),1,IF(F117&gt;0,LOOKUP(F104/F117,$H$6:$H$10),IF(ISTEXT(D97),0,"")))))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00" t="s">
        <v>306</v>
      </c>
      <c r="C131" s="300"/>
      <c r="D131" s="300"/>
      <c r="F131" s="4"/>
      <c r="G131" s="36"/>
    </row>
    <row r="132" spans="1:7" s="2" customFormat="1" ht="13.5" thickBot="1" x14ac:dyDescent="0.3">
      <c r="A132" s="34"/>
      <c r="B132" s="300"/>
      <c r="C132" s="300"/>
      <c r="D132" s="300"/>
      <c r="E132" s="14" t="s">
        <v>2</v>
      </c>
      <c r="F132" s="15"/>
      <c r="G132" s="36"/>
    </row>
    <row r="133" spans="1:7" s="2" customFormat="1" ht="6.75" customHeight="1" x14ac:dyDescent="0.25">
      <c r="A133" s="34"/>
      <c r="D133" s="3"/>
      <c r="F133" s="4"/>
      <c r="G133" s="36"/>
    </row>
    <row r="134" spans="1:7" s="2" customFormat="1" x14ac:dyDescent="0.25">
      <c r="A134" s="34"/>
      <c r="B134" s="301"/>
      <c r="C134" s="302"/>
      <c r="D134" s="303"/>
      <c r="F134" s="4"/>
      <c r="G134" s="36"/>
    </row>
    <row r="135" spans="1:7" s="2" customFormat="1" x14ac:dyDescent="0.25">
      <c r="A135" s="34"/>
      <c r="B135" s="304"/>
      <c r="C135" s="305"/>
      <c r="D135" s="306"/>
      <c r="F135" s="4"/>
      <c r="G135" s="36"/>
    </row>
    <row r="136" spans="1:7" s="2" customFormat="1" x14ac:dyDescent="0.25">
      <c r="A136" s="34"/>
      <c r="B136" s="304"/>
      <c r="C136" s="305"/>
      <c r="D136" s="306"/>
      <c r="F136" s="4"/>
      <c r="G136" s="36"/>
    </row>
    <row r="137" spans="1:7" s="2" customFormat="1" x14ac:dyDescent="0.25">
      <c r="A137" s="34"/>
      <c r="B137" s="304"/>
      <c r="C137" s="305"/>
      <c r="D137" s="306"/>
      <c r="F137" s="4"/>
      <c r="G137" s="36"/>
    </row>
    <row r="138" spans="1:7" s="2" customFormat="1" x14ac:dyDescent="0.25">
      <c r="A138" s="34"/>
      <c r="B138" s="304"/>
      <c r="C138" s="305"/>
      <c r="D138" s="306"/>
      <c r="F138" s="4"/>
      <c r="G138" s="36"/>
    </row>
    <row r="139" spans="1:7" s="2" customFormat="1" x14ac:dyDescent="0.25">
      <c r="A139" s="34"/>
      <c r="B139" s="304"/>
      <c r="C139" s="305"/>
      <c r="D139" s="306"/>
      <c r="F139" s="4"/>
      <c r="G139" s="36"/>
    </row>
    <row r="140" spans="1:7" s="2" customFormat="1" x14ac:dyDescent="0.25">
      <c r="A140" s="34"/>
      <c r="B140" s="307"/>
      <c r="C140" s="308"/>
      <c r="D140" s="309"/>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IF(F132="Yes",1,IF(F132="No",0,IF(AND(ISBLANK(F142),ISNUMBER(F129)),1,IF(F142&gt;0,LOOKUP(F129/F142,$H$6:$H$10),IF(ISTEXT(D122),0,"")))))</f>
        <v/>
      </c>
      <c r="G144" s="36"/>
    </row>
    <row r="145" spans="1:7" s="2" customFormat="1" ht="10.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00" t="s">
        <v>306</v>
      </c>
      <c r="C156" s="300"/>
      <c r="D156" s="300"/>
      <c r="F156" s="4"/>
      <c r="G156" s="36"/>
    </row>
    <row r="157" spans="1:7" s="2" customFormat="1" ht="13.5" thickBot="1" x14ac:dyDescent="0.3">
      <c r="A157" s="34"/>
      <c r="B157" s="300"/>
      <c r="C157" s="300"/>
      <c r="D157" s="300"/>
      <c r="E157" s="14" t="s">
        <v>2</v>
      </c>
      <c r="F157" s="15"/>
      <c r="G157" s="36"/>
    </row>
    <row r="158" spans="1:7" s="2" customFormat="1" ht="6.75" customHeight="1" x14ac:dyDescent="0.25">
      <c r="A158" s="34"/>
      <c r="D158" s="3"/>
      <c r="F158" s="4"/>
      <c r="G158" s="36"/>
    </row>
    <row r="159" spans="1:7" s="2" customFormat="1" x14ac:dyDescent="0.25">
      <c r="A159" s="34"/>
      <c r="B159" s="301"/>
      <c r="C159" s="302"/>
      <c r="D159" s="303"/>
      <c r="F159" s="4"/>
      <c r="G159" s="36"/>
    </row>
    <row r="160" spans="1:7" s="2" customFormat="1" x14ac:dyDescent="0.25">
      <c r="A160" s="34"/>
      <c r="B160" s="304"/>
      <c r="C160" s="305"/>
      <c r="D160" s="306"/>
      <c r="F160" s="4"/>
      <c r="G160" s="36"/>
    </row>
    <row r="161" spans="1:7" s="2" customFormat="1" x14ac:dyDescent="0.25">
      <c r="A161" s="34"/>
      <c r="B161" s="304"/>
      <c r="C161" s="305"/>
      <c r="D161" s="306"/>
      <c r="F161" s="4"/>
      <c r="G161" s="36"/>
    </row>
    <row r="162" spans="1:7" s="2" customFormat="1" x14ac:dyDescent="0.25">
      <c r="A162" s="34"/>
      <c r="B162" s="304"/>
      <c r="C162" s="305"/>
      <c r="D162" s="306"/>
      <c r="F162" s="4"/>
      <c r="G162" s="36"/>
    </row>
    <row r="163" spans="1:7" s="2" customFormat="1" x14ac:dyDescent="0.25">
      <c r="A163" s="34"/>
      <c r="B163" s="304"/>
      <c r="C163" s="305"/>
      <c r="D163" s="306"/>
      <c r="F163" s="4"/>
      <c r="G163" s="36"/>
    </row>
    <row r="164" spans="1:7" s="2" customFormat="1" x14ac:dyDescent="0.25">
      <c r="A164" s="34"/>
      <c r="B164" s="304"/>
      <c r="C164" s="305"/>
      <c r="D164" s="306"/>
      <c r="F164" s="4"/>
      <c r="G164" s="36"/>
    </row>
    <row r="165" spans="1:7" s="2" customFormat="1" x14ac:dyDescent="0.25">
      <c r="A165" s="34"/>
      <c r="B165" s="307"/>
      <c r="C165" s="308"/>
      <c r="D165" s="309"/>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IF(F157="Yes",1,IF(F157="No",0,IF(AND(ISBLANK(F167),ISNUMBER(F154)),1,IF(F167&gt;0,LOOKUP(F154/F167,$H$6:$H$10),IF(ISTEXT(D147),0,"")))))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00" t="s">
        <v>306</v>
      </c>
      <c r="C181" s="300"/>
      <c r="D181" s="300"/>
      <c r="F181" s="4"/>
      <c r="G181" s="36"/>
    </row>
    <row r="182" spans="1:7" s="2" customFormat="1" ht="13.5" thickBot="1" x14ac:dyDescent="0.3">
      <c r="A182" s="34"/>
      <c r="B182" s="300"/>
      <c r="C182" s="300"/>
      <c r="D182" s="300"/>
      <c r="E182" s="14" t="s">
        <v>2</v>
      </c>
      <c r="F182" s="15"/>
      <c r="G182" s="36"/>
    </row>
    <row r="183" spans="1:7" s="2" customFormat="1" ht="6.75" customHeight="1" x14ac:dyDescent="0.25">
      <c r="A183" s="34"/>
      <c r="D183" s="3"/>
      <c r="F183" s="4"/>
      <c r="G183" s="36"/>
    </row>
    <row r="184" spans="1:7" s="2" customFormat="1" x14ac:dyDescent="0.25">
      <c r="A184" s="34"/>
      <c r="B184" s="301"/>
      <c r="C184" s="302"/>
      <c r="D184" s="303"/>
      <c r="F184" s="4"/>
      <c r="G184" s="36"/>
    </row>
    <row r="185" spans="1:7" s="2" customFormat="1" x14ac:dyDescent="0.25">
      <c r="A185" s="34"/>
      <c r="B185" s="304"/>
      <c r="C185" s="305"/>
      <c r="D185" s="306"/>
      <c r="F185" s="4"/>
      <c r="G185" s="36"/>
    </row>
    <row r="186" spans="1:7" s="2" customFormat="1" x14ac:dyDescent="0.25">
      <c r="A186" s="34"/>
      <c r="B186" s="304"/>
      <c r="C186" s="305"/>
      <c r="D186" s="306"/>
      <c r="F186" s="4"/>
      <c r="G186" s="36"/>
    </row>
    <row r="187" spans="1:7" s="2" customFormat="1" x14ac:dyDescent="0.25">
      <c r="A187" s="34"/>
      <c r="B187" s="304"/>
      <c r="C187" s="305"/>
      <c r="D187" s="306"/>
      <c r="F187" s="4"/>
      <c r="G187" s="36"/>
    </row>
    <row r="188" spans="1:7" s="2" customFormat="1" x14ac:dyDescent="0.25">
      <c r="A188" s="34"/>
      <c r="B188" s="304"/>
      <c r="C188" s="305"/>
      <c r="D188" s="306"/>
      <c r="F188" s="4"/>
      <c r="G188" s="36"/>
    </row>
    <row r="189" spans="1:7" s="2" customFormat="1" x14ac:dyDescent="0.25">
      <c r="A189" s="34"/>
      <c r="B189" s="304"/>
      <c r="C189" s="305"/>
      <c r="D189" s="306"/>
      <c r="F189" s="4"/>
      <c r="G189" s="36"/>
    </row>
    <row r="190" spans="1:7" s="2" customFormat="1" x14ac:dyDescent="0.25">
      <c r="A190" s="34"/>
      <c r="B190" s="307"/>
      <c r="C190" s="308"/>
      <c r="D190" s="309"/>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IF(F182="Yes",1,IF(F182="No",0,IF(AND(ISBLANK(F192),ISNUMBER(F179)),1,IF(F192&gt;0,LOOKUP(F179/F192,$H$6:$H$10),IF(ISTEXT(D172),0,"")))))</f>
        <v/>
      </c>
      <c r="G194" s="36"/>
    </row>
    <row r="195" spans="1:7" s="2" customFormat="1" x14ac:dyDescent="0.25">
      <c r="A195" s="48"/>
      <c r="B195" s="49"/>
      <c r="C195" s="49"/>
      <c r="D195" s="50"/>
      <c r="E195" s="49"/>
      <c r="F195" s="51"/>
      <c r="G195" s="52"/>
    </row>
  </sheetData>
  <mergeCells count="14">
    <mergeCell ref="B184:D190"/>
    <mergeCell ref="B59:D65"/>
    <mergeCell ref="B84:D90"/>
    <mergeCell ref="B109:D115"/>
    <mergeCell ref="B134:D140"/>
    <mergeCell ref="B159:D165"/>
    <mergeCell ref="B156:D157"/>
    <mergeCell ref="B181:D182"/>
    <mergeCell ref="B29:D30"/>
    <mergeCell ref="B56:D57"/>
    <mergeCell ref="B81:D82"/>
    <mergeCell ref="B106:D107"/>
    <mergeCell ref="B131:D132"/>
    <mergeCell ref="B32:D38"/>
  </mergeCells>
  <dataValidations count="1">
    <dataValidation type="list" showInputMessage="1" showErrorMessage="1" sqref="F57 F157 F132 F107 F82 F182 F6">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7" man="1"/>
    <brk id="145" max="7"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8"/>
  </sheetPr>
  <dimension ref="A1:H370"/>
  <sheetViews>
    <sheetView showGridLines="0" view="pageBreakPreview" zoomScale="85" zoomScaleNormal="90" zoomScaleSheetLayoutView="85" zoomScalePageLayoutView="90" workbookViewId="0">
      <selection activeCell="J38" sqref="J38"/>
    </sheetView>
  </sheetViews>
  <sheetFormatPr defaultColWidth="10" defaultRowHeight="12.75" x14ac:dyDescent="0.25"/>
  <cols>
    <col min="1" max="1" width="1.7109375" style="5" customWidth="1"/>
    <col min="2" max="2" width="2.140625" style="5" customWidth="1"/>
    <col min="3" max="3" width="20.85546875" style="5" customWidth="1"/>
    <col min="4" max="4" width="76" style="11" customWidth="1"/>
    <col min="5" max="5" width="2.7109375" style="5" customWidth="1"/>
    <col min="6" max="6" width="14.42578125" style="7" customWidth="1"/>
    <col min="7" max="7" width="2.71093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The University of California, Davis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41211</v>
      </c>
    </row>
    <row r="5" spans="1:8" ht="15.75" thickBot="1" x14ac:dyDescent="0.3">
      <c r="A5" s="64" t="s">
        <v>183</v>
      </c>
    </row>
    <row r="6" spans="1:8" s="90" customFormat="1" ht="13.5" thickBot="1" x14ac:dyDescent="0.25">
      <c r="A6" s="89"/>
      <c r="D6" s="93" t="s">
        <v>143</v>
      </c>
      <c r="E6" s="12" t="s">
        <v>2</v>
      </c>
      <c r="F6" s="15" t="s">
        <v>191</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130</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267">
        <v>1905750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1905751</v>
      </c>
      <c r="G19" s="36"/>
    </row>
    <row r="20" spans="1:7" s="73" customFormat="1" ht="15" x14ac:dyDescent="0.25">
      <c r="A20" s="81"/>
      <c r="B20" s="64"/>
      <c r="C20" s="64"/>
      <c r="D20" s="72"/>
      <c r="F20" s="74"/>
      <c r="G20" s="75"/>
    </row>
    <row r="21" spans="1:7" s="73" customFormat="1" ht="15" x14ac:dyDescent="0.25">
      <c r="A21" s="76"/>
      <c r="B21" s="77" t="s">
        <v>184</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v>13</v>
      </c>
      <c r="G23" s="80"/>
    </row>
    <row r="24" spans="1:7" ht="6.75" customHeight="1" thickBot="1" x14ac:dyDescent="0.3">
      <c r="A24" s="79"/>
      <c r="G24" s="80"/>
    </row>
    <row r="25" spans="1:7" ht="13.5" thickBot="1" x14ac:dyDescent="0.3">
      <c r="A25" s="79"/>
      <c r="B25" s="5" t="s">
        <v>32</v>
      </c>
      <c r="E25" s="14" t="s">
        <v>2</v>
      </c>
      <c r="F25" s="139">
        <v>1481</v>
      </c>
      <c r="G25" s="80"/>
    </row>
    <row r="26" spans="1:7" ht="6.75" customHeight="1" thickBot="1" x14ac:dyDescent="0.3">
      <c r="A26" s="79"/>
      <c r="G26" s="80"/>
    </row>
    <row r="27" spans="1:7" ht="13.5" thickBot="1" x14ac:dyDescent="0.3">
      <c r="A27" s="79"/>
      <c r="C27" s="5" t="s">
        <v>185</v>
      </c>
      <c r="F27" s="16">
        <f>IF(F25&gt;F23,F23/F25,"N/A")</f>
        <v>8.7778528021607016E-3</v>
      </c>
      <c r="G27" s="80"/>
    </row>
    <row r="28" spans="1:7" ht="6.75" customHeight="1" x14ac:dyDescent="0.25">
      <c r="A28" s="79"/>
      <c r="G28" s="80"/>
    </row>
    <row r="29" spans="1:7" s="2" customFormat="1" x14ac:dyDescent="0.25">
      <c r="A29" s="34"/>
      <c r="B29" s="321" t="s">
        <v>305</v>
      </c>
      <c r="C29" s="322"/>
      <c r="D29" s="322"/>
      <c r="E29" s="45"/>
      <c r="F29" s="46"/>
      <c r="G29" s="36"/>
    </row>
    <row r="30" spans="1:7" s="2" customFormat="1" x14ac:dyDescent="0.25">
      <c r="A30" s="34"/>
      <c r="B30" s="322"/>
      <c r="C30" s="322"/>
      <c r="D30" s="322"/>
      <c r="E30" s="45"/>
      <c r="F30" s="46"/>
      <c r="G30" s="36"/>
    </row>
    <row r="31" spans="1:7" s="2" customFormat="1" ht="6.75" customHeight="1" x14ac:dyDescent="0.25">
      <c r="A31" s="34"/>
      <c r="D31" s="3"/>
      <c r="F31" s="4"/>
      <c r="G31" s="36"/>
    </row>
    <row r="32" spans="1:7" s="2" customFormat="1" x14ac:dyDescent="0.25">
      <c r="A32" s="34"/>
      <c r="B32" s="310" t="s">
        <v>370</v>
      </c>
      <c r="C32" s="311"/>
      <c r="D32" s="312"/>
      <c r="F32" s="4"/>
      <c r="G32" s="36"/>
    </row>
    <row r="33" spans="1:7" s="2" customFormat="1" x14ac:dyDescent="0.25">
      <c r="A33" s="34"/>
      <c r="B33" s="313"/>
      <c r="C33" s="314"/>
      <c r="D33" s="315"/>
      <c r="F33" s="4"/>
      <c r="G33" s="36"/>
    </row>
    <row r="34" spans="1:7" s="2" customFormat="1" x14ac:dyDescent="0.25">
      <c r="A34" s="34"/>
      <c r="B34" s="313"/>
      <c r="C34" s="314"/>
      <c r="D34" s="315"/>
      <c r="F34" s="4"/>
      <c r="G34" s="36"/>
    </row>
    <row r="35" spans="1:7" s="2" customFormat="1" x14ac:dyDescent="0.25">
      <c r="A35" s="34"/>
      <c r="B35" s="313"/>
      <c r="C35" s="314"/>
      <c r="D35" s="315"/>
      <c r="F35" s="4"/>
      <c r="G35" s="36"/>
    </row>
    <row r="36" spans="1:7" s="2" customFormat="1" x14ac:dyDescent="0.25">
      <c r="A36" s="34"/>
      <c r="B36" s="313"/>
      <c r="C36" s="314"/>
      <c r="D36" s="315"/>
      <c r="F36" s="4"/>
      <c r="G36" s="36"/>
    </row>
    <row r="37" spans="1:7" s="2" customFormat="1" ht="52.5" customHeight="1" x14ac:dyDescent="0.25">
      <c r="A37" s="34"/>
      <c r="B37" s="313"/>
      <c r="C37" s="314"/>
      <c r="D37" s="315"/>
      <c r="F37" s="4"/>
      <c r="G37" s="36"/>
    </row>
    <row r="38" spans="1:7" s="2" customFormat="1" ht="120.75" customHeight="1" x14ac:dyDescent="0.25">
      <c r="A38" s="34"/>
      <c r="B38" s="316"/>
      <c r="C38" s="317"/>
      <c r="D38" s="318"/>
      <c r="F38" s="4"/>
      <c r="G38" s="36"/>
    </row>
    <row r="39" spans="1:7" ht="6.75" customHeight="1" thickBot="1" x14ac:dyDescent="0.3">
      <c r="A39" s="79"/>
      <c r="G39" s="80"/>
    </row>
    <row r="40" spans="1:7" ht="13.5" thickBot="1" x14ac:dyDescent="0.3">
      <c r="A40" s="79"/>
      <c r="B40" s="5" t="s">
        <v>176</v>
      </c>
      <c r="E40" s="14" t="s">
        <v>2</v>
      </c>
      <c r="F40" s="138"/>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f>IF(ISNUMBER(F40),LOOKUP(F42,$H$7:$H$10),IF(F23&lt;F25,1,IF(F6="Yes",0,"")))</f>
        <v>1</v>
      </c>
      <c r="G44" s="80"/>
    </row>
    <row r="45" spans="1:7" s="2" customFormat="1" ht="9.75" customHeight="1" x14ac:dyDescent="0.25">
      <c r="A45" s="48"/>
      <c r="B45" s="49"/>
      <c r="C45" s="49"/>
      <c r="D45" s="50"/>
      <c r="E45" s="49"/>
      <c r="F45" s="51"/>
      <c r="G45" s="52"/>
    </row>
    <row r="46" spans="1:7" s="2" customFormat="1" ht="6.75" customHeight="1" x14ac:dyDescent="0.25">
      <c r="A46" s="34"/>
      <c r="D46" s="3"/>
      <c r="F46" s="4"/>
      <c r="G46" s="36"/>
    </row>
    <row r="47" spans="1:7" s="33" customFormat="1" ht="33.75" customHeight="1" x14ac:dyDescent="0.25">
      <c r="A47" s="40"/>
      <c r="B47" s="41" t="s">
        <v>234</v>
      </c>
      <c r="C47" s="41"/>
      <c r="D47" s="154" t="s">
        <v>323</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300" t="s">
        <v>306</v>
      </c>
      <c r="C56" s="300"/>
      <c r="D56" s="300"/>
      <c r="F56" s="4"/>
      <c r="G56" s="36"/>
    </row>
    <row r="57" spans="1:7" s="2" customFormat="1" ht="13.5" thickBot="1" x14ac:dyDescent="0.3">
      <c r="A57" s="34"/>
      <c r="B57" s="300"/>
      <c r="C57" s="300"/>
      <c r="D57" s="300"/>
      <c r="E57" s="14" t="s">
        <v>2</v>
      </c>
      <c r="F57" s="15" t="s">
        <v>191</v>
      </c>
      <c r="G57" s="36"/>
    </row>
    <row r="58" spans="1:7" s="2" customFormat="1" ht="6.75" customHeight="1" x14ac:dyDescent="0.25">
      <c r="A58" s="34"/>
      <c r="D58" s="3"/>
      <c r="F58" s="4"/>
      <c r="G58" s="36"/>
    </row>
    <row r="59" spans="1:7" s="2" customFormat="1" x14ac:dyDescent="0.25">
      <c r="A59" s="34"/>
      <c r="B59" s="301" t="s">
        <v>361</v>
      </c>
      <c r="C59" s="302"/>
      <c r="D59" s="303"/>
      <c r="F59" s="4"/>
      <c r="G59" s="36"/>
    </row>
    <row r="60" spans="1:7" s="2" customFormat="1" x14ac:dyDescent="0.25">
      <c r="A60" s="34"/>
      <c r="B60" s="304"/>
      <c r="C60" s="305"/>
      <c r="D60" s="306"/>
      <c r="F60" s="4"/>
      <c r="G60" s="36"/>
    </row>
    <row r="61" spans="1:7" s="2" customFormat="1" x14ac:dyDescent="0.25">
      <c r="A61" s="34"/>
      <c r="B61" s="304"/>
      <c r="C61" s="305"/>
      <c r="D61" s="306"/>
      <c r="F61" s="4"/>
      <c r="G61" s="36"/>
    </row>
    <row r="62" spans="1:7" s="2" customFormat="1" x14ac:dyDescent="0.25">
      <c r="A62" s="34"/>
      <c r="B62" s="304"/>
      <c r="C62" s="305"/>
      <c r="D62" s="306"/>
      <c r="F62" s="4"/>
      <c r="G62" s="36"/>
    </row>
    <row r="63" spans="1:7" s="2" customFormat="1" x14ac:dyDescent="0.25">
      <c r="A63" s="34"/>
      <c r="B63" s="304"/>
      <c r="C63" s="305"/>
      <c r="D63" s="306"/>
      <c r="F63" s="4"/>
      <c r="G63" s="36"/>
    </row>
    <row r="64" spans="1:7" s="2" customFormat="1" ht="113.25" customHeight="1" x14ac:dyDescent="0.25">
      <c r="A64" s="34"/>
      <c r="B64" s="304"/>
      <c r="C64" s="305"/>
      <c r="D64" s="306"/>
      <c r="F64" s="4"/>
      <c r="G64" s="36"/>
    </row>
    <row r="65" spans="1:7" s="2" customFormat="1" ht="359.25" customHeight="1" x14ac:dyDescent="0.25">
      <c r="A65" s="34"/>
      <c r="B65" s="307"/>
      <c r="C65" s="308"/>
      <c r="D65" s="309"/>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IF(F57="Yes",1,IF(F57="No",0,IF(AND(ISBLANK(F67),ISNUMBER(F54)),1,IF(F67&gt;0,LOOKUP(F54/F67,$H$7:$H$10),IF(ISTEXT(D47),0,"")))))</f>
        <v>1</v>
      </c>
      <c r="G69" s="36"/>
    </row>
    <row r="70" spans="1:7" s="2" customFormat="1" ht="10.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00" t="s">
        <v>306</v>
      </c>
      <c r="C81" s="300"/>
      <c r="D81" s="300"/>
      <c r="F81" s="4"/>
      <c r="G81" s="36"/>
    </row>
    <row r="82" spans="1:7" s="2" customFormat="1" ht="13.5" thickBot="1" x14ac:dyDescent="0.3">
      <c r="A82" s="34"/>
      <c r="B82" s="300"/>
      <c r="C82" s="300"/>
      <c r="D82" s="300"/>
      <c r="E82" s="14" t="s">
        <v>2</v>
      </c>
      <c r="F82" s="15"/>
      <c r="G82" s="36"/>
    </row>
    <row r="83" spans="1:7" s="2" customFormat="1" ht="6.75" customHeight="1" x14ac:dyDescent="0.25">
      <c r="A83" s="34"/>
      <c r="D83" s="3"/>
      <c r="F83" s="4"/>
      <c r="G83" s="36"/>
    </row>
    <row r="84" spans="1:7" s="2" customFormat="1" x14ac:dyDescent="0.25">
      <c r="A84" s="34"/>
      <c r="B84" s="301"/>
      <c r="C84" s="302"/>
      <c r="D84" s="303"/>
      <c r="F84" s="4"/>
      <c r="G84" s="36"/>
    </row>
    <row r="85" spans="1:7" s="2" customFormat="1" x14ac:dyDescent="0.25">
      <c r="A85" s="34"/>
      <c r="B85" s="304"/>
      <c r="C85" s="305"/>
      <c r="D85" s="306"/>
      <c r="F85" s="4"/>
      <c r="G85" s="36"/>
    </row>
    <row r="86" spans="1:7" s="2" customFormat="1" x14ac:dyDescent="0.25">
      <c r="A86" s="34"/>
      <c r="B86" s="304"/>
      <c r="C86" s="305"/>
      <c r="D86" s="306"/>
      <c r="F86" s="4"/>
      <c r="G86" s="36"/>
    </row>
    <row r="87" spans="1:7" s="2" customFormat="1" x14ac:dyDescent="0.25">
      <c r="A87" s="34"/>
      <c r="B87" s="304"/>
      <c r="C87" s="305"/>
      <c r="D87" s="306"/>
      <c r="F87" s="4"/>
      <c r="G87" s="36"/>
    </row>
    <row r="88" spans="1:7" s="2" customFormat="1" x14ac:dyDescent="0.25">
      <c r="A88" s="34"/>
      <c r="B88" s="304"/>
      <c r="C88" s="305"/>
      <c r="D88" s="306"/>
      <c r="F88" s="4"/>
      <c r="G88" s="36"/>
    </row>
    <row r="89" spans="1:7" s="2" customFormat="1" x14ac:dyDescent="0.25">
      <c r="A89" s="34"/>
      <c r="B89" s="304"/>
      <c r="C89" s="305"/>
      <c r="D89" s="306"/>
      <c r="F89" s="4"/>
      <c r="G89" s="36"/>
    </row>
    <row r="90" spans="1:7" s="2" customFormat="1" x14ac:dyDescent="0.25">
      <c r="A90" s="34"/>
      <c r="B90" s="307"/>
      <c r="C90" s="308"/>
      <c r="D90" s="309"/>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10.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00" t="s">
        <v>306</v>
      </c>
      <c r="C106" s="300"/>
      <c r="D106" s="300"/>
      <c r="F106" s="4"/>
      <c r="G106" s="36"/>
    </row>
    <row r="107" spans="1:7" s="2" customFormat="1" ht="13.5" thickBot="1" x14ac:dyDescent="0.3">
      <c r="A107" s="34"/>
      <c r="B107" s="300"/>
      <c r="C107" s="300"/>
      <c r="D107" s="300"/>
      <c r="E107" s="14" t="s">
        <v>2</v>
      </c>
      <c r="F107" s="15"/>
      <c r="G107" s="36"/>
    </row>
    <row r="108" spans="1:7" s="2" customFormat="1" ht="6.75" customHeight="1" x14ac:dyDescent="0.25">
      <c r="A108" s="34"/>
      <c r="D108" s="3"/>
      <c r="F108" s="4"/>
      <c r="G108" s="36"/>
    </row>
    <row r="109" spans="1:7" s="2" customFormat="1" x14ac:dyDescent="0.25">
      <c r="A109" s="34"/>
      <c r="B109" s="301"/>
      <c r="C109" s="302"/>
      <c r="D109" s="303"/>
      <c r="F109" s="4"/>
      <c r="G109" s="36"/>
    </row>
    <row r="110" spans="1:7" s="2" customFormat="1" x14ac:dyDescent="0.25">
      <c r="A110" s="34"/>
      <c r="B110" s="304"/>
      <c r="C110" s="305"/>
      <c r="D110" s="306"/>
      <c r="F110" s="4"/>
      <c r="G110" s="36"/>
    </row>
    <row r="111" spans="1:7" s="2" customFormat="1" x14ac:dyDescent="0.25">
      <c r="A111" s="34"/>
      <c r="B111" s="304"/>
      <c r="C111" s="305"/>
      <c r="D111" s="306"/>
      <c r="F111" s="4"/>
      <c r="G111" s="36"/>
    </row>
    <row r="112" spans="1:7" s="2" customFormat="1" x14ac:dyDescent="0.25">
      <c r="A112" s="34"/>
      <c r="B112" s="304"/>
      <c r="C112" s="305"/>
      <c r="D112" s="306"/>
      <c r="F112" s="4"/>
      <c r="G112" s="36"/>
    </row>
    <row r="113" spans="1:7" s="2" customFormat="1" x14ac:dyDescent="0.25">
      <c r="A113" s="34"/>
      <c r="B113" s="304"/>
      <c r="C113" s="305"/>
      <c r="D113" s="306"/>
      <c r="F113" s="4"/>
      <c r="G113" s="36"/>
    </row>
    <row r="114" spans="1:7" s="2" customFormat="1" x14ac:dyDescent="0.25">
      <c r="A114" s="34"/>
      <c r="B114" s="304"/>
      <c r="C114" s="305"/>
      <c r="D114" s="306"/>
      <c r="F114" s="4"/>
      <c r="G114" s="36"/>
    </row>
    <row r="115" spans="1:7" s="2" customFormat="1" x14ac:dyDescent="0.25">
      <c r="A115" s="34"/>
      <c r="B115" s="307"/>
      <c r="C115" s="308"/>
      <c r="D115" s="309"/>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12"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00" t="s">
        <v>306</v>
      </c>
      <c r="C131" s="300"/>
      <c r="D131" s="300"/>
      <c r="F131" s="4"/>
      <c r="G131" s="36"/>
    </row>
    <row r="132" spans="1:7" s="2" customFormat="1" ht="13.5" thickBot="1" x14ac:dyDescent="0.3">
      <c r="A132" s="34"/>
      <c r="B132" s="300"/>
      <c r="C132" s="300"/>
      <c r="D132" s="300"/>
      <c r="E132" s="14" t="s">
        <v>2</v>
      </c>
      <c r="F132" s="15"/>
      <c r="G132" s="36"/>
    </row>
    <row r="133" spans="1:7" s="2" customFormat="1" ht="6.75" customHeight="1" x14ac:dyDescent="0.25">
      <c r="A133" s="34"/>
      <c r="D133" s="3"/>
      <c r="F133" s="4"/>
      <c r="G133" s="36"/>
    </row>
    <row r="134" spans="1:7" s="2" customFormat="1" x14ac:dyDescent="0.25">
      <c r="A134" s="34"/>
      <c r="B134" s="301"/>
      <c r="C134" s="302"/>
      <c r="D134" s="303"/>
      <c r="F134" s="4"/>
      <c r="G134" s="36"/>
    </row>
    <row r="135" spans="1:7" s="2" customFormat="1" x14ac:dyDescent="0.25">
      <c r="A135" s="34"/>
      <c r="B135" s="304"/>
      <c r="C135" s="305"/>
      <c r="D135" s="306"/>
      <c r="F135" s="4"/>
      <c r="G135" s="36"/>
    </row>
    <row r="136" spans="1:7" s="2" customFormat="1" x14ac:dyDescent="0.25">
      <c r="A136" s="34"/>
      <c r="B136" s="304"/>
      <c r="C136" s="305"/>
      <c r="D136" s="306"/>
      <c r="F136" s="4"/>
      <c r="G136" s="36"/>
    </row>
    <row r="137" spans="1:7" s="2" customFormat="1" x14ac:dyDescent="0.25">
      <c r="A137" s="34"/>
      <c r="B137" s="304"/>
      <c r="C137" s="305"/>
      <c r="D137" s="306"/>
      <c r="F137" s="4"/>
      <c r="G137" s="36"/>
    </row>
    <row r="138" spans="1:7" s="2" customFormat="1" x14ac:dyDescent="0.25">
      <c r="A138" s="34"/>
      <c r="B138" s="304"/>
      <c r="C138" s="305"/>
      <c r="D138" s="306"/>
      <c r="F138" s="4"/>
      <c r="G138" s="36"/>
    </row>
    <row r="139" spans="1:7" s="2" customFormat="1" x14ac:dyDescent="0.25">
      <c r="A139" s="34"/>
      <c r="B139" s="304"/>
      <c r="C139" s="305"/>
      <c r="D139" s="306"/>
      <c r="F139" s="4"/>
      <c r="G139" s="36"/>
    </row>
    <row r="140" spans="1:7" s="2" customFormat="1" x14ac:dyDescent="0.25">
      <c r="A140" s="34"/>
      <c r="B140" s="307"/>
      <c r="C140" s="308"/>
      <c r="D140" s="309"/>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12"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00" t="s">
        <v>306</v>
      </c>
      <c r="C156" s="300"/>
      <c r="D156" s="300"/>
      <c r="F156" s="4"/>
      <c r="G156" s="36"/>
    </row>
    <row r="157" spans="1:7" s="2" customFormat="1" ht="13.5" thickBot="1" x14ac:dyDescent="0.3">
      <c r="A157" s="34"/>
      <c r="B157" s="300"/>
      <c r="C157" s="300"/>
      <c r="D157" s="300"/>
      <c r="E157" s="14" t="s">
        <v>2</v>
      </c>
      <c r="F157" s="15"/>
      <c r="G157" s="36"/>
    </row>
    <row r="158" spans="1:7" s="2" customFormat="1" ht="6.75" customHeight="1" x14ac:dyDescent="0.25">
      <c r="A158" s="34"/>
      <c r="D158" s="3"/>
      <c r="F158" s="4"/>
      <c r="G158" s="36"/>
    </row>
    <row r="159" spans="1:7" s="2" customFormat="1" x14ac:dyDescent="0.25">
      <c r="A159" s="34"/>
      <c r="B159" s="301"/>
      <c r="C159" s="302"/>
      <c r="D159" s="303"/>
      <c r="F159" s="4"/>
      <c r="G159" s="36"/>
    </row>
    <row r="160" spans="1:7" s="2" customFormat="1" x14ac:dyDescent="0.25">
      <c r="A160" s="34"/>
      <c r="B160" s="304"/>
      <c r="C160" s="305"/>
      <c r="D160" s="306"/>
      <c r="F160" s="4"/>
      <c r="G160" s="36"/>
    </row>
    <row r="161" spans="1:7" s="2" customFormat="1" x14ac:dyDescent="0.25">
      <c r="A161" s="34"/>
      <c r="B161" s="304"/>
      <c r="C161" s="305"/>
      <c r="D161" s="306"/>
      <c r="F161" s="4"/>
      <c r="G161" s="36"/>
    </row>
    <row r="162" spans="1:7" s="2" customFormat="1" x14ac:dyDescent="0.25">
      <c r="A162" s="34"/>
      <c r="B162" s="304"/>
      <c r="C162" s="305"/>
      <c r="D162" s="306"/>
      <c r="F162" s="4"/>
      <c r="G162" s="36"/>
    </row>
    <row r="163" spans="1:7" s="2" customFormat="1" x14ac:dyDescent="0.25">
      <c r="A163" s="34"/>
      <c r="B163" s="304"/>
      <c r="C163" s="305"/>
      <c r="D163" s="306"/>
      <c r="F163" s="4"/>
      <c r="G163" s="36"/>
    </row>
    <row r="164" spans="1:7" s="2" customFormat="1" x14ac:dyDescent="0.25">
      <c r="A164" s="34"/>
      <c r="B164" s="304"/>
      <c r="C164" s="305"/>
      <c r="D164" s="306"/>
      <c r="F164" s="4"/>
      <c r="G164" s="36"/>
    </row>
    <row r="165" spans="1:7" s="2" customFormat="1" x14ac:dyDescent="0.25">
      <c r="A165" s="34"/>
      <c r="B165" s="307"/>
      <c r="C165" s="308"/>
      <c r="D165" s="309"/>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ht="11.2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00" t="s">
        <v>306</v>
      </c>
      <c r="C181" s="300"/>
      <c r="D181" s="300"/>
      <c r="F181" s="4"/>
      <c r="G181" s="36"/>
    </row>
    <row r="182" spans="1:7" s="2" customFormat="1" ht="13.5" thickBot="1" x14ac:dyDescent="0.3">
      <c r="A182" s="34"/>
      <c r="B182" s="300"/>
      <c r="C182" s="300"/>
      <c r="D182" s="300"/>
      <c r="E182" s="14" t="s">
        <v>2</v>
      </c>
      <c r="F182" s="15"/>
      <c r="G182" s="36"/>
    </row>
    <row r="183" spans="1:7" s="2" customFormat="1" ht="6.75" customHeight="1" x14ac:dyDescent="0.25">
      <c r="A183" s="34"/>
      <c r="D183" s="3"/>
      <c r="F183" s="4"/>
      <c r="G183" s="36"/>
    </row>
    <row r="184" spans="1:7" s="2" customFormat="1" x14ac:dyDescent="0.25">
      <c r="A184" s="34"/>
      <c r="B184" s="301"/>
      <c r="C184" s="302"/>
      <c r="D184" s="303"/>
      <c r="F184" s="4"/>
      <c r="G184" s="36"/>
    </row>
    <row r="185" spans="1:7" s="2" customFormat="1" x14ac:dyDescent="0.25">
      <c r="A185" s="34"/>
      <c r="B185" s="304"/>
      <c r="C185" s="305"/>
      <c r="D185" s="306"/>
      <c r="F185" s="4"/>
      <c r="G185" s="36"/>
    </row>
    <row r="186" spans="1:7" s="2" customFormat="1" x14ac:dyDescent="0.25">
      <c r="A186" s="34"/>
      <c r="B186" s="304"/>
      <c r="C186" s="305"/>
      <c r="D186" s="306"/>
      <c r="F186" s="4"/>
      <c r="G186" s="36"/>
    </row>
    <row r="187" spans="1:7" s="2" customFormat="1" x14ac:dyDescent="0.25">
      <c r="A187" s="34"/>
      <c r="B187" s="304"/>
      <c r="C187" s="305"/>
      <c r="D187" s="306"/>
      <c r="F187" s="4"/>
      <c r="G187" s="36"/>
    </row>
    <row r="188" spans="1:7" s="2" customFormat="1" x14ac:dyDescent="0.25">
      <c r="A188" s="34"/>
      <c r="B188" s="304"/>
      <c r="C188" s="305"/>
      <c r="D188" s="306"/>
      <c r="F188" s="4"/>
      <c r="G188" s="36"/>
    </row>
    <row r="189" spans="1:7" s="2" customFormat="1" x14ac:dyDescent="0.25">
      <c r="A189" s="34"/>
      <c r="B189" s="304"/>
      <c r="C189" s="305"/>
      <c r="D189" s="306"/>
      <c r="F189" s="4"/>
      <c r="G189" s="36"/>
    </row>
    <row r="190" spans="1:7" s="2" customFormat="1" x14ac:dyDescent="0.25">
      <c r="A190" s="34"/>
      <c r="B190" s="307"/>
      <c r="C190" s="308"/>
      <c r="D190" s="309"/>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IF(F182="Yes",1,IF(F182="No",0,IF(AND(ISBLANK(F192),ISNUMBER(F179)),1,IF(F192&gt;0,LOOKUP(F179/F192,$H$7:$H$10),IF(ISTEXT(D172),0,"")))))</f>
        <v/>
      </c>
      <c r="G194" s="36"/>
    </row>
    <row r="195" spans="1:7" s="2" customFormat="1" x14ac:dyDescent="0.25">
      <c r="A195" s="48"/>
      <c r="B195" s="49"/>
      <c r="C195" s="49"/>
      <c r="D195" s="50"/>
      <c r="E195" s="49"/>
      <c r="F195" s="51"/>
      <c r="G195" s="52"/>
    </row>
    <row r="196" spans="1:7" s="2" customFormat="1" ht="6.75" customHeight="1" x14ac:dyDescent="0.25">
      <c r="A196" s="34"/>
      <c r="D196" s="3"/>
      <c r="F196" s="4"/>
      <c r="G196" s="36"/>
    </row>
    <row r="197" spans="1:7" s="33" customFormat="1" ht="15" x14ac:dyDescent="0.25">
      <c r="A197" s="40"/>
      <c r="B197" s="41" t="s">
        <v>234</v>
      </c>
      <c r="C197" s="41"/>
      <c r="D197" s="154"/>
      <c r="G197" s="39"/>
    </row>
    <row r="198" spans="1:7" s="45" customFormat="1" ht="12" x14ac:dyDescent="0.25">
      <c r="A198" s="42"/>
      <c r="B198" s="135"/>
      <c r="C198" s="43"/>
      <c r="D198" s="155" t="s">
        <v>147</v>
      </c>
      <c r="F198" s="46"/>
      <c r="G198" s="47"/>
    </row>
    <row r="199" spans="1:7" s="33" customFormat="1" ht="6.75" customHeight="1" thickBot="1" x14ac:dyDescent="0.3">
      <c r="A199" s="40"/>
      <c r="B199" s="17"/>
      <c r="C199" s="41"/>
      <c r="D199" s="53"/>
      <c r="F199" s="19"/>
      <c r="G199" s="39"/>
    </row>
    <row r="200" spans="1:7" s="2" customFormat="1" ht="13.5" thickBot="1" x14ac:dyDescent="0.3">
      <c r="A200" s="34"/>
      <c r="B200" s="2" t="s">
        <v>18</v>
      </c>
      <c r="D200" s="3"/>
      <c r="E200" s="14" t="s">
        <v>2</v>
      </c>
      <c r="F200" s="139"/>
      <c r="G200" s="36"/>
    </row>
    <row r="201" spans="1:7" s="2" customFormat="1" ht="6.75" customHeight="1" thickBot="1" x14ac:dyDescent="0.3">
      <c r="A201" s="34"/>
      <c r="D201" s="3"/>
      <c r="F201" s="4"/>
      <c r="G201" s="36"/>
    </row>
    <row r="202" spans="1:7" s="2" customFormat="1" ht="13.5" thickBot="1" x14ac:dyDescent="0.3">
      <c r="A202" s="34"/>
      <c r="B202" s="2" t="s">
        <v>19</v>
      </c>
      <c r="D202" s="3"/>
      <c r="E202" s="14" t="s">
        <v>2</v>
      </c>
      <c r="F202" s="139"/>
      <c r="G202" s="36"/>
    </row>
    <row r="203" spans="1:7" s="2" customFormat="1" ht="6.75" customHeight="1" thickBot="1" x14ac:dyDescent="0.3">
      <c r="A203" s="34"/>
      <c r="D203" s="3"/>
      <c r="F203" s="4"/>
      <c r="G203" s="36"/>
    </row>
    <row r="204" spans="1:7" s="2" customFormat="1" ht="13.5" thickBot="1" x14ac:dyDescent="0.3">
      <c r="A204" s="34"/>
      <c r="C204" s="2" t="s">
        <v>14</v>
      </c>
      <c r="D204" s="3"/>
      <c r="F204" s="16" t="str">
        <f>IF(F202&gt;F200,F200/F202,IF(F207&gt;0,F207,"N/A"))</f>
        <v>N/A</v>
      </c>
      <c r="G204" s="36"/>
    </row>
    <row r="205" spans="1:7" s="2" customFormat="1" ht="6.75" customHeight="1" x14ac:dyDescent="0.25">
      <c r="A205" s="34"/>
      <c r="D205" s="3"/>
      <c r="F205" s="4"/>
      <c r="G205" s="36"/>
    </row>
    <row r="206" spans="1:7" s="2" customFormat="1" ht="13.5" customHeight="1" thickBot="1" x14ac:dyDescent="0.3">
      <c r="A206" s="34"/>
      <c r="B206" s="300" t="s">
        <v>306</v>
      </c>
      <c r="C206" s="300"/>
      <c r="D206" s="300"/>
      <c r="F206" s="4"/>
      <c r="G206" s="36"/>
    </row>
    <row r="207" spans="1:7" s="2" customFormat="1" ht="13.5" thickBot="1" x14ac:dyDescent="0.3">
      <c r="A207" s="34"/>
      <c r="B207" s="300"/>
      <c r="C207" s="300"/>
      <c r="D207" s="300"/>
      <c r="E207" s="14" t="s">
        <v>2</v>
      </c>
      <c r="F207" s="15"/>
      <c r="G207" s="36"/>
    </row>
    <row r="208" spans="1:7" s="2" customFormat="1" ht="6.75" customHeight="1" x14ac:dyDescent="0.25">
      <c r="A208" s="34"/>
      <c r="D208" s="3"/>
      <c r="F208" s="4"/>
      <c r="G208" s="36"/>
    </row>
    <row r="209" spans="1:7" s="2" customFormat="1" x14ac:dyDescent="0.25">
      <c r="A209" s="34"/>
      <c r="B209" s="301"/>
      <c r="C209" s="302"/>
      <c r="D209" s="303"/>
      <c r="F209" s="4"/>
      <c r="G209" s="36"/>
    </row>
    <row r="210" spans="1:7" s="2" customFormat="1" x14ac:dyDescent="0.25">
      <c r="A210" s="34"/>
      <c r="B210" s="304"/>
      <c r="C210" s="305"/>
      <c r="D210" s="306"/>
      <c r="F210" s="4"/>
      <c r="G210" s="36"/>
    </row>
    <row r="211" spans="1:7" s="2" customFormat="1" x14ac:dyDescent="0.25">
      <c r="A211" s="34"/>
      <c r="B211" s="304"/>
      <c r="C211" s="305"/>
      <c r="D211" s="306"/>
      <c r="F211" s="4"/>
      <c r="G211" s="36"/>
    </row>
    <row r="212" spans="1:7" s="2" customFormat="1" x14ac:dyDescent="0.25">
      <c r="A212" s="34"/>
      <c r="B212" s="304"/>
      <c r="C212" s="305"/>
      <c r="D212" s="306"/>
      <c r="F212" s="4"/>
      <c r="G212" s="36"/>
    </row>
    <row r="213" spans="1:7" s="2" customFormat="1" x14ac:dyDescent="0.25">
      <c r="A213" s="34"/>
      <c r="B213" s="304"/>
      <c r="C213" s="305"/>
      <c r="D213" s="306"/>
      <c r="F213" s="4"/>
      <c r="G213" s="36"/>
    </row>
    <row r="214" spans="1:7" s="2" customFormat="1" x14ac:dyDescent="0.25">
      <c r="A214" s="34"/>
      <c r="B214" s="304"/>
      <c r="C214" s="305"/>
      <c r="D214" s="306"/>
      <c r="F214" s="4"/>
      <c r="G214" s="36"/>
    </row>
    <row r="215" spans="1:7" s="2" customFormat="1" x14ac:dyDescent="0.25">
      <c r="A215" s="34"/>
      <c r="B215" s="307"/>
      <c r="C215" s="308"/>
      <c r="D215" s="309"/>
      <c r="F215" s="4"/>
      <c r="G215" s="36"/>
    </row>
    <row r="216" spans="1:7" s="2" customFormat="1" ht="6.75" customHeight="1" thickBot="1" x14ac:dyDescent="0.3">
      <c r="A216" s="34"/>
      <c r="D216" s="3"/>
      <c r="F216" s="4"/>
      <c r="G216" s="36"/>
    </row>
    <row r="217" spans="1:7" s="2" customFormat="1" ht="13.5" thickBot="1" x14ac:dyDescent="0.3">
      <c r="A217" s="34"/>
      <c r="B217" s="2" t="s">
        <v>20</v>
      </c>
      <c r="D217" s="3"/>
      <c r="E217" s="14" t="s">
        <v>2</v>
      </c>
      <c r="F217" s="54"/>
      <c r="G217" s="36"/>
    </row>
    <row r="218" spans="1:7" s="2" customFormat="1" ht="6.75" customHeight="1" thickBot="1" x14ac:dyDescent="0.3">
      <c r="A218" s="34"/>
      <c r="D218" s="3"/>
      <c r="F218" s="4"/>
      <c r="G218" s="36"/>
    </row>
    <row r="219" spans="1:7" s="2" customFormat="1" ht="13.5" thickBot="1" x14ac:dyDescent="0.3">
      <c r="A219" s="34"/>
      <c r="C219" s="35" t="s">
        <v>15</v>
      </c>
      <c r="D219" s="3"/>
      <c r="F219" s="18" t="str">
        <f>IF(F207="Yes",1,IF(F207="No",0,IF(AND(ISBLANK(F217),ISNUMBER(F204)),1,IF(F217&gt;0,LOOKUP(F204/F217,$H$7:$H$10),IF(ISTEXT(D197),0,"")))))</f>
        <v/>
      </c>
      <c r="G219" s="36"/>
    </row>
    <row r="220" spans="1:7" s="2" customFormat="1" ht="12"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234</v>
      </c>
      <c r="C222" s="41"/>
      <c r="D222" s="154"/>
      <c r="G222" s="39"/>
    </row>
    <row r="223" spans="1:7" s="45" customFormat="1" ht="12" x14ac:dyDescent="0.25">
      <c r="A223" s="42"/>
      <c r="B223" s="135"/>
      <c r="C223" s="43"/>
      <c r="D223" s="155" t="s">
        <v>147</v>
      </c>
      <c r="F223" s="46"/>
      <c r="G223" s="47"/>
    </row>
    <row r="224" spans="1:7" s="33" customFormat="1" ht="6.75" customHeight="1" thickBot="1" x14ac:dyDescent="0.3">
      <c r="A224" s="40"/>
      <c r="B224" s="17"/>
      <c r="C224" s="41"/>
      <c r="D224" s="53"/>
      <c r="F224" s="19"/>
      <c r="G224" s="39"/>
    </row>
    <row r="225" spans="1:7" s="2" customFormat="1" ht="13.5" thickBot="1" x14ac:dyDescent="0.3">
      <c r="A225" s="34"/>
      <c r="B225" s="2" t="s">
        <v>18</v>
      </c>
      <c r="D225" s="3"/>
      <c r="E225" s="14" t="s">
        <v>2</v>
      </c>
      <c r="F225" s="139"/>
      <c r="G225" s="36"/>
    </row>
    <row r="226" spans="1:7" s="2" customFormat="1" ht="6.75" customHeight="1" thickBot="1" x14ac:dyDescent="0.3">
      <c r="A226" s="34"/>
      <c r="D226" s="3"/>
      <c r="F226" s="4"/>
      <c r="G226" s="36"/>
    </row>
    <row r="227" spans="1:7" s="2" customFormat="1" ht="13.5" thickBot="1" x14ac:dyDescent="0.3">
      <c r="A227" s="34"/>
      <c r="B227" s="2" t="s">
        <v>19</v>
      </c>
      <c r="D227" s="3"/>
      <c r="E227" s="14" t="s">
        <v>2</v>
      </c>
      <c r="F227" s="139"/>
      <c r="G227" s="36"/>
    </row>
    <row r="228" spans="1:7" s="2" customFormat="1" ht="6.75" customHeight="1" thickBot="1" x14ac:dyDescent="0.3">
      <c r="A228" s="34"/>
      <c r="D228" s="3"/>
      <c r="F228" s="4"/>
      <c r="G228" s="36"/>
    </row>
    <row r="229" spans="1:7" s="2" customFormat="1" ht="13.5" thickBot="1" x14ac:dyDescent="0.3">
      <c r="A229" s="34"/>
      <c r="C229" s="2" t="s">
        <v>14</v>
      </c>
      <c r="D229" s="3"/>
      <c r="F229" s="16" t="str">
        <f>IF(F227&gt;F225,F225/F227,IF(F232&gt;0,F232,"N/A"))</f>
        <v>N/A</v>
      </c>
      <c r="G229" s="36"/>
    </row>
    <row r="230" spans="1:7" s="2" customFormat="1" ht="6.75" customHeight="1" x14ac:dyDescent="0.25">
      <c r="A230" s="34"/>
      <c r="D230" s="3"/>
      <c r="F230" s="4"/>
      <c r="G230" s="36"/>
    </row>
    <row r="231" spans="1:7" s="2" customFormat="1" ht="13.5" customHeight="1" thickBot="1" x14ac:dyDescent="0.3">
      <c r="A231" s="34"/>
      <c r="B231" s="300" t="s">
        <v>306</v>
      </c>
      <c r="C231" s="300"/>
      <c r="D231" s="300"/>
      <c r="F231" s="4"/>
      <c r="G231" s="36"/>
    </row>
    <row r="232" spans="1:7" s="2" customFormat="1" ht="13.5" thickBot="1" x14ac:dyDescent="0.3">
      <c r="A232" s="34"/>
      <c r="B232" s="300"/>
      <c r="C232" s="300"/>
      <c r="D232" s="300"/>
      <c r="E232" s="14" t="s">
        <v>2</v>
      </c>
      <c r="F232" s="15"/>
      <c r="G232" s="36"/>
    </row>
    <row r="233" spans="1:7" s="2" customFormat="1" ht="6.75" customHeight="1" x14ac:dyDescent="0.25">
      <c r="A233" s="34"/>
      <c r="D233" s="3"/>
      <c r="F233" s="4"/>
      <c r="G233" s="36"/>
    </row>
    <row r="234" spans="1:7" s="2" customFormat="1" x14ac:dyDescent="0.25">
      <c r="A234" s="34"/>
      <c r="B234" s="301"/>
      <c r="C234" s="302"/>
      <c r="D234" s="303"/>
      <c r="F234" s="4"/>
      <c r="G234" s="36"/>
    </row>
    <row r="235" spans="1:7" s="2" customFormat="1" x14ac:dyDescent="0.25">
      <c r="A235" s="34"/>
      <c r="B235" s="304"/>
      <c r="C235" s="305"/>
      <c r="D235" s="306"/>
      <c r="F235" s="4"/>
      <c r="G235" s="36"/>
    </row>
    <row r="236" spans="1:7" s="2" customFormat="1" x14ac:dyDescent="0.25">
      <c r="A236" s="34"/>
      <c r="B236" s="304"/>
      <c r="C236" s="305"/>
      <c r="D236" s="306"/>
      <c r="F236" s="4"/>
      <c r="G236" s="36"/>
    </row>
    <row r="237" spans="1:7" s="2" customFormat="1" x14ac:dyDescent="0.25">
      <c r="A237" s="34"/>
      <c r="B237" s="304"/>
      <c r="C237" s="305"/>
      <c r="D237" s="306"/>
      <c r="F237" s="4"/>
      <c r="G237" s="36"/>
    </row>
    <row r="238" spans="1:7" s="2" customFormat="1" x14ac:dyDescent="0.25">
      <c r="A238" s="34"/>
      <c r="B238" s="304"/>
      <c r="C238" s="305"/>
      <c r="D238" s="306"/>
      <c r="F238" s="4"/>
      <c r="G238" s="36"/>
    </row>
    <row r="239" spans="1:7" s="2" customFormat="1" x14ac:dyDescent="0.25">
      <c r="A239" s="34"/>
      <c r="B239" s="304"/>
      <c r="C239" s="305"/>
      <c r="D239" s="306"/>
      <c r="F239" s="4"/>
      <c r="G239" s="36"/>
    </row>
    <row r="240" spans="1:7" s="2" customFormat="1" x14ac:dyDescent="0.25">
      <c r="A240" s="34"/>
      <c r="B240" s="307"/>
      <c r="C240" s="308"/>
      <c r="D240" s="309"/>
      <c r="F240" s="4"/>
      <c r="G240" s="36"/>
    </row>
    <row r="241" spans="1:7" s="2" customFormat="1" ht="6.75" customHeight="1" thickBot="1" x14ac:dyDescent="0.3">
      <c r="A241" s="34"/>
      <c r="D241" s="3"/>
      <c r="F241" s="4"/>
      <c r="G241" s="36"/>
    </row>
    <row r="242" spans="1:7" s="2" customFormat="1" ht="13.5" thickBot="1" x14ac:dyDescent="0.3">
      <c r="A242" s="34"/>
      <c r="B242" s="2" t="s">
        <v>20</v>
      </c>
      <c r="D242" s="3"/>
      <c r="E242" s="14" t="s">
        <v>2</v>
      </c>
      <c r="F242" s="54"/>
      <c r="G242" s="36"/>
    </row>
    <row r="243" spans="1:7" s="2" customFormat="1" ht="6.75" customHeight="1" thickBot="1" x14ac:dyDescent="0.3">
      <c r="A243" s="34"/>
      <c r="D243" s="3"/>
      <c r="F243" s="4"/>
      <c r="G243" s="36"/>
    </row>
    <row r="244" spans="1:7" s="2" customFormat="1" ht="13.5" thickBot="1" x14ac:dyDescent="0.3">
      <c r="A244" s="34"/>
      <c r="C244" s="35" t="s">
        <v>15</v>
      </c>
      <c r="D244" s="3"/>
      <c r="F244" s="18" t="str">
        <f>IF(F232="Yes",1,IF(F232="No",0,IF(AND(ISBLANK(F242),ISNUMBER(F229)),1,IF(F242&gt;0,LOOKUP(F229/F242,$H$7:$H$10),IF(ISTEXT(D222),0,"")))))</f>
        <v/>
      </c>
      <c r="G244" s="36"/>
    </row>
    <row r="245" spans="1:7" s="2" customFormat="1" ht="12"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234</v>
      </c>
      <c r="C247" s="41"/>
      <c r="D247" s="154"/>
      <c r="G247" s="39"/>
    </row>
    <row r="248" spans="1:7" s="45" customFormat="1" ht="12" x14ac:dyDescent="0.25">
      <c r="A248" s="42"/>
      <c r="B248" s="135"/>
      <c r="C248" s="43"/>
      <c r="D248" s="155" t="s">
        <v>147</v>
      </c>
      <c r="F248" s="46"/>
      <c r="G248" s="47"/>
    </row>
    <row r="249" spans="1:7" s="33" customFormat="1" ht="6.75" customHeight="1" thickBot="1" x14ac:dyDescent="0.3">
      <c r="A249" s="40"/>
      <c r="B249" s="17"/>
      <c r="C249" s="41"/>
      <c r="D249" s="53"/>
      <c r="F249" s="19"/>
      <c r="G249" s="39"/>
    </row>
    <row r="250" spans="1:7" s="2" customFormat="1" ht="13.5" thickBot="1" x14ac:dyDescent="0.3">
      <c r="A250" s="34"/>
      <c r="B250" s="2" t="s">
        <v>18</v>
      </c>
      <c r="D250" s="3"/>
      <c r="E250" s="14" t="s">
        <v>2</v>
      </c>
      <c r="F250" s="139"/>
      <c r="G250" s="36"/>
    </row>
    <row r="251" spans="1:7" s="2" customFormat="1" ht="6.75" customHeight="1" thickBot="1" x14ac:dyDescent="0.3">
      <c r="A251" s="34"/>
      <c r="D251" s="3"/>
      <c r="F251" s="4"/>
      <c r="G251" s="36"/>
    </row>
    <row r="252" spans="1:7" s="2" customFormat="1" ht="13.5" thickBot="1" x14ac:dyDescent="0.3">
      <c r="A252" s="34"/>
      <c r="B252" s="2" t="s">
        <v>19</v>
      </c>
      <c r="D252" s="3"/>
      <c r="E252" s="14" t="s">
        <v>2</v>
      </c>
      <c r="F252" s="139"/>
      <c r="G252" s="36"/>
    </row>
    <row r="253" spans="1:7" s="2" customFormat="1" ht="6.75" customHeight="1" thickBot="1" x14ac:dyDescent="0.3">
      <c r="A253" s="34"/>
      <c r="D253" s="3"/>
      <c r="F253" s="4"/>
      <c r="G253" s="36"/>
    </row>
    <row r="254" spans="1:7" s="2" customFormat="1" ht="13.5" thickBot="1" x14ac:dyDescent="0.3">
      <c r="A254" s="34"/>
      <c r="C254" s="2" t="s">
        <v>14</v>
      </c>
      <c r="D254" s="3"/>
      <c r="F254" s="16" t="str">
        <f>IF(F252&gt;F250,F250/F252,IF(F257&gt;0,F257,"N/A"))</f>
        <v>N/A</v>
      </c>
      <c r="G254" s="36"/>
    </row>
    <row r="255" spans="1:7" s="2" customFormat="1" ht="6.75" customHeight="1" x14ac:dyDescent="0.25">
      <c r="A255" s="34"/>
      <c r="D255" s="3"/>
      <c r="F255" s="4"/>
      <c r="G255" s="36"/>
    </row>
    <row r="256" spans="1:7" s="2" customFormat="1" ht="13.5" customHeight="1" thickBot="1" x14ac:dyDescent="0.3">
      <c r="A256" s="34"/>
      <c r="B256" s="300" t="s">
        <v>306</v>
      </c>
      <c r="C256" s="300"/>
      <c r="D256" s="300"/>
      <c r="F256" s="4"/>
      <c r="G256" s="36"/>
    </row>
    <row r="257" spans="1:7" s="2" customFormat="1" ht="13.5" thickBot="1" x14ac:dyDescent="0.3">
      <c r="A257" s="34"/>
      <c r="B257" s="300"/>
      <c r="C257" s="300"/>
      <c r="D257" s="300"/>
      <c r="E257" s="14" t="s">
        <v>2</v>
      </c>
      <c r="F257" s="15"/>
      <c r="G257" s="36"/>
    </row>
    <row r="258" spans="1:7" s="2" customFormat="1" ht="6.75" customHeight="1" x14ac:dyDescent="0.25">
      <c r="A258" s="34"/>
      <c r="D258" s="3"/>
      <c r="F258" s="4"/>
      <c r="G258" s="36"/>
    </row>
    <row r="259" spans="1:7" s="2" customFormat="1" x14ac:dyDescent="0.25">
      <c r="A259" s="34"/>
      <c r="B259" s="301"/>
      <c r="C259" s="302"/>
      <c r="D259" s="303"/>
      <c r="F259" s="4"/>
      <c r="G259" s="36"/>
    </row>
    <row r="260" spans="1:7" s="2" customFormat="1" x14ac:dyDescent="0.25">
      <c r="A260" s="34"/>
      <c r="B260" s="304"/>
      <c r="C260" s="305"/>
      <c r="D260" s="306"/>
      <c r="F260" s="4"/>
      <c r="G260" s="36"/>
    </row>
    <row r="261" spans="1:7" s="2" customFormat="1" x14ac:dyDescent="0.25">
      <c r="A261" s="34"/>
      <c r="B261" s="304"/>
      <c r="C261" s="305"/>
      <c r="D261" s="306"/>
      <c r="F261" s="4"/>
      <c r="G261" s="36"/>
    </row>
    <row r="262" spans="1:7" s="2" customFormat="1" x14ac:dyDescent="0.25">
      <c r="A262" s="34"/>
      <c r="B262" s="304"/>
      <c r="C262" s="305"/>
      <c r="D262" s="306"/>
      <c r="F262" s="4"/>
      <c r="G262" s="36"/>
    </row>
    <row r="263" spans="1:7" s="2" customFormat="1" x14ac:dyDescent="0.25">
      <c r="A263" s="34"/>
      <c r="B263" s="304"/>
      <c r="C263" s="305"/>
      <c r="D263" s="306"/>
      <c r="F263" s="4"/>
      <c r="G263" s="36"/>
    </row>
    <row r="264" spans="1:7" s="2" customFormat="1" x14ac:dyDescent="0.25">
      <c r="A264" s="34"/>
      <c r="B264" s="304"/>
      <c r="C264" s="305"/>
      <c r="D264" s="306"/>
      <c r="F264" s="4"/>
      <c r="G264" s="36"/>
    </row>
    <row r="265" spans="1:7" s="2" customFormat="1" x14ac:dyDescent="0.25">
      <c r="A265" s="34"/>
      <c r="B265" s="307"/>
      <c r="C265" s="308"/>
      <c r="D265" s="309"/>
      <c r="F265" s="4"/>
      <c r="G265" s="36"/>
    </row>
    <row r="266" spans="1:7" s="2" customFormat="1" ht="6.75" customHeight="1" thickBot="1" x14ac:dyDescent="0.3">
      <c r="A266" s="34"/>
      <c r="D266" s="3"/>
      <c r="F266" s="4"/>
      <c r="G266" s="36"/>
    </row>
    <row r="267" spans="1:7" s="2" customFormat="1" ht="13.5" thickBot="1" x14ac:dyDescent="0.3">
      <c r="A267" s="34"/>
      <c r="B267" s="2" t="s">
        <v>20</v>
      </c>
      <c r="D267" s="3"/>
      <c r="E267" s="14" t="s">
        <v>2</v>
      </c>
      <c r="F267" s="54"/>
      <c r="G267" s="36"/>
    </row>
    <row r="268" spans="1:7" s="2" customFormat="1" ht="6.75" customHeight="1" thickBot="1" x14ac:dyDescent="0.3">
      <c r="A268" s="34"/>
      <c r="D268" s="3"/>
      <c r="F268" s="4"/>
      <c r="G268" s="36"/>
    </row>
    <row r="269" spans="1:7" s="2" customFormat="1" ht="13.5" thickBot="1" x14ac:dyDescent="0.3">
      <c r="A269" s="34"/>
      <c r="C269" s="35" t="s">
        <v>15</v>
      </c>
      <c r="D269" s="3"/>
      <c r="F269" s="18" t="str">
        <f>IF(F257="Yes",1,IF(F257="No",0,IF(AND(ISBLANK(F267),ISNUMBER(F254)),1,IF(F267&gt;0,LOOKUP(F254/F267,$H$7:$H$10),IF(ISTEXT(D247),0,"")))))</f>
        <v/>
      </c>
      <c r="G269" s="36"/>
    </row>
    <row r="270" spans="1:7" s="2" customFormat="1" ht="11.25" customHeight="1" x14ac:dyDescent="0.25">
      <c r="A270" s="48"/>
      <c r="B270" s="49"/>
      <c r="C270" s="49"/>
      <c r="D270" s="50"/>
      <c r="E270" s="49"/>
      <c r="F270" s="51"/>
      <c r="G270" s="52"/>
    </row>
    <row r="271" spans="1:7" s="33" customFormat="1" ht="15" x14ac:dyDescent="0.25">
      <c r="A271" s="27"/>
      <c r="B271" s="28"/>
      <c r="C271" s="28"/>
      <c r="D271" s="29"/>
      <c r="E271" s="30"/>
      <c r="F271" s="31"/>
      <c r="G271" s="32"/>
    </row>
    <row r="272" spans="1:7" s="33" customFormat="1" ht="15" x14ac:dyDescent="0.25">
      <c r="A272" s="40"/>
      <c r="B272" s="41" t="s">
        <v>234</v>
      </c>
      <c r="C272" s="41"/>
      <c r="D272" s="154"/>
      <c r="G272" s="39"/>
    </row>
    <row r="273" spans="1:7" s="45" customFormat="1" ht="12" x14ac:dyDescent="0.25">
      <c r="A273" s="42"/>
      <c r="B273" s="135"/>
      <c r="C273" s="43"/>
      <c r="D273" s="155" t="s">
        <v>147</v>
      </c>
      <c r="F273" s="46"/>
      <c r="G273" s="47"/>
    </row>
    <row r="274" spans="1:7" s="33" customFormat="1" ht="6.75" customHeight="1" thickBot="1" x14ac:dyDescent="0.3">
      <c r="A274" s="40"/>
      <c r="B274" s="17"/>
      <c r="C274" s="41"/>
      <c r="D274" s="53"/>
      <c r="F274" s="19"/>
      <c r="G274" s="39"/>
    </row>
    <row r="275" spans="1:7" s="2" customFormat="1" ht="13.5" thickBot="1" x14ac:dyDescent="0.3">
      <c r="A275" s="34"/>
      <c r="B275" s="2" t="s">
        <v>18</v>
      </c>
      <c r="D275" s="3"/>
      <c r="E275" s="14" t="s">
        <v>2</v>
      </c>
      <c r="F275" s="139"/>
      <c r="G275" s="36"/>
    </row>
    <row r="276" spans="1:7" s="2" customFormat="1" ht="6.75" customHeight="1" thickBot="1" x14ac:dyDescent="0.3">
      <c r="A276" s="34"/>
      <c r="D276" s="3"/>
      <c r="F276" s="4"/>
      <c r="G276" s="36"/>
    </row>
    <row r="277" spans="1:7" s="2" customFormat="1" ht="13.5" thickBot="1" x14ac:dyDescent="0.3">
      <c r="A277" s="34"/>
      <c r="B277" s="2" t="s">
        <v>19</v>
      </c>
      <c r="D277" s="3"/>
      <c r="E277" s="14" t="s">
        <v>2</v>
      </c>
      <c r="F277" s="139"/>
      <c r="G277" s="36"/>
    </row>
    <row r="278" spans="1:7" s="2" customFormat="1" ht="6.75" customHeight="1" thickBot="1" x14ac:dyDescent="0.3">
      <c r="A278" s="34"/>
      <c r="D278" s="3"/>
      <c r="F278" s="4"/>
      <c r="G278" s="36"/>
    </row>
    <row r="279" spans="1:7" s="2" customFormat="1" ht="13.5" thickBot="1" x14ac:dyDescent="0.3">
      <c r="A279" s="34"/>
      <c r="C279" s="2" t="s">
        <v>14</v>
      </c>
      <c r="D279" s="3"/>
      <c r="F279" s="16" t="str">
        <f>IF(F277&gt;F275,F275/F277,IF(F282&gt;0,F282,"N/A"))</f>
        <v>N/A</v>
      </c>
      <c r="G279" s="36"/>
    </row>
    <row r="280" spans="1:7" s="2" customFormat="1" ht="6.75" customHeight="1" x14ac:dyDescent="0.25">
      <c r="A280" s="34"/>
      <c r="D280" s="3"/>
      <c r="F280" s="4"/>
      <c r="G280" s="36"/>
    </row>
    <row r="281" spans="1:7" s="2" customFormat="1" ht="13.5" customHeight="1" thickBot="1" x14ac:dyDescent="0.3">
      <c r="A281" s="34"/>
      <c r="B281" s="300" t="s">
        <v>306</v>
      </c>
      <c r="C281" s="300"/>
      <c r="D281" s="300"/>
      <c r="F281" s="4"/>
      <c r="G281" s="36"/>
    </row>
    <row r="282" spans="1:7" s="2" customFormat="1" ht="13.5" thickBot="1" x14ac:dyDescent="0.3">
      <c r="A282" s="34"/>
      <c r="B282" s="300"/>
      <c r="C282" s="300"/>
      <c r="D282" s="300"/>
      <c r="E282" s="14" t="s">
        <v>2</v>
      </c>
      <c r="F282" s="15"/>
      <c r="G282" s="36"/>
    </row>
    <row r="283" spans="1:7" s="2" customFormat="1" ht="6.75" customHeight="1" x14ac:dyDescent="0.25">
      <c r="A283" s="34"/>
      <c r="D283" s="3"/>
      <c r="F283" s="4"/>
      <c r="G283" s="36"/>
    </row>
    <row r="284" spans="1:7" s="2" customFormat="1" x14ac:dyDescent="0.25">
      <c r="A284" s="34"/>
      <c r="B284" s="301"/>
      <c r="C284" s="302"/>
      <c r="D284" s="303"/>
      <c r="F284" s="4"/>
      <c r="G284" s="36"/>
    </row>
    <row r="285" spans="1:7" s="2" customFormat="1" x14ac:dyDescent="0.25">
      <c r="A285" s="34"/>
      <c r="B285" s="304"/>
      <c r="C285" s="305"/>
      <c r="D285" s="306"/>
      <c r="F285" s="4"/>
      <c r="G285" s="36"/>
    </row>
    <row r="286" spans="1:7" s="2" customFormat="1" x14ac:dyDescent="0.25">
      <c r="A286" s="34"/>
      <c r="B286" s="304"/>
      <c r="C286" s="305"/>
      <c r="D286" s="306"/>
      <c r="F286" s="4"/>
      <c r="G286" s="36"/>
    </row>
    <row r="287" spans="1:7" s="2" customFormat="1" x14ac:dyDescent="0.25">
      <c r="A287" s="34"/>
      <c r="B287" s="304"/>
      <c r="C287" s="305"/>
      <c r="D287" s="306"/>
      <c r="F287" s="4"/>
      <c r="G287" s="36"/>
    </row>
    <row r="288" spans="1:7" s="2" customFormat="1" x14ac:dyDescent="0.25">
      <c r="A288" s="34"/>
      <c r="B288" s="304"/>
      <c r="C288" s="305"/>
      <c r="D288" s="306"/>
      <c r="F288" s="4"/>
      <c r="G288" s="36"/>
    </row>
    <row r="289" spans="1:7" s="2" customFormat="1" x14ac:dyDescent="0.25">
      <c r="A289" s="34"/>
      <c r="B289" s="304"/>
      <c r="C289" s="305"/>
      <c r="D289" s="306"/>
      <c r="F289" s="4"/>
      <c r="G289" s="36"/>
    </row>
    <row r="290" spans="1:7" s="2" customFormat="1" x14ac:dyDescent="0.25">
      <c r="A290" s="34"/>
      <c r="B290" s="307"/>
      <c r="C290" s="308"/>
      <c r="D290" s="309"/>
      <c r="F290" s="4"/>
      <c r="G290" s="36"/>
    </row>
    <row r="291" spans="1:7" s="2" customFormat="1" ht="6.75" customHeight="1" thickBot="1" x14ac:dyDescent="0.3">
      <c r="A291" s="34"/>
      <c r="D291" s="3"/>
      <c r="F291" s="4"/>
      <c r="G291" s="36"/>
    </row>
    <row r="292" spans="1:7" s="2" customFormat="1" ht="13.5" thickBot="1" x14ac:dyDescent="0.3">
      <c r="A292" s="34"/>
      <c r="B292" s="2" t="s">
        <v>20</v>
      </c>
      <c r="D292" s="3"/>
      <c r="E292" s="14" t="s">
        <v>2</v>
      </c>
      <c r="F292" s="54"/>
      <c r="G292" s="36"/>
    </row>
    <row r="293" spans="1:7" s="2" customFormat="1" ht="6.75" customHeight="1" thickBot="1" x14ac:dyDescent="0.3">
      <c r="A293" s="34"/>
      <c r="D293" s="3"/>
      <c r="F293" s="4"/>
      <c r="G293" s="36"/>
    </row>
    <row r="294" spans="1:7" s="2" customFormat="1" ht="13.5" thickBot="1" x14ac:dyDescent="0.3">
      <c r="A294" s="34"/>
      <c r="C294" s="35" t="s">
        <v>15</v>
      </c>
      <c r="D294" s="3"/>
      <c r="F294" s="18" t="str">
        <f>IF(F282="Yes",1,IF(F282="No",0,IF(AND(ISBLANK(F292),ISNUMBER(F279)),1,IF(F292&gt;0,LOOKUP(F279/F292,$H$7:$H$10),IF(ISTEXT(D272),0,"")))))</f>
        <v/>
      </c>
      <c r="G294" s="36"/>
    </row>
    <row r="295" spans="1:7" s="2" customFormat="1" ht="12.75" customHeight="1" x14ac:dyDescent="0.25">
      <c r="A295" s="48"/>
      <c r="B295" s="49"/>
      <c r="C295" s="49"/>
      <c r="D295" s="50"/>
      <c r="E295" s="49"/>
      <c r="F295" s="51"/>
      <c r="G295" s="52"/>
    </row>
    <row r="296" spans="1:7" s="33" customFormat="1" ht="15" x14ac:dyDescent="0.25">
      <c r="A296" s="27"/>
      <c r="B296" s="28"/>
      <c r="C296" s="28"/>
      <c r="D296" s="29"/>
      <c r="E296" s="30"/>
      <c r="F296" s="31"/>
      <c r="G296" s="32"/>
    </row>
    <row r="297" spans="1:7" s="33" customFormat="1" ht="15" x14ac:dyDescent="0.25">
      <c r="A297" s="40"/>
      <c r="B297" s="41" t="s">
        <v>234</v>
      </c>
      <c r="C297" s="41"/>
      <c r="D297" s="154"/>
      <c r="G297" s="39"/>
    </row>
    <row r="298" spans="1:7" s="45" customFormat="1" ht="12" x14ac:dyDescent="0.25">
      <c r="A298" s="42"/>
      <c r="B298" s="135"/>
      <c r="C298" s="43"/>
      <c r="D298" s="155" t="s">
        <v>147</v>
      </c>
      <c r="F298" s="46"/>
      <c r="G298" s="47"/>
    </row>
    <row r="299" spans="1:7" s="33" customFormat="1" ht="6.75" customHeight="1" thickBot="1" x14ac:dyDescent="0.3">
      <c r="A299" s="40"/>
      <c r="B299" s="17"/>
      <c r="C299" s="41"/>
      <c r="D299" s="53"/>
      <c r="F299" s="19"/>
      <c r="G299" s="39"/>
    </row>
    <row r="300" spans="1:7" s="2" customFormat="1" ht="13.5" thickBot="1" x14ac:dyDescent="0.3">
      <c r="A300" s="34"/>
      <c r="B300" s="2" t="s">
        <v>18</v>
      </c>
      <c r="D300" s="3"/>
      <c r="E300" s="14" t="s">
        <v>2</v>
      </c>
      <c r="F300" s="139"/>
      <c r="G300" s="36"/>
    </row>
    <row r="301" spans="1:7" s="2" customFormat="1" ht="6.75" customHeight="1" thickBot="1" x14ac:dyDescent="0.3">
      <c r="A301" s="34"/>
      <c r="D301" s="3"/>
      <c r="F301" s="4"/>
      <c r="G301" s="36"/>
    </row>
    <row r="302" spans="1:7" s="2" customFormat="1" ht="13.5" thickBot="1" x14ac:dyDescent="0.3">
      <c r="A302" s="34"/>
      <c r="B302" s="2" t="s">
        <v>19</v>
      </c>
      <c r="D302" s="3"/>
      <c r="E302" s="14" t="s">
        <v>2</v>
      </c>
      <c r="F302" s="139"/>
      <c r="G302" s="36"/>
    </row>
    <row r="303" spans="1:7" s="2" customFormat="1" ht="6.75" customHeight="1" thickBot="1" x14ac:dyDescent="0.3">
      <c r="A303" s="34"/>
      <c r="D303" s="3"/>
      <c r="F303" s="4"/>
      <c r="G303" s="36"/>
    </row>
    <row r="304" spans="1:7" s="2" customFormat="1" ht="13.5" thickBot="1" x14ac:dyDescent="0.3">
      <c r="A304" s="34"/>
      <c r="C304" s="2" t="s">
        <v>14</v>
      </c>
      <c r="D304" s="3"/>
      <c r="F304" s="16" t="str">
        <f>IF(F302&gt;F300,F300/F302,IF(F307&gt;0,F307,"N/A"))</f>
        <v>N/A</v>
      </c>
      <c r="G304" s="36"/>
    </row>
    <row r="305" spans="1:7" s="2" customFormat="1" ht="6.75" customHeight="1" x14ac:dyDescent="0.25">
      <c r="A305" s="34"/>
      <c r="D305" s="3"/>
      <c r="F305" s="4"/>
      <c r="G305" s="36"/>
    </row>
    <row r="306" spans="1:7" s="2" customFormat="1" ht="13.5" customHeight="1" thickBot="1" x14ac:dyDescent="0.3">
      <c r="A306" s="34"/>
      <c r="B306" s="300" t="s">
        <v>306</v>
      </c>
      <c r="C306" s="300"/>
      <c r="D306" s="300"/>
      <c r="F306" s="4"/>
      <c r="G306" s="36"/>
    </row>
    <row r="307" spans="1:7" s="2" customFormat="1" ht="13.5" thickBot="1" x14ac:dyDescent="0.3">
      <c r="A307" s="34"/>
      <c r="B307" s="300"/>
      <c r="C307" s="300"/>
      <c r="D307" s="300"/>
      <c r="E307" s="14" t="s">
        <v>2</v>
      </c>
      <c r="F307" s="15"/>
      <c r="G307" s="36"/>
    </row>
    <row r="308" spans="1:7" s="2" customFormat="1" ht="6.75" customHeight="1" x14ac:dyDescent="0.25">
      <c r="A308" s="34"/>
      <c r="D308" s="3"/>
      <c r="F308" s="4"/>
      <c r="G308" s="36"/>
    </row>
    <row r="309" spans="1:7" s="2" customFormat="1" x14ac:dyDescent="0.25">
      <c r="A309" s="34"/>
      <c r="B309" s="301"/>
      <c r="C309" s="302"/>
      <c r="D309" s="303"/>
      <c r="F309" s="4"/>
      <c r="G309" s="36"/>
    </row>
    <row r="310" spans="1:7" s="2" customFormat="1" x14ac:dyDescent="0.25">
      <c r="A310" s="34"/>
      <c r="B310" s="304"/>
      <c r="C310" s="305"/>
      <c r="D310" s="306"/>
      <c r="F310" s="4"/>
      <c r="G310" s="36"/>
    </row>
    <row r="311" spans="1:7" s="2" customFormat="1" x14ac:dyDescent="0.25">
      <c r="A311" s="34"/>
      <c r="B311" s="304"/>
      <c r="C311" s="305"/>
      <c r="D311" s="306"/>
      <c r="F311" s="4"/>
      <c r="G311" s="36"/>
    </row>
    <row r="312" spans="1:7" s="2" customFormat="1" x14ac:dyDescent="0.25">
      <c r="A312" s="34"/>
      <c r="B312" s="304"/>
      <c r="C312" s="305"/>
      <c r="D312" s="306"/>
      <c r="F312" s="4"/>
      <c r="G312" s="36"/>
    </row>
    <row r="313" spans="1:7" s="2" customFormat="1" x14ac:dyDescent="0.25">
      <c r="A313" s="34"/>
      <c r="B313" s="304"/>
      <c r="C313" s="305"/>
      <c r="D313" s="306"/>
      <c r="F313" s="4"/>
      <c r="G313" s="36"/>
    </row>
    <row r="314" spans="1:7" s="2" customFormat="1" x14ac:dyDescent="0.25">
      <c r="A314" s="34"/>
      <c r="B314" s="304"/>
      <c r="C314" s="305"/>
      <c r="D314" s="306"/>
      <c r="F314" s="4"/>
      <c r="G314" s="36"/>
    </row>
    <row r="315" spans="1:7" s="2" customFormat="1" x14ac:dyDescent="0.25">
      <c r="A315" s="34"/>
      <c r="B315" s="307"/>
      <c r="C315" s="308"/>
      <c r="D315" s="309"/>
      <c r="F315" s="4"/>
      <c r="G315" s="36"/>
    </row>
    <row r="316" spans="1:7" s="2" customFormat="1" ht="6.75" customHeight="1" thickBot="1" x14ac:dyDescent="0.3">
      <c r="A316" s="34"/>
      <c r="D316" s="3"/>
      <c r="F316" s="4"/>
      <c r="G316" s="36"/>
    </row>
    <row r="317" spans="1:7" s="2" customFormat="1" ht="13.5" thickBot="1" x14ac:dyDescent="0.3">
      <c r="A317" s="34"/>
      <c r="B317" s="2" t="s">
        <v>20</v>
      </c>
      <c r="D317" s="3"/>
      <c r="E317" s="14" t="s">
        <v>2</v>
      </c>
      <c r="F317" s="54"/>
      <c r="G317" s="36"/>
    </row>
    <row r="318" spans="1:7" s="2" customFormat="1" ht="6.75" customHeight="1" thickBot="1" x14ac:dyDescent="0.3">
      <c r="A318" s="34"/>
      <c r="D318" s="3"/>
      <c r="F318" s="4"/>
      <c r="G318" s="36"/>
    </row>
    <row r="319" spans="1:7" s="2" customFormat="1" ht="13.5" thickBot="1" x14ac:dyDescent="0.3">
      <c r="A319" s="34"/>
      <c r="C319" s="35" t="s">
        <v>15</v>
      </c>
      <c r="D319" s="3"/>
      <c r="F319" s="18" t="str">
        <f>IF(F307="Yes",1,IF(F307="No",0,IF(AND(ISBLANK(F317),ISNUMBER(F304)),1,IF(F317&gt;0,LOOKUP(F304/F317,$H$7:$H$10),IF(ISTEXT(D297),0,"")))))</f>
        <v/>
      </c>
      <c r="G319" s="36"/>
    </row>
    <row r="320" spans="1:7" s="2" customFormat="1" ht="9.75" customHeight="1" x14ac:dyDescent="0.25">
      <c r="A320" s="48"/>
      <c r="B320" s="49"/>
      <c r="C320" s="49"/>
      <c r="D320" s="50"/>
      <c r="E320" s="49"/>
      <c r="F320" s="51"/>
      <c r="G320" s="52"/>
    </row>
    <row r="321" spans="1:7" s="33" customFormat="1" ht="15" x14ac:dyDescent="0.25">
      <c r="A321" s="27"/>
      <c r="B321" s="28"/>
      <c r="C321" s="28"/>
      <c r="D321" s="29"/>
      <c r="E321" s="30"/>
      <c r="F321" s="31"/>
      <c r="G321" s="32"/>
    </row>
    <row r="322" spans="1:7" s="33" customFormat="1" ht="15" x14ac:dyDescent="0.25">
      <c r="A322" s="40"/>
      <c r="B322" s="41" t="s">
        <v>234</v>
      </c>
      <c r="C322" s="41"/>
      <c r="D322" s="154"/>
      <c r="G322" s="39"/>
    </row>
    <row r="323" spans="1:7" s="45" customFormat="1" ht="12" x14ac:dyDescent="0.25">
      <c r="A323" s="42"/>
      <c r="B323" s="135"/>
      <c r="C323" s="43"/>
      <c r="D323" s="155" t="s">
        <v>147</v>
      </c>
      <c r="F323" s="46"/>
      <c r="G323" s="47"/>
    </row>
    <row r="324" spans="1:7" s="33" customFormat="1" ht="6.75" customHeight="1" thickBot="1" x14ac:dyDescent="0.3">
      <c r="A324" s="40"/>
      <c r="B324" s="17"/>
      <c r="C324" s="41"/>
      <c r="D324" s="53"/>
      <c r="F324" s="19"/>
      <c r="G324" s="39"/>
    </row>
    <row r="325" spans="1:7" s="2" customFormat="1" ht="13.5" thickBot="1" x14ac:dyDescent="0.3">
      <c r="A325" s="34"/>
      <c r="B325" s="2" t="s">
        <v>18</v>
      </c>
      <c r="D325" s="3"/>
      <c r="E325" s="14" t="s">
        <v>2</v>
      </c>
      <c r="F325" s="139"/>
      <c r="G325" s="36"/>
    </row>
    <row r="326" spans="1:7" s="2" customFormat="1" ht="6.75" customHeight="1" thickBot="1" x14ac:dyDescent="0.3">
      <c r="A326" s="34"/>
      <c r="D326" s="3"/>
      <c r="F326" s="4"/>
      <c r="G326" s="36"/>
    </row>
    <row r="327" spans="1:7" s="2" customFormat="1" ht="13.5" thickBot="1" x14ac:dyDescent="0.3">
      <c r="A327" s="34"/>
      <c r="B327" s="2" t="s">
        <v>19</v>
      </c>
      <c r="D327" s="3"/>
      <c r="E327" s="14" t="s">
        <v>2</v>
      </c>
      <c r="F327" s="139"/>
      <c r="G327" s="36"/>
    </row>
    <row r="328" spans="1:7" s="2" customFormat="1" ht="6.75" customHeight="1" thickBot="1" x14ac:dyDescent="0.3">
      <c r="A328" s="34"/>
      <c r="D328" s="3"/>
      <c r="F328" s="4"/>
      <c r="G328" s="36"/>
    </row>
    <row r="329" spans="1:7" s="2" customFormat="1" ht="13.5" thickBot="1" x14ac:dyDescent="0.3">
      <c r="A329" s="34"/>
      <c r="C329" s="2" t="s">
        <v>14</v>
      </c>
      <c r="D329" s="3"/>
      <c r="F329" s="16" t="str">
        <f>IF(F327&gt;F325,F325/F327,IF(F332&gt;0,F332,"N/A"))</f>
        <v>N/A</v>
      </c>
      <c r="G329" s="36"/>
    </row>
    <row r="330" spans="1:7" s="2" customFormat="1" ht="6.75" customHeight="1" x14ac:dyDescent="0.25">
      <c r="A330" s="34"/>
      <c r="D330" s="3"/>
      <c r="F330" s="4"/>
      <c r="G330" s="36"/>
    </row>
    <row r="331" spans="1:7" s="2" customFormat="1" ht="13.5" customHeight="1" thickBot="1" x14ac:dyDescent="0.3">
      <c r="A331" s="34"/>
      <c r="B331" s="300" t="s">
        <v>306</v>
      </c>
      <c r="C331" s="300"/>
      <c r="D331" s="300"/>
      <c r="F331" s="4"/>
      <c r="G331" s="36"/>
    </row>
    <row r="332" spans="1:7" s="2" customFormat="1" ht="13.5" thickBot="1" x14ac:dyDescent="0.3">
      <c r="A332" s="34"/>
      <c r="B332" s="300"/>
      <c r="C332" s="300"/>
      <c r="D332" s="300"/>
      <c r="E332" s="14" t="s">
        <v>2</v>
      </c>
      <c r="F332" s="15"/>
      <c r="G332" s="36"/>
    </row>
    <row r="333" spans="1:7" s="2" customFormat="1" ht="6.75" customHeight="1" x14ac:dyDescent="0.25">
      <c r="A333" s="34"/>
      <c r="D333" s="3"/>
      <c r="F333" s="4"/>
      <c r="G333" s="36"/>
    </row>
    <row r="334" spans="1:7" s="2" customFormat="1" x14ac:dyDescent="0.25">
      <c r="A334" s="34"/>
      <c r="B334" s="301"/>
      <c r="C334" s="302"/>
      <c r="D334" s="303"/>
      <c r="F334" s="4"/>
      <c r="G334" s="36"/>
    </row>
    <row r="335" spans="1:7" s="2" customFormat="1" x14ac:dyDescent="0.25">
      <c r="A335" s="34"/>
      <c r="B335" s="304"/>
      <c r="C335" s="305"/>
      <c r="D335" s="306"/>
      <c r="F335" s="4"/>
      <c r="G335" s="36"/>
    </row>
    <row r="336" spans="1:7" s="2" customFormat="1" x14ac:dyDescent="0.25">
      <c r="A336" s="34"/>
      <c r="B336" s="304"/>
      <c r="C336" s="305"/>
      <c r="D336" s="306"/>
      <c r="F336" s="4"/>
      <c r="G336" s="36"/>
    </row>
    <row r="337" spans="1:7" s="2" customFormat="1" x14ac:dyDescent="0.25">
      <c r="A337" s="34"/>
      <c r="B337" s="304"/>
      <c r="C337" s="305"/>
      <c r="D337" s="306"/>
      <c r="F337" s="4"/>
      <c r="G337" s="36"/>
    </row>
    <row r="338" spans="1:7" s="2" customFormat="1" x14ac:dyDescent="0.25">
      <c r="A338" s="34"/>
      <c r="B338" s="304"/>
      <c r="C338" s="305"/>
      <c r="D338" s="306"/>
      <c r="F338" s="4"/>
      <c r="G338" s="36"/>
    </row>
    <row r="339" spans="1:7" s="2" customFormat="1" x14ac:dyDescent="0.25">
      <c r="A339" s="34"/>
      <c r="B339" s="304"/>
      <c r="C339" s="305"/>
      <c r="D339" s="306"/>
      <c r="F339" s="4"/>
      <c r="G339" s="36"/>
    </row>
    <row r="340" spans="1:7" s="2" customFormat="1" x14ac:dyDescent="0.25">
      <c r="A340" s="34"/>
      <c r="B340" s="307"/>
      <c r="C340" s="308"/>
      <c r="D340" s="309"/>
      <c r="F340" s="4"/>
      <c r="G340" s="36"/>
    </row>
    <row r="341" spans="1:7" s="2" customFormat="1" ht="6.75" customHeight="1" thickBot="1" x14ac:dyDescent="0.3">
      <c r="A341" s="34"/>
      <c r="D341" s="3"/>
      <c r="F341" s="4"/>
      <c r="G341" s="36"/>
    </row>
    <row r="342" spans="1:7" s="2" customFormat="1" ht="13.5" thickBot="1" x14ac:dyDescent="0.3">
      <c r="A342" s="34"/>
      <c r="B342" s="2" t="s">
        <v>20</v>
      </c>
      <c r="D342" s="3"/>
      <c r="E342" s="14" t="s">
        <v>2</v>
      </c>
      <c r="F342" s="54"/>
      <c r="G342" s="36"/>
    </row>
    <row r="343" spans="1:7" s="2" customFormat="1" ht="6.75" customHeight="1" thickBot="1" x14ac:dyDescent="0.3">
      <c r="A343" s="34"/>
      <c r="D343" s="3"/>
      <c r="F343" s="4"/>
      <c r="G343" s="36"/>
    </row>
    <row r="344" spans="1:7" s="2" customFormat="1" ht="13.5" thickBot="1" x14ac:dyDescent="0.3">
      <c r="A344" s="34"/>
      <c r="C344" s="35" t="s">
        <v>15</v>
      </c>
      <c r="D344" s="3"/>
      <c r="F344" s="18" t="str">
        <f>IF(F332="Yes",1,IF(F332="No",0,IF(AND(ISBLANK(F342),ISNUMBER(F329)),1,IF(F342&gt;0,LOOKUP(F329/F342,$H$7:$H$10),IF(ISTEXT(D322),0,"")))))</f>
        <v/>
      </c>
      <c r="G344" s="36"/>
    </row>
    <row r="345" spans="1:7" s="2" customFormat="1" x14ac:dyDescent="0.25">
      <c r="A345" s="48"/>
      <c r="B345" s="49"/>
      <c r="C345" s="49"/>
      <c r="D345" s="50"/>
      <c r="E345" s="49"/>
      <c r="F345" s="51"/>
      <c r="G345" s="52"/>
    </row>
    <row r="346" spans="1:7" s="33" customFormat="1" ht="15" x14ac:dyDescent="0.25">
      <c r="A346" s="27"/>
      <c r="B346" s="28"/>
      <c r="C346" s="28"/>
      <c r="D346" s="29"/>
      <c r="E346" s="30"/>
      <c r="F346" s="31"/>
      <c r="G346" s="32"/>
    </row>
    <row r="347" spans="1:7" s="33" customFormat="1" ht="15" x14ac:dyDescent="0.25">
      <c r="A347" s="40"/>
      <c r="B347" s="41" t="s">
        <v>234</v>
      </c>
      <c r="C347" s="41"/>
      <c r="D347" s="154"/>
      <c r="G347" s="39"/>
    </row>
    <row r="348" spans="1:7" s="45" customFormat="1" ht="12" x14ac:dyDescent="0.25">
      <c r="A348" s="42"/>
      <c r="B348" s="135"/>
      <c r="C348" s="43"/>
      <c r="D348" s="155" t="s">
        <v>147</v>
      </c>
      <c r="F348" s="46"/>
      <c r="G348" s="47"/>
    </row>
    <row r="349" spans="1:7" s="33" customFormat="1" ht="6.75" customHeight="1" thickBot="1" x14ac:dyDescent="0.3">
      <c r="A349" s="40"/>
      <c r="B349" s="17"/>
      <c r="C349" s="41"/>
      <c r="D349" s="53"/>
      <c r="F349" s="19"/>
      <c r="G349" s="39"/>
    </row>
    <row r="350" spans="1:7" s="2" customFormat="1" ht="13.5" thickBot="1" x14ac:dyDescent="0.3">
      <c r="A350" s="34"/>
      <c r="B350" s="2" t="s">
        <v>18</v>
      </c>
      <c r="D350" s="3"/>
      <c r="E350" s="14" t="s">
        <v>2</v>
      </c>
      <c r="F350" s="139"/>
      <c r="G350" s="36"/>
    </row>
    <row r="351" spans="1:7" s="2" customFormat="1" ht="6.75" customHeight="1" thickBot="1" x14ac:dyDescent="0.3">
      <c r="A351" s="34"/>
      <c r="D351" s="3"/>
      <c r="F351" s="4"/>
      <c r="G351" s="36"/>
    </row>
    <row r="352" spans="1:7" s="2" customFormat="1" ht="13.5" thickBot="1" x14ac:dyDescent="0.3">
      <c r="A352" s="34"/>
      <c r="B352" s="2" t="s">
        <v>19</v>
      </c>
      <c r="D352" s="3"/>
      <c r="E352" s="14" t="s">
        <v>2</v>
      </c>
      <c r="F352" s="139"/>
      <c r="G352" s="36"/>
    </row>
    <row r="353" spans="1:7" s="2" customFormat="1" ht="6.75" customHeight="1" thickBot="1" x14ac:dyDescent="0.3">
      <c r="A353" s="34"/>
      <c r="D353" s="3"/>
      <c r="F353" s="4"/>
      <c r="G353" s="36"/>
    </row>
    <row r="354" spans="1:7" s="2" customFormat="1" ht="13.5" thickBot="1" x14ac:dyDescent="0.3">
      <c r="A354" s="34"/>
      <c r="C354" s="2" t="s">
        <v>14</v>
      </c>
      <c r="D354" s="3"/>
      <c r="F354" s="16" t="str">
        <f>IF(F352&gt;F350,F350/F352,IF(F357&gt;0,F357,"N/A"))</f>
        <v>N/A</v>
      </c>
      <c r="G354" s="36"/>
    </row>
    <row r="355" spans="1:7" s="2" customFormat="1" ht="6.75" customHeight="1" x14ac:dyDescent="0.25">
      <c r="A355" s="34"/>
      <c r="D355" s="3"/>
      <c r="F355" s="4"/>
      <c r="G355" s="36"/>
    </row>
    <row r="356" spans="1:7" s="2" customFormat="1" ht="13.5" customHeight="1" thickBot="1" x14ac:dyDescent="0.3">
      <c r="A356" s="34"/>
      <c r="B356" s="300" t="s">
        <v>306</v>
      </c>
      <c r="C356" s="300"/>
      <c r="D356" s="300"/>
      <c r="F356" s="4"/>
      <c r="G356" s="36"/>
    </row>
    <row r="357" spans="1:7" s="2" customFormat="1" ht="13.5" thickBot="1" x14ac:dyDescent="0.3">
      <c r="A357" s="34"/>
      <c r="B357" s="300"/>
      <c r="C357" s="300"/>
      <c r="D357" s="300"/>
      <c r="E357" s="14" t="s">
        <v>2</v>
      </c>
      <c r="F357" s="15"/>
      <c r="G357" s="36"/>
    </row>
    <row r="358" spans="1:7" s="2" customFormat="1" ht="6.75" customHeight="1" x14ac:dyDescent="0.25">
      <c r="A358" s="34"/>
      <c r="D358" s="3"/>
      <c r="F358" s="4"/>
      <c r="G358" s="36"/>
    </row>
    <row r="359" spans="1:7" s="2" customFormat="1" x14ac:dyDescent="0.25">
      <c r="A359" s="34"/>
      <c r="B359" s="301"/>
      <c r="C359" s="302"/>
      <c r="D359" s="303"/>
      <c r="F359" s="4"/>
      <c r="G359" s="36"/>
    </row>
    <row r="360" spans="1:7" s="2" customFormat="1" x14ac:dyDescent="0.25">
      <c r="A360" s="34"/>
      <c r="B360" s="304"/>
      <c r="C360" s="305"/>
      <c r="D360" s="306"/>
      <c r="F360" s="4"/>
      <c r="G360" s="36"/>
    </row>
    <row r="361" spans="1:7" s="2" customFormat="1" x14ac:dyDescent="0.25">
      <c r="A361" s="34"/>
      <c r="B361" s="304"/>
      <c r="C361" s="305"/>
      <c r="D361" s="306"/>
      <c r="F361" s="4"/>
      <c r="G361" s="36"/>
    </row>
    <row r="362" spans="1:7" s="2" customFormat="1" x14ac:dyDescent="0.25">
      <c r="A362" s="34"/>
      <c r="B362" s="304"/>
      <c r="C362" s="305"/>
      <c r="D362" s="306"/>
      <c r="F362" s="4"/>
      <c r="G362" s="36"/>
    </row>
    <row r="363" spans="1:7" s="2" customFormat="1" x14ac:dyDescent="0.25">
      <c r="A363" s="34"/>
      <c r="B363" s="304"/>
      <c r="C363" s="305"/>
      <c r="D363" s="306"/>
      <c r="F363" s="4"/>
      <c r="G363" s="36"/>
    </row>
    <row r="364" spans="1:7" s="2" customFormat="1" x14ac:dyDescent="0.25">
      <c r="A364" s="34"/>
      <c r="B364" s="304"/>
      <c r="C364" s="305"/>
      <c r="D364" s="306"/>
      <c r="F364" s="4"/>
      <c r="G364" s="36"/>
    </row>
    <row r="365" spans="1:7" s="2" customFormat="1" x14ac:dyDescent="0.25">
      <c r="A365" s="34"/>
      <c r="B365" s="307"/>
      <c r="C365" s="308"/>
      <c r="D365" s="309"/>
      <c r="F365" s="4"/>
      <c r="G365" s="36"/>
    </row>
    <row r="366" spans="1:7" s="2" customFormat="1" ht="6.75" customHeight="1" thickBot="1" x14ac:dyDescent="0.3">
      <c r="A366" s="34"/>
      <c r="D366" s="3"/>
      <c r="F366" s="4"/>
      <c r="G366" s="36"/>
    </row>
    <row r="367" spans="1:7" s="2" customFormat="1" ht="13.5" thickBot="1" x14ac:dyDescent="0.3">
      <c r="A367" s="34"/>
      <c r="B367" s="2" t="s">
        <v>20</v>
      </c>
      <c r="D367" s="3"/>
      <c r="E367" s="14" t="s">
        <v>2</v>
      </c>
      <c r="F367" s="54"/>
      <c r="G367" s="36"/>
    </row>
    <row r="368" spans="1:7" s="2" customFormat="1" ht="6.75" customHeight="1" thickBot="1" x14ac:dyDescent="0.3">
      <c r="A368" s="34"/>
      <c r="D368" s="3"/>
      <c r="F368" s="4"/>
      <c r="G368" s="36"/>
    </row>
    <row r="369" spans="1:7" s="2" customFormat="1" ht="13.5" thickBot="1" x14ac:dyDescent="0.3">
      <c r="A369" s="34"/>
      <c r="C369" s="35" t="s">
        <v>15</v>
      </c>
      <c r="D369" s="3"/>
      <c r="F369" s="18" t="str">
        <f>IF(F357="Yes",1,IF(F357="No",0,IF(AND(ISBLANK(F367),ISNUMBER(F354)),1,IF(F367&gt;0,LOOKUP(F354/F367,$H$7:$H$10),IF(ISTEXT(D347),0,"")))))</f>
        <v/>
      </c>
      <c r="G369" s="36"/>
    </row>
    <row r="370" spans="1:7" s="2" customFormat="1" x14ac:dyDescent="0.25">
      <c r="A370" s="48"/>
      <c r="B370" s="49"/>
      <c r="C370" s="49"/>
      <c r="D370" s="50"/>
      <c r="E370" s="49"/>
      <c r="F370" s="51"/>
      <c r="G370" s="52"/>
    </row>
  </sheetData>
  <mergeCells count="28">
    <mergeCell ref="B309:D315"/>
    <mergeCell ref="B331:D332"/>
    <mergeCell ref="B356:D357"/>
    <mergeCell ref="B134:D140"/>
    <mergeCell ref="B159:D165"/>
    <mergeCell ref="B156:D157"/>
    <mergeCell ref="B181:D182"/>
    <mergeCell ref="B334:D340"/>
    <mergeCell ref="B359:D365"/>
    <mergeCell ref="B209:D215"/>
    <mergeCell ref="B234:D240"/>
    <mergeCell ref="B259:D265"/>
    <mergeCell ref="B284:D290"/>
    <mergeCell ref="B206:D207"/>
    <mergeCell ref="B231:D232"/>
    <mergeCell ref="B256:D257"/>
    <mergeCell ref="B281:D282"/>
    <mergeCell ref="B306:D307"/>
    <mergeCell ref="B184:D190"/>
    <mergeCell ref="B29:D30"/>
    <mergeCell ref="B56:D57"/>
    <mergeCell ref="B81:D82"/>
    <mergeCell ref="B106:D107"/>
    <mergeCell ref="B131:D132"/>
    <mergeCell ref="B32:D38"/>
    <mergeCell ref="B59:D65"/>
    <mergeCell ref="B84:D90"/>
    <mergeCell ref="B109:D115"/>
  </mergeCells>
  <dataValidations count="1">
    <dataValidation type="list" showInputMessage="1" showErrorMessage="1" sqref="F57 F157 F132 F107 F82 F182 F6 F207 F307 F282 F257 F232 F332 F357">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 ref="B281:B282" location="Instructions!A29" display="If &quot;yes/no&quot; as to whether the milestone has been achieved, select &quot;yes&quot; or &quot;no&quot; from the dropdown "/>
    <hyperlink ref="B281:D282" location="Instructions!A29:G40" display="If &quot;yes/no&quot; as to whether the milestone has been achieved, select &quot;yes&quot; or &quot;no&quot; from the dropdown menu, and provide an in-depth description of progress towards milestone achievement as stated in the instructions:"/>
    <hyperlink ref="B306:B307" location="Instructions!A29" display="If &quot;yes/no&quot; as to whether the milestone has been achieved, select &quot;yes&quot; or &quot;no&quot; from the dropdown "/>
    <hyperlink ref="B306:D307" location="Instructions!A29:G40" display="If &quot;yes/no&quot; as to whether the milestone has been achieved, select &quot;yes&quot; or &quot;no&quot; from the dropdown menu, and provide an in-depth description of progress towards milestone achievement as stated in the instructions:"/>
    <hyperlink ref="B331:B332" location="Instructions!A29" display="If &quot;yes/no&quot; as to whether the milestone has been achieved, select &quot;yes&quot; or &quot;no&quot; from the dropdown "/>
    <hyperlink ref="B331:D332" location="Instructions!A29:G40" display="If &quot;yes/no&quot; as to whether the milestone has been achieved, select &quot;yes&quot; or &quot;no&quot; from the dropdown menu, and provide an in-depth description of progress towards milestone achievement as stated in the instructions:"/>
    <hyperlink ref="B356:B357" location="Instructions!A29" display="If &quot;yes/no&quot; as to whether the milestone has been achieved, select &quot;yes&quot; or &quot;no&quot; from the dropdown "/>
    <hyperlink ref="B356:D3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4" manualBreakCount="4">
    <brk id="70" max="6" man="1"/>
    <brk id="145" max="6" man="1"/>
    <brk id="220" max="16383" man="1"/>
    <brk id="295" max="16383" man="1"/>
  </row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8"/>
  </sheetPr>
  <dimension ref="A1:H170"/>
  <sheetViews>
    <sheetView showGridLines="0" view="pageBreakPreview" zoomScale="85" zoomScaleNormal="90" zoomScaleSheetLayoutView="85" zoomScalePageLayoutView="90" workbookViewId="0"/>
  </sheetViews>
  <sheetFormatPr defaultColWidth="10" defaultRowHeight="12.75" x14ac:dyDescent="0.25"/>
  <cols>
    <col min="1" max="1" width="1.7109375" style="5" customWidth="1"/>
    <col min="2" max="2" width="2.140625" style="5" customWidth="1"/>
    <col min="3" max="3" width="20.85546875" style="5" customWidth="1"/>
    <col min="4" max="4" width="75.85546875" style="11" customWidth="1"/>
    <col min="5" max="5" width="2.7109375" style="5" customWidth="1"/>
    <col min="6" max="6" width="14.42578125" style="7" customWidth="1"/>
    <col min="7" max="7" width="2.71093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The University of California, Davis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41211</v>
      </c>
    </row>
    <row r="5" spans="1:8" ht="15.75" thickBot="1" x14ac:dyDescent="0.3">
      <c r="A5" s="64" t="s">
        <v>186</v>
      </c>
    </row>
    <row r="6" spans="1:8" s="90" customFormat="1" ht="13.5" thickBot="1" x14ac:dyDescent="0.25">
      <c r="A6" s="89"/>
      <c r="D6" s="93" t="s">
        <v>143</v>
      </c>
      <c r="E6" s="12" t="s">
        <v>2</v>
      </c>
      <c r="F6" s="15"/>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131</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2" customFormat="1" x14ac:dyDescent="0.25">
      <c r="A20" s="34"/>
      <c r="C20" s="35"/>
      <c r="D20" s="3"/>
      <c r="E20" s="14"/>
      <c r="F20" s="149"/>
      <c r="G20" s="36"/>
    </row>
    <row r="21" spans="1:7" s="73" customFormat="1" ht="9.75" customHeight="1" x14ac:dyDescent="0.25">
      <c r="A21" s="81"/>
      <c r="B21" s="64"/>
      <c r="C21" s="64"/>
      <c r="D21" s="72"/>
      <c r="F21" s="74"/>
      <c r="G21" s="75"/>
    </row>
    <row r="22" spans="1:7" s="33" customFormat="1" ht="15" x14ac:dyDescent="0.25">
      <c r="A22" s="40"/>
      <c r="B22" s="41" t="s">
        <v>234</v>
      </c>
      <c r="C22" s="41"/>
      <c r="D22" s="154"/>
      <c r="G22" s="39"/>
    </row>
    <row r="23" spans="1:7" s="45" customFormat="1" ht="12" x14ac:dyDescent="0.25">
      <c r="A23" s="42"/>
      <c r="B23" s="135"/>
      <c r="C23" s="43"/>
      <c r="D23" s="155" t="s">
        <v>147</v>
      </c>
      <c r="F23" s="46"/>
      <c r="G23" s="47"/>
    </row>
    <row r="24" spans="1:7" s="33" customFormat="1" ht="6.75" customHeight="1" thickBot="1" x14ac:dyDescent="0.3">
      <c r="A24" s="40"/>
      <c r="B24" s="17"/>
      <c r="C24" s="41"/>
      <c r="D24" s="53"/>
      <c r="F24" s="19"/>
      <c r="G24" s="39"/>
    </row>
    <row r="25" spans="1:7" s="2" customFormat="1" ht="13.5" thickBot="1" x14ac:dyDescent="0.3">
      <c r="A25" s="34"/>
      <c r="B25" s="2" t="s">
        <v>18</v>
      </c>
      <c r="D25" s="3"/>
      <c r="E25" s="14" t="s">
        <v>2</v>
      </c>
      <c r="F25" s="139"/>
      <c r="G25" s="36"/>
    </row>
    <row r="26" spans="1:7" s="2" customFormat="1" ht="6.75" customHeight="1" thickBot="1" x14ac:dyDescent="0.3">
      <c r="A26" s="34"/>
      <c r="D26" s="3"/>
      <c r="F26" s="4"/>
      <c r="G26" s="36"/>
    </row>
    <row r="27" spans="1:7" s="2" customFormat="1" ht="13.5" thickBot="1" x14ac:dyDescent="0.3">
      <c r="A27" s="34"/>
      <c r="B27" s="2" t="s">
        <v>19</v>
      </c>
      <c r="D27" s="3"/>
      <c r="E27" s="14" t="s">
        <v>2</v>
      </c>
      <c r="F27" s="139"/>
      <c r="G27" s="36"/>
    </row>
    <row r="28" spans="1:7" s="2" customFormat="1" ht="6.75" customHeight="1" thickBot="1" x14ac:dyDescent="0.3">
      <c r="A28" s="34"/>
      <c r="D28" s="3"/>
      <c r="F28" s="4"/>
      <c r="G28" s="36"/>
    </row>
    <row r="29" spans="1:7" s="2" customFormat="1" ht="13.5" thickBot="1" x14ac:dyDescent="0.3">
      <c r="A29" s="34"/>
      <c r="C29" s="2" t="s">
        <v>14</v>
      </c>
      <c r="D29" s="3"/>
      <c r="F29" s="16" t="str">
        <f>IF(F27&gt;F25,F25/F27,IF(F32&gt;0,F32,"N/A"))</f>
        <v>N/A</v>
      </c>
      <c r="G29" s="36"/>
    </row>
    <row r="30" spans="1:7" s="2" customFormat="1" ht="6.75" customHeight="1" x14ac:dyDescent="0.25">
      <c r="A30" s="34"/>
      <c r="D30" s="3"/>
      <c r="F30" s="4"/>
      <c r="G30" s="36"/>
    </row>
    <row r="31" spans="1:7" s="2" customFormat="1" ht="13.5" customHeight="1" thickBot="1" x14ac:dyDescent="0.3">
      <c r="A31" s="34"/>
      <c r="B31" s="300" t="s">
        <v>306</v>
      </c>
      <c r="C31" s="300"/>
      <c r="D31" s="300"/>
      <c r="F31" s="4"/>
      <c r="G31" s="36"/>
    </row>
    <row r="32" spans="1:7" s="2" customFormat="1" ht="13.5" thickBot="1" x14ac:dyDescent="0.3">
      <c r="A32" s="34"/>
      <c r="B32" s="300"/>
      <c r="C32" s="300"/>
      <c r="D32" s="300"/>
      <c r="E32" s="14" t="s">
        <v>2</v>
      </c>
      <c r="F32" s="15"/>
      <c r="G32" s="36"/>
    </row>
    <row r="33" spans="1:7" s="2" customFormat="1" ht="6.75" customHeight="1" x14ac:dyDescent="0.25">
      <c r="A33" s="34"/>
      <c r="D33" s="3"/>
      <c r="F33" s="4"/>
      <c r="G33" s="36"/>
    </row>
    <row r="34" spans="1:7" s="2" customFormat="1" x14ac:dyDescent="0.25">
      <c r="A34" s="34"/>
      <c r="B34" s="301"/>
      <c r="C34" s="302"/>
      <c r="D34" s="303"/>
      <c r="F34" s="4"/>
      <c r="G34" s="36"/>
    </row>
    <row r="35" spans="1:7" s="2" customFormat="1" x14ac:dyDescent="0.25">
      <c r="A35" s="34"/>
      <c r="B35" s="304"/>
      <c r="C35" s="305"/>
      <c r="D35" s="306"/>
      <c r="F35" s="4"/>
      <c r="G35" s="36"/>
    </row>
    <row r="36" spans="1:7" s="2" customFormat="1" x14ac:dyDescent="0.25">
      <c r="A36" s="34"/>
      <c r="B36" s="304"/>
      <c r="C36" s="305"/>
      <c r="D36" s="306"/>
      <c r="F36" s="4"/>
      <c r="G36" s="36"/>
    </row>
    <row r="37" spans="1:7" s="2" customFormat="1" x14ac:dyDescent="0.25">
      <c r="A37" s="34"/>
      <c r="B37" s="304"/>
      <c r="C37" s="305"/>
      <c r="D37" s="306"/>
      <c r="F37" s="4"/>
      <c r="G37" s="36"/>
    </row>
    <row r="38" spans="1:7" s="2" customFormat="1" x14ac:dyDescent="0.25">
      <c r="A38" s="34"/>
      <c r="B38" s="304"/>
      <c r="C38" s="305"/>
      <c r="D38" s="306"/>
      <c r="F38" s="4"/>
      <c r="G38" s="36"/>
    </row>
    <row r="39" spans="1:7" s="2" customFormat="1" x14ac:dyDescent="0.25">
      <c r="A39" s="34"/>
      <c r="B39" s="304"/>
      <c r="C39" s="305"/>
      <c r="D39" s="306"/>
      <c r="F39" s="4"/>
      <c r="G39" s="36"/>
    </row>
    <row r="40" spans="1:7" s="2" customFormat="1" x14ac:dyDescent="0.25">
      <c r="A40" s="34"/>
      <c r="B40" s="307"/>
      <c r="C40" s="308"/>
      <c r="D40" s="309"/>
      <c r="F40" s="4"/>
      <c r="G40" s="36"/>
    </row>
    <row r="41" spans="1:7" s="2" customFormat="1" ht="6.75" customHeight="1" thickBot="1" x14ac:dyDescent="0.3">
      <c r="A41" s="34"/>
      <c r="D41" s="3"/>
      <c r="F41" s="4"/>
      <c r="G41" s="36"/>
    </row>
    <row r="42" spans="1:7" s="2" customFormat="1" ht="13.5" thickBot="1" x14ac:dyDescent="0.3">
      <c r="A42" s="34"/>
      <c r="B42" s="2" t="s">
        <v>20</v>
      </c>
      <c r="D42" s="3"/>
      <c r="E42" s="14" t="s">
        <v>2</v>
      </c>
      <c r="F42" s="54"/>
      <c r="G42" s="36"/>
    </row>
    <row r="43" spans="1:7" s="2" customFormat="1" ht="6.75" customHeight="1" thickBot="1" x14ac:dyDescent="0.3">
      <c r="A43" s="34"/>
      <c r="D43" s="3"/>
      <c r="F43" s="4"/>
      <c r="G43" s="36"/>
    </row>
    <row r="44" spans="1:7" s="2" customFormat="1" ht="13.5" thickBot="1" x14ac:dyDescent="0.3">
      <c r="A44" s="34"/>
      <c r="C44" s="35" t="s">
        <v>15</v>
      </c>
      <c r="D44" s="3"/>
      <c r="F44" s="18" t="str">
        <f>IF(F32="Yes",1,IF(F32="No",0,IF(AND(ISBLANK(F42),ISNUMBER(F29)),1,IF(F42&gt;0,LOOKUP(F29/F42,$H$7:$H$10),IF(ISTEXT(D22),0,"")))))</f>
        <v/>
      </c>
      <c r="G44" s="36"/>
    </row>
    <row r="45" spans="1:7" s="2" customFormat="1"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300" t="s">
        <v>306</v>
      </c>
      <c r="C56" s="300"/>
      <c r="D56" s="300"/>
      <c r="F56" s="4"/>
      <c r="G56" s="36"/>
    </row>
    <row r="57" spans="1:7" s="2" customFormat="1" ht="13.5" thickBot="1" x14ac:dyDescent="0.3">
      <c r="A57" s="34"/>
      <c r="B57" s="300"/>
      <c r="C57" s="300"/>
      <c r="D57" s="300"/>
      <c r="E57" s="14" t="s">
        <v>2</v>
      </c>
      <c r="F57" s="15"/>
      <c r="G57" s="36"/>
    </row>
    <row r="58" spans="1:7" s="2" customFormat="1" ht="6.75" customHeight="1" x14ac:dyDescent="0.25">
      <c r="A58" s="34"/>
      <c r="D58" s="3"/>
      <c r="F58" s="4"/>
      <c r="G58" s="36"/>
    </row>
    <row r="59" spans="1:7" s="2" customFormat="1" x14ac:dyDescent="0.25">
      <c r="A59" s="34"/>
      <c r="B59" s="301"/>
      <c r="C59" s="302"/>
      <c r="D59" s="303"/>
      <c r="F59" s="4"/>
      <c r="G59" s="36"/>
    </row>
    <row r="60" spans="1:7" s="2" customFormat="1" x14ac:dyDescent="0.25">
      <c r="A60" s="34"/>
      <c r="B60" s="304"/>
      <c r="C60" s="305"/>
      <c r="D60" s="306"/>
      <c r="F60" s="4"/>
      <c r="G60" s="36"/>
    </row>
    <row r="61" spans="1:7" s="2" customFormat="1" x14ac:dyDescent="0.25">
      <c r="A61" s="34"/>
      <c r="B61" s="304"/>
      <c r="C61" s="305"/>
      <c r="D61" s="306"/>
      <c r="F61" s="4"/>
      <c r="G61" s="36"/>
    </row>
    <row r="62" spans="1:7" s="2" customFormat="1" x14ac:dyDescent="0.25">
      <c r="A62" s="34"/>
      <c r="B62" s="304"/>
      <c r="C62" s="305"/>
      <c r="D62" s="306"/>
      <c r="F62" s="4"/>
      <c r="G62" s="36"/>
    </row>
    <row r="63" spans="1:7" s="2" customFormat="1" x14ac:dyDescent="0.25">
      <c r="A63" s="34"/>
      <c r="B63" s="304"/>
      <c r="C63" s="305"/>
      <c r="D63" s="306"/>
      <c r="F63" s="4"/>
      <c r="G63" s="36"/>
    </row>
    <row r="64" spans="1:7" s="2" customFormat="1" x14ac:dyDescent="0.25">
      <c r="A64" s="34"/>
      <c r="B64" s="304"/>
      <c r="C64" s="305"/>
      <c r="D64" s="306"/>
      <c r="F64" s="4"/>
      <c r="G64" s="36"/>
    </row>
    <row r="65" spans="1:7" s="2" customFormat="1" x14ac:dyDescent="0.25">
      <c r="A65" s="34"/>
      <c r="B65" s="307"/>
      <c r="C65" s="308"/>
      <c r="D65" s="309"/>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00" t="s">
        <v>306</v>
      </c>
      <c r="C81" s="300"/>
      <c r="D81" s="300"/>
      <c r="F81" s="4"/>
      <c r="G81" s="36"/>
    </row>
    <row r="82" spans="1:7" s="2" customFormat="1" ht="13.5" thickBot="1" x14ac:dyDescent="0.3">
      <c r="A82" s="34"/>
      <c r="B82" s="300"/>
      <c r="C82" s="300"/>
      <c r="D82" s="300"/>
      <c r="E82" s="14" t="s">
        <v>2</v>
      </c>
      <c r="F82" s="15"/>
      <c r="G82" s="36"/>
    </row>
    <row r="83" spans="1:7" s="2" customFormat="1" ht="6.75" customHeight="1" x14ac:dyDescent="0.25">
      <c r="A83" s="34"/>
      <c r="D83" s="3"/>
      <c r="F83" s="4"/>
      <c r="G83" s="36"/>
    </row>
    <row r="84" spans="1:7" s="2" customFormat="1" x14ac:dyDescent="0.25">
      <c r="A84" s="34"/>
      <c r="B84" s="301"/>
      <c r="C84" s="302"/>
      <c r="D84" s="303"/>
      <c r="F84" s="4"/>
      <c r="G84" s="36"/>
    </row>
    <row r="85" spans="1:7" s="2" customFormat="1" x14ac:dyDescent="0.25">
      <c r="A85" s="34"/>
      <c r="B85" s="304"/>
      <c r="C85" s="305"/>
      <c r="D85" s="306"/>
      <c r="F85" s="4"/>
      <c r="G85" s="36"/>
    </row>
    <row r="86" spans="1:7" s="2" customFormat="1" x14ac:dyDescent="0.25">
      <c r="A86" s="34"/>
      <c r="B86" s="304"/>
      <c r="C86" s="305"/>
      <c r="D86" s="306"/>
      <c r="F86" s="4"/>
      <c r="G86" s="36"/>
    </row>
    <row r="87" spans="1:7" s="2" customFormat="1" x14ac:dyDescent="0.25">
      <c r="A87" s="34"/>
      <c r="B87" s="304"/>
      <c r="C87" s="305"/>
      <c r="D87" s="306"/>
      <c r="F87" s="4"/>
      <c r="G87" s="36"/>
    </row>
    <row r="88" spans="1:7" s="2" customFormat="1" x14ac:dyDescent="0.25">
      <c r="A88" s="34"/>
      <c r="B88" s="304"/>
      <c r="C88" s="305"/>
      <c r="D88" s="306"/>
      <c r="F88" s="4"/>
      <c r="G88" s="36"/>
    </row>
    <row r="89" spans="1:7" s="2" customFormat="1" x14ac:dyDescent="0.25">
      <c r="A89" s="34"/>
      <c r="B89" s="304"/>
      <c r="C89" s="305"/>
      <c r="D89" s="306"/>
      <c r="F89" s="4"/>
      <c r="G89" s="36"/>
    </row>
    <row r="90" spans="1:7" s="2" customFormat="1" x14ac:dyDescent="0.25">
      <c r="A90" s="34"/>
      <c r="B90" s="307"/>
      <c r="C90" s="308"/>
      <c r="D90" s="309"/>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00" t="s">
        <v>306</v>
      </c>
      <c r="C106" s="300"/>
      <c r="D106" s="300"/>
      <c r="F106" s="4"/>
      <c r="G106" s="36"/>
    </row>
    <row r="107" spans="1:7" s="2" customFormat="1" ht="13.5" thickBot="1" x14ac:dyDescent="0.3">
      <c r="A107" s="34"/>
      <c r="B107" s="300"/>
      <c r="C107" s="300"/>
      <c r="D107" s="300"/>
      <c r="E107" s="14" t="s">
        <v>2</v>
      </c>
      <c r="F107" s="15"/>
      <c r="G107" s="36"/>
    </row>
    <row r="108" spans="1:7" s="2" customFormat="1" ht="6.75" customHeight="1" x14ac:dyDescent="0.25">
      <c r="A108" s="34"/>
      <c r="D108" s="3"/>
      <c r="F108" s="4"/>
      <c r="G108" s="36"/>
    </row>
    <row r="109" spans="1:7" s="2" customFormat="1" x14ac:dyDescent="0.25">
      <c r="A109" s="34"/>
      <c r="B109" s="301"/>
      <c r="C109" s="302"/>
      <c r="D109" s="303"/>
      <c r="F109" s="4"/>
      <c r="G109" s="36"/>
    </row>
    <row r="110" spans="1:7" s="2" customFormat="1" x14ac:dyDescent="0.25">
      <c r="A110" s="34"/>
      <c r="B110" s="304"/>
      <c r="C110" s="305"/>
      <c r="D110" s="306"/>
      <c r="F110" s="4"/>
      <c r="G110" s="36"/>
    </row>
    <row r="111" spans="1:7" s="2" customFormat="1" x14ac:dyDescent="0.25">
      <c r="A111" s="34"/>
      <c r="B111" s="304"/>
      <c r="C111" s="305"/>
      <c r="D111" s="306"/>
      <c r="F111" s="4"/>
      <c r="G111" s="36"/>
    </row>
    <row r="112" spans="1:7" s="2" customFormat="1" x14ac:dyDescent="0.25">
      <c r="A112" s="34"/>
      <c r="B112" s="304"/>
      <c r="C112" s="305"/>
      <c r="D112" s="306"/>
      <c r="F112" s="4"/>
      <c r="G112" s="36"/>
    </row>
    <row r="113" spans="1:7" s="2" customFormat="1" x14ac:dyDescent="0.25">
      <c r="A113" s="34"/>
      <c r="B113" s="304"/>
      <c r="C113" s="305"/>
      <c r="D113" s="306"/>
      <c r="F113" s="4"/>
      <c r="G113" s="36"/>
    </row>
    <row r="114" spans="1:7" s="2" customFormat="1" x14ac:dyDescent="0.25">
      <c r="A114" s="34"/>
      <c r="B114" s="304"/>
      <c r="C114" s="305"/>
      <c r="D114" s="306"/>
      <c r="F114" s="4"/>
      <c r="G114" s="36"/>
    </row>
    <row r="115" spans="1:7" s="2" customFormat="1" x14ac:dyDescent="0.25">
      <c r="A115" s="34"/>
      <c r="B115" s="307"/>
      <c r="C115" s="308"/>
      <c r="D115" s="309"/>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00" t="s">
        <v>306</v>
      </c>
      <c r="C131" s="300"/>
      <c r="D131" s="300"/>
      <c r="F131" s="4"/>
      <c r="G131" s="36"/>
    </row>
    <row r="132" spans="1:7" s="2" customFormat="1" ht="13.5" thickBot="1" x14ac:dyDescent="0.3">
      <c r="A132" s="34"/>
      <c r="B132" s="300"/>
      <c r="C132" s="300"/>
      <c r="D132" s="300"/>
      <c r="E132" s="14" t="s">
        <v>2</v>
      </c>
      <c r="F132" s="15"/>
      <c r="G132" s="36"/>
    </row>
    <row r="133" spans="1:7" s="2" customFormat="1" ht="6.75" customHeight="1" x14ac:dyDescent="0.25">
      <c r="A133" s="34"/>
      <c r="D133" s="3"/>
      <c r="F133" s="4"/>
      <c r="G133" s="36"/>
    </row>
    <row r="134" spans="1:7" s="2" customFormat="1" x14ac:dyDescent="0.25">
      <c r="A134" s="34"/>
      <c r="B134" s="301"/>
      <c r="C134" s="302"/>
      <c r="D134" s="303"/>
      <c r="F134" s="4"/>
      <c r="G134" s="36"/>
    </row>
    <row r="135" spans="1:7" s="2" customFormat="1" x14ac:dyDescent="0.25">
      <c r="A135" s="34"/>
      <c r="B135" s="304"/>
      <c r="C135" s="305"/>
      <c r="D135" s="306"/>
      <c r="F135" s="4"/>
      <c r="G135" s="36"/>
    </row>
    <row r="136" spans="1:7" s="2" customFormat="1" x14ac:dyDescent="0.25">
      <c r="A136" s="34"/>
      <c r="B136" s="304"/>
      <c r="C136" s="305"/>
      <c r="D136" s="306"/>
      <c r="F136" s="4"/>
      <c r="G136" s="36"/>
    </row>
    <row r="137" spans="1:7" s="2" customFormat="1" x14ac:dyDescent="0.25">
      <c r="A137" s="34"/>
      <c r="B137" s="304"/>
      <c r="C137" s="305"/>
      <c r="D137" s="306"/>
      <c r="F137" s="4"/>
      <c r="G137" s="36"/>
    </row>
    <row r="138" spans="1:7" s="2" customFormat="1" x14ac:dyDescent="0.25">
      <c r="A138" s="34"/>
      <c r="B138" s="304"/>
      <c r="C138" s="305"/>
      <c r="D138" s="306"/>
      <c r="F138" s="4"/>
      <c r="G138" s="36"/>
    </row>
    <row r="139" spans="1:7" s="2" customFormat="1" x14ac:dyDescent="0.25">
      <c r="A139" s="34"/>
      <c r="B139" s="304"/>
      <c r="C139" s="305"/>
      <c r="D139" s="306"/>
      <c r="F139" s="4"/>
      <c r="G139" s="36"/>
    </row>
    <row r="140" spans="1:7" s="2" customFormat="1" x14ac:dyDescent="0.25">
      <c r="A140" s="34"/>
      <c r="B140" s="307"/>
      <c r="C140" s="308"/>
      <c r="D140" s="309"/>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00" t="s">
        <v>306</v>
      </c>
      <c r="C156" s="300"/>
      <c r="D156" s="300"/>
      <c r="F156" s="4"/>
      <c r="G156" s="36"/>
    </row>
    <row r="157" spans="1:7" s="2" customFormat="1" ht="13.5" thickBot="1" x14ac:dyDescent="0.3">
      <c r="A157" s="34"/>
      <c r="B157" s="300"/>
      <c r="C157" s="300"/>
      <c r="D157" s="300"/>
      <c r="E157" s="14" t="s">
        <v>2</v>
      </c>
      <c r="F157" s="15"/>
      <c r="G157" s="36"/>
    </row>
    <row r="158" spans="1:7" s="2" customFormat="1" ht="6.75" customHeight="1" x14ac:dyDescent="0.25">
      <c r="A158" s="34"/>
      <c r="D158" s="3"/>
      <c r="F158" s="4"/>
      <c r="G158" s="36"/>
    </row>
    <row r="159" spans="1:7" s="2" customFormat="1" x14ac:dyDescent="0.25">
      <c r="A159" s="34"/>
      <c r="B159" s="301"/>
      <c r="C159" s="302"/>
      <c r="D159" s="303"/>
      <c r="F159" s="4"/>
      <c r="G159" s="36"/>
    </row>
    <row r="160" spans="1:7" s="2" customFormat="1" x14ac:dyDescent="0.25">
      <c r="A160" s="34"/>
      <c r="B160" s="304"/>
      <c r="C160" s="305"/>
      <c r="D160" s="306"/>
      <c r="F160" s="4"/>
      <c r="G160" s="36"/>
    </row>
    <row r="161" spans="1:7" s="2" customFormat="1" x14ac:dyDescent="0.25">
      <c r="A161" s="34"/>
      <c r="B161" s="304"/>
      <c r="C161" s="305"/>
      <c r="D161" s="306"/>
      <c r="F161" s="4"/>
      <c r="G161" s="36"/>
    </row>
    <row r="162" spans="1:7" s="2" customFormat="1" x14ac:dyDescent="0.25">
      <c r="A162" s="34"/>
      <c r="B162" s="304"/>
      <c r="C162" s="305"/>
      <c r="D162" s="306"/>
      <c r="F162" s="4"/>
      <c r="G162" s="36"/>
    </row>
    <row r="163" spans="1:7" s="2" customFormat="1" x14ac:dyDescent="0.25">
      <c r="A163" s="34"/>
      <c r="B163" s="304"/>
      <c r="C163" s="305"/>
      <c r="D163" s="306"/>
      <c r="F163" s="4"/>
      <c r="G163" s="36"/>
    </row>
    <row r="164" spans="1:7" s="2" customFormat="1" x14ac:dyDescent="0.25">
      <c r="A164" s="34"/>
      <c r="B164" s="304"/>
      <c r="C164" s="305"/>
      <c r="D164" s="306"/>
      <c r="F164" s="4"/>
      <c r="G164" s="36"/>
    </row>
    <row r="165" spans="1:7" s="2" customFormat="1" x14ac:dyDescent="0.25">
      <c r="A165" s="34"/>
      <c r="B165" s="307"/>
      <c r="C165" s="308"/>
      <c r="D165" s="309"/>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x14ac:dyDescent="0.25">
      <c r="A170" s="48"/>
      <c r="B170" s="49"/>
      <c r="C170" s="49"/>
      <c r="D170" s="50"/>
      <c r="E170" s="49"/>
      <c r="F170" s="51"/>
      <c r="G170" s="52"/>
    </row>
  </sheetData>
  <mergeCells count="12">
    <mergeCell ref="B31:D32"/>
    <mergeCell ref="B56:D57"/>
    <mergeCell ref="B81:D82"/>
    <mergeCell ref="B106:D107"/>
    <mergeCell ref="B131:D132"/>
    <mergeCell ref="B159:D165"/>
    <mergeCell ref="B34:D40"/>
    <mergeCell ref="B59:D65"/>
    <mergeCell ref="B84:D90"/>
    <mergeCell ref="B109:D115"/>
    <mergeCell ref="B134:D140"/>
    <mergeCell ref="B156:D157"/>
  </mergeCells>
  <dataValidations count="1">
    <dataValidation type="list" showInputMessage="1" showErrorMessage="1" sqref="F32 F132 F107 F82 F57 F157 F6">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16383" man="1"/>
    <brk id="14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8"/>
  </sheetPr>
  <dimension ref="A1:H195"/>
  <sheetViews>
    <sheetView showGridLines="0" view="pageBreakPreview" zoomScale="85" zoomScaleNormal="90" zoomScaleSheetLayoutView="85" zoomScalePageLayoutView="90" workbookViewId="0">
      <selection activeCell="B31" sqref="B31:D32"/>
    </sheetView>
  </sheetViews>
  <sheetFormatPr defaultColWidth="10" defaultRowHeight="12.75" x14ac:dyDescent="0.25"/>
  <cols>
    <col min="1" max="1" width="1.7109375" style="5" customWidth="1"/>
    <col min="2" max="2" width="2.140625" style="5" customWidth="1"/>
    <col min="3" max="3" width="20.85546875" style="5" customWidth="1"/>
    <col min="4" max="4" width="75.7109375" style="11" customWidth="1"/>
    <col min="5" max="5" width="2.7109375" style="5" customWidth="1"/>
    <col min="6" max="6" width="14.42578125" style="7" customWidth="1"/>
    <col min="7" max="7" width="3"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The University of California, Davis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41211</v>
      </c>
    </row>
    <row r="5" spans="1:8" ht="15.75" thickBot="1" x14ac:dyDescent="0.3">
      <c r="A5" s="64" t="s">
        <v>187</v>
      </c>
    </row>
    <row r="6" spans="1:8" s="90" customFormat="1" ht="13.5" thickBot="1" x14ac:dyDescent="0.25">
      <c r="A6" s="89"/>
      <c r="D6" s="93" t="s">
        <v>143</v>
      </c>
      <c r="E6" s="12" t="s">
        <v>2</v>
      </c>
      <c r="F6" s="15"/>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132</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2" customFormat="1" x14ac:dyDescent="0.25">
      <c r="A20" s="34"/>
      <c r="C20" s="35"/>
      <c r="D20" s="3"/>
      <c r="E20" s="14"/>
      <c r="F20" s="149"/>
      <c r="G20" s="36"/>
    </row>
    <row r="21" spans="1:7" s="73" customFormat="1" ht="9.75" customHeight="1" x14ac:dyDescent="0.25">
      <c r="A21" s="81"/>
      <c r="B21" s="64"/>
      <c r="C21" s="64"/>
      <c r="D21" s="72"/>
      <c r="F21" s="74"/>
      <c r="G21" s="75"/>
    </row>
    <row r="22" spans="1:7" s="33" customFormat="1" ht="15" x14ac:dyDescent="0.25">
      <c r="A22" s="40"/>
      <c r="B22" s="41" t="s">
        <v>234</v>
      </c>
      <c r="C22" s="41"/>
      <c r="D22" s="154"/>
      <c r="G22" s="39"/>
    </row>
    <row r="23" spans="1:7" s="45" customFormat="1" ht="12" x14ac:dyDescent="0.25">
      <c r="A23" s="42"/>
      <c r="B23" s="135"/>
      <c r="C23" s="43"/>
      <c r="D23" s="155" t="s">
        <v>147</v>
      </c>
      <c r="F23" s="46"/>
      <c r="G23" s="47"/>
    </row>
    <row r="24" spans="1:7" s="33" customFormat="1" ht="6.75" customHeight="1" thickBot="1" x14ac:dyDescent="0.3">
      <c r="A24" s="40"/>
      <c r="B24" s="17"/>
      <c r="C24" s="41"/>
      <c r="D24" s="53"/>
      <c r="F24" s="19"/>
      <c r="G24" s="39"/>
    </row>
    <row r="25" spans="1:7" s="2" customFormat="1" ht="13.5" thickBot="1" x14ac:dyDescent="0.3">
      <c r="A25" s="34"/>
      <c r="B25" s="2" t="s">
        <v>18</v>
      </c>
      <c r="D25" s="3"/>
      <c r="E25" s="14" t="s">
        <v>2</v>
      </c>
      <c r="F25" s="139"/>
      <c r="G25" s="36"/>
    </row>
    <row r="26" spans="1:7" s="2" customFormat="1" ht="6.75" customHeight="1" thickBot="1" x14ac:dyDescent="0.3">
      <c r="A26" s="34"/>
      <c r="D26" s="3"/>
      <c r="F26" s="4"/>
      <c r="G26" s="36"/>
    </row>
    <row r="27" spans="1:7" s="2" customFormat="1" ht="13.5" thickBot="1" x14ac:dyDescent="0.3">
      <c r="A27" s="34"/>
      <c r="B27" s="2" t="s">
        <v>19</v>
      </c>
      <c r="D27" s="3"/>
      <c r="E27" s="14" t="s">
        <v>2</v>
      </c>
      <c r="F27" s="139"/>
      <c r="G27" s="36"/>
    </row>
    <row r="28" spans="1:7" s="2" customFormat="1" ht="6.75" customHeight="1" thickBot="1" x14ac:dyDescent="0.3">
      <c r="A28" s="34"/>
      <c r="D28" s="3"/>
      <c r="F28" s="4"/>
      <c r="G28" s="36"/>
    </row>
    <row r="29" spans="1:7" s="2" customFormat="1" ht="13.5" thickBot="1" x14ac:dyDescent="0.3">
      <c r="A29" s="34"/>
      <c r="C29" s="2" t="s">
        <v>14</v>
      </c>
      <c r="D29" s="3"/>
      <c r="F29" s="16" t="str">
        <f>IF(F27&gt;F25,F25/F27,IF(F32&gt;0,F32,"N/A"))</f>
        <v>N/A</v>
      </c>
      <c r="G29" s="36"/>
    </row>
    <row r="30" spans="1:7" s="2" customFormat="1" ht="6.75" customHeight="1" x14ac:dyDescent="0.25">
      <c r="A30" s="34"/>
      <c r="D30" s="3"/>
      <c r="F30" s="4"/>
      <c r="G30" s="36"/>
    </row>
    <row r="31" spans="1:7" s="2" customFormat="1" ht="13.5" customHeight="1" thickBot="1" x14ac:dyDescent="0.3">
      <c r="A31" s="34"/>
      <c r="B31" s="300" t="s">
        <v>306</v>
      </c>
      <c r="C31" s="300"/>
      <c r="D31" s="300"/>
      <c r="F31" s="4"/>
      <c r="G31" s="36"/>
    </row>
    <row r="32" spans="1:7" s="2" customFormat="1" ht="13.5" thickBot="1" x14ac:dyDescent="0.3">
      <c r="A32" s="34"/>
      <c r="B32" s="300"/>
      <c r="C32" s="300"/>
      <c r="D32" s="300"/>
      <c r="E32" s="14" t="s">
        <v>2</v>
      </c>
      <c r="F32" s="15"/>
      <c r="G32" s="36"/>
    </row>
    <row r="33" spans="1:7" s="2" customFormat="1" ht="6.75" customHeight="1" x14ac:dyDescent="0.25">
      <c r="A33" s="34"/>
      <c r="D33" s="3"/>
      <c r="F33" s="4"/>
      <c r="G33" s="36"/>
    </row>
    <row r="34" spans="1:7" s="2" customFormat="1" x14ac:dyDescent="0.25">
      <c r="A34" s="34"/>
      <c r="B34" s="301"/>
      <c r="C34" s="302"/>
      <c r="D34" s="303"/>
      <c r="F34" s="4"/>
      <c r="G34" s="36"/>
    </row>
    <row r="35" spans="1:7" s="2" customFormat="1" x14ac:dyDescent="0.25">
      <c r="A35" s="34"/>
      <c r="B35" s="304"/>
      <c r="C35" s="305"/>
      <c r="D35" s="306"/>
      <c r="F35" s="4"/>
      <c r="G35" s="36"/>
    </row>
    <row r="36" spans="1:7" s="2" customFormat="1" x14ac:dyDescent="0.25">
      <c r="A36" s="34"/>
      <c r="B36" s="304"/>
      <c r="C36" s="305"/>
      <c r="D36" s="306"/>
      <c r="F36" s="4"/>
      <c r="G36" s="36"/>
    </row>
    <row r="37" spans="1:7" s="2" customFormat="1" x14ac:dyDescent="0.25">
      <c r="A37" s="34"/>
      <c r="B37" s="304"/>
      <c r="C37" s="305"/>
      <c r="D37" s="306"/>
      <c r="F37" s="4"/>
      <c r="G37" s="36"/>
    </row>
    <row r="38" spans="1:7" s="2" customFormat="1" x14ac:dyDescent="0.25">
      <c r="A38" s="34"/>
      <c r="B38" s="304"/>
      <c r="C38" s="305"/>
      <c r="D38" s="306"/>
      <c r="F38" s="4"/>
      <c r="G38" s="36"/>
    </row>
    <row r="39" spans="1:7" s="2" customFormat="1" x14ac:dyDescent="0.25">
      <c r="A39" s="34"/>
      <c r="B39" s="304"/>
      <c r="C39" s="305"/>
      <c r="D39" s="306"/>
      <c r="F39" s="4"/>
      <c r="G39" s="36"/>
    </row>
    <row r="40" spans="1:7" s="2" customFormat="1" x14ac:dyDescent="0.25">
      <c r="A40" s="34"/>
      <c r="B40" s="307"/>
      <c r="C40" s="308"/>
      <c r="D40" s="309"/>
      <c r="F40" s="4"/>
      <c r="G40" s="36"/>
    </row>
    <row r="41" spans="1:7" s="2" customFormat="1" ht="6.75" customHeight="1" thickBot="1" x14ac:dyDescent="0.3">
      <c r="A41" s="34"/>
      <c r="D41" s="3"/>
      <c r="F41" s="4"/>
      <c r="G41" s="36"/>
    </row>
    <row r="42" spans="1:7" s="2" customFormat="1" ht="13.5" thickBot="1" x14ac:dyDescent="0.3">
      <c r="A42" s="34"/>
      <c r="B42" s="2" t="s">
        <v>20</v>
      </c>
      <c r="D42" s="3"/>
      <c r="E42" s="14" t="s">
        <v>2</v>
      </c>
      <c r="F42" s="54"/>
      <c r="G42" s="36"/>
    </row>
    <row r="43" spans="1:7" s="2" customFormat="1" ht="6.75" customHeight="1" thickBot="1" x14ac:dyDescent="0.3">
      <c r="A43" s="34"/>
      <c r="D43" s="3"/>
      <c r="F43" s="4"/>
      <c r="G43" s="36"/>
    </row>
    <row r="44" spans="1:7" s="2" customFormat="1" ht="13.5" thickBot="1" x14ac:dyDescent="0.3">
      <c r="A44" s="34"/>
      <c r="C44" s="35" t="s">
        <v>15</v>
      </c>
      <c r="D44" s="3"/>
      <c r="F44" s="18" t="str">
        <f>IF(F32="Yes",1,IF(F32="No",0,IF(AND(ISBLANK(F42),ISNUMBER(F29)),1,IF(F42&gt;0,LOOKUP(F29/F42,$H$7:$H$10),IF(ISTEXT(D22),0,"")))))</f>
        <v/>
      </c>
      <c r="G44" s="36"/>
    </row>
    <row r="45" spans="1:7" s="2" customFormat="1" ht="9.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300" t="s">
        <v>306</v>
      </c>
      <c r="C56" s="300"/>
      <c r="D56" s="300"/>
      <c r="F56" s="4"/>
      <c r="G56" s="36"/>
    </row>
    <row r="57" spans="1:7" s="2" customFormat="1" ht="13.5" thickBot="1" x14ac:dyDescent="0.3">
      <c r="A57" s="34"/>
      <c r="B57" s="300"/>
      <c r="C57" s="300"/>
      <c r="D57" s="300"/>
      <c r="E57" s="14" t="s">
        <v>2</v>
      </c>
      <c r="F57" s="15"/>
      <c r="G57" s="36"/>
    </row>
    <row r="58" spans="1:7" s="2" customFormat="1" ht="6.75" customHeight="1" x14ac:dyDescent="0.25">
      <c r="A58" s="34"/>
      <c r="D58" s="3"/>
      <c r="F58" s="4"/>
      <c r="G58" s="36"/>
    </row>
    <row r="59" spans="1:7" s="2" customFormat="1" x14ac:dyDescent="0.25">
      <c r="A59" s="34"/>
      <c r="B59" s="301"/>
      <c r="C59" s="302"/>
      <c r="D59" s="303"/>
      <c r="F59" s="4"/>
      <c r="G59" s="36"/>
    </row>
    <row r="60" spans="1:7" s="2" customFormat="1" x14ac:dyDescent="0.25">
      <c r="A60" s="34"/>
      <c r="B60" s="304"/>
      <c r="C60" s="305"/>
      <c r="D60" s="306"/>
      <c r="F60" s="4"/>
      <c r="G60" s="36"/>
    </row>
    <row r="61" spans="1:7" s="2" customFormat="1" x14ac:dyDescent="0.25">
      <c r="A61" s="34"/>
      <c r="B61" s="304"/>
      <c r="C61" s="305"/>
      <c r="D61" s="306"/>
      <c r="F61" s="4"/>
      <c r="G61" s="36"/>
    </row>
    <row r="62" spans="1:7" s="2" customFormat="1" x14ac:dyDescent="0.25">
      <c r="A62" s="34"/>
      <c r="B62" s="304"/>
      <c r="C62" s="305"/>
      <c r="D62" s="306"/>
      <c r="F62" s="4"/>
      <c r="G62" s="36"/>
    </row>
    <row r="63" spans="1:7" s="2" customFormat="1" x14ac:dyDescent="0.25">
      <c r="A63" s="34"/>
      <c r="B63" s="304"/>
      <c r="C63" s="305"/>
      <c r="D63" s="306"/>
      <c r="F63" s="4"/>
      <c r="G63" s="36"/>
    </row>
    <row r="64" spans="1:7" s="2" customFormat="1" x14ac:dyDescent="0.25">
      <c r="A64" s="34"/>
      <c r="B64" s="304"/>
      <c r="C64" s="305"/>
      <c r="D64" s="306"/>
      <c r="F64" s="4"/>
      <c r="G64" s="36"/>
    </row>
    <row r="65" spans="1:7" s="2" customFormat="1" x14ac:dyDescent="0.25">
      <c r="A65" s="34"/>
      <c r="B65" s="307"/>
      <c r="C65" s="308"/>
      <c r="D65" s="309"/>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12.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00" t="s">
        <v>306</v>
      </c>
      <c r="C81" s="300"/>
      <c r="D81" s="300"/>
      <c r="F81" s="4"/>
      <c r="G81" s="36"/>
    </row>
    <row r="82" spans="1:7" s="2" customFormat="1" ht="13.5" thickBot="1" x14ac:dyDescent="0.3">
      <c r="A82" s="34"/>
      <c r="B82" s="300"/>
      <c r="C82" s="300"/>
      <c r="D82" s="300"/>
      <c r="E82" s="14" t="s">
        <v>2</v>
      </c>
      <c r="F82" s="15"/>
      <c r="G82" s="36"/>
    </row>
    <row r="83" spans="1:7" s="2" customFormat="1" ht="6.75" customHeight="1" x14ac:dyDescent="0.25">
      <c r="A83" s="34"/>
      <c r="D83" s="3"/>
      <c r="F83" s="4"/>
      <c r="G83" s="36"/>
    </row>
    <row r="84" spans="1:7" s="2" customFormat="1" x14ac:dyDescent="0.25">
      <c r="A84" s="34"/>
      <c r="B84" s="301"/>
      <c r="C84" s="302"/>
      <c r="D84" s="303"/>
      <c r="F84" s="4"/>
      <c r="G84" s="36"/>
    </row>
    <row r="85" spans="1:7" s="2" customFormat="1" x14ac:dyDescent="0.25">
      <c r="A85" s="34"/>
      <c r="B85" s="304"/>
      <c r="C85" s="305"/>
      <c r="D85" s="306"/>
      <c r="F85" s="4"/>
      <c r="G85" s="36"/>
    </row>
    <row r="86" spans="1:7" s="2" customFormat="1" x14ac:dyDescent="0.25">
      <c r="A86" s="34"/>
      <c r="B86" s="304"/>
      <c r="C86" s="305"/>
      <c r="D86" s="306"/>
      <c r="F86" s="4"/>
      <c r="G86" s="36"/>
    </row>
    <row r="87" spans="1:7" s="2" customFormat="1" x14ac:dyDescent="0.25">
      <c r="A87" s="34"/>
      <c r="B87" s="304"/>
      <c r="C87" s="305"/>
      <c r="D87" s="306"/>
      <c r="F87" s="4"/>
      <c r="G87" s="36"/>
    </row>
    <row r="88" spans="1:7" s="2" customFormat="1" x14ac:dyDescent="0.25">
      <c r="A88" s="34"/>
      <c r="B88" s="304"/>
      <c r="C88" s="305"/>
      <c r="D88" s="306"/>
      <c r="F88" s="4"/>
      <c r="G88" s="36"/>
    </row>
    <row r="89" spans="1:7" s="2" customFormat="1" x14ac:dyDescent="0.25">
      <c r="A89" s="34"/>
      <c r="B89" s="304"/>
      <c r="C89" s="305"/>
      <c r="D89" s="306"/>
      <c r="F89" s="4"/>
      <c r="G89" s="36"/>
    </row>
    <row r="90" spans="1:7" s="2" customFormat="1" x14ac:dyDescent="0.25">
      <c r="A90" s="34"/>
      <c r="B90" s="307"/>
      <c r="C90" s="308"/>
      <c r="D90" s="309"/>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9.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00" t="s">
        <v>306</v>
      </c>
      <c r="C106" s="300"/>
      <c r="D106" s="300"/>
      <c r="F106" s="4"/>
      <c r="G106" s="36"/>
    </row>
    <row r="107" spans="1:7" s="2" customFormat="1" ht="13.5" thickBot="1" x14ac:dyDescent="0.3">
      <c r="A107" s="34"/>
      <c r="B107" s="300"/>
      <c r="C107" s="300"/>
      <c r="D107" s="300"/>
      <c r="E107" s="14" t="s">
        <v>2</v>
      </c>
      <c r="F107" s="15"/>
      <c r="G107" s="36"/>
    </row>
    <row r="108" spans="1:7" s="2" customFormat="1" ht="6.75" customHeight="1" x14ac:dyDescent="0.25">
      <c r="A108" s="34"/>
      <c r="D108" s="3"/>
      <c r="F108" s="4"/>
      <c r="G108" s="36"/>
    </row>
    <row r="109" spans="1:7" s="2" customFormat="1" x14ac:dyDescent="0.25">
      <c r="A109" s="34"/>
      <c r="B109" s="301"/>
      <c r="C109" s="302"/>
      <c r="D109" s="303"/>
      <c r="F109" s="4"/>
      <c r="G109" s="36"/>
    </row>
    <row r="110" spans="1:7" s="2" customFormat="1" x14ac:dyDescent="0.25">
      <c r="A110" s="34"/>
      <c r="B110" s="304"/>
      <c r="C110" s="305"/>
      <c r="D110" s="306"/>
      <c r="F110" s="4"/>
      <c r="G110" s="36"/>
    </row>
    <row r="111" spans="1:7" s="2" customFormat="1" x14ac:dyDescent="0.25">
      <c r="A111" s="34"/>
      <c r="B111" s="304"/>
      <c r="C111" s="305"/>
      <c r="D111" s="306"/>
      <c r="F111" s="4"/>
      <c r="G111" s="36"/>
    </row>
    <row r="112" spans="1:7" s="2" customFormat="1" x14ac:dyDescent="0.25">
      <c r="A112" s="34"/>
      <c r="B112" s="304"/>
      <c r="C112" s="305"/>
      <c r="D112" s="306"/>
      <c r="F112" s="4"/>
      <c r="G112" s="36"/>
    </row>
    <row r="113" spans="1:7" s="2" customFormat="1" x14ac:dyDescent="0.25">
      <c r="A113" s="34"/>
      <c r="B113" s="304"/>
      <c r="C113" s="305"/>
      <c r="D113" s="306"/>
      <c r="F113" s="4"/>
      <c r="G113" s="36"/>
    </row>
    <row r="114" spans="1:7" s="2" customFormat="1" x14ac:dyDescent="0.25">
      <c r="A114" s="34"/>
      <c r="B114" s="304"/>
      <c r="C114" s="305"/>
      <c r="D114" s="306"/>
      <c r="F114" s="4"/>
      <c r="G114" s="36"/>
    </row>
    <row r="115" spans="1:7" s="2" customFormat="1" x14ac:dyDescent="0.25">
      <c r="A115" s="34"/>
      <c r="B115" s="307"/>
      <c r="C115" s="308"/>
      <c r="D115" s="309"/>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13.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00" t="s">
        <v>306</v>
      </c>
      <c r="C131" s="300"/>
      <c r="D131" s="300"/>
      <c r="F131" s="4"/>
      <c r="G131" s="36"/>
    </row>
    <row r="132" spans="1:7" s="2" customFormat="1" ht="13.5" thickBot="1" x14ac:dyDescent="0.3">
      <c r="A132" s="34"/>
      <c r="B132" s="300"/>
      <c r="C132" s="300"/>
      <c r="D132" s="300"/>
      <c r="E132" s="14" t="s">
        <v>2</v>
      </c>
      <c r="F132" s="15"/>
      <c r="G132" s="36"/>
    </row>
    <row r="133" spans="1:7" s="2" customFormat="1" ht="6.75" customHeight="1" x14ac:dyDescent="0.25">
      <c r="A133" s="34"/>
      <c r="D133" s="3"/>
      <c r="F133" s="4"/>
      <c r="G133" s="36"/>
    </row>
    <row r="134" spans="1:7" s="2" customFormat="1" x14ac:dyDescent="0.25">
      <c r="A134" s="34"/>
      <c r="B134" s="301"/>
      <c r="C134" s="302"/>
      <c r="D134" s="303"/>
      <c r="F134" s="4"/>
      <c r="G134" s="36"/>
    </row>
    <row r="135" spans="1:7" s="2" customFormat="1" x14ac:dyDescent="0.25">
      <c r="A135" s="34"/>
      <c r="B135" s="304"/>
      <c r="C135" s="305"/>
      <c r="D135" s="306"/>
      <c r="F135" s="4"/>
      <c r="G135" s="36"/>
    </row>
    <row r="136" spans="1:7" s="2" customFormat="1" x14ac:dyDescent="0.25">
      <c r="A136" s="34"/>
      <c r="B136" s="304"/>
      <c r="C136" s="305"/>
      <c r="D136" s="306"/>
      <c r="F136" s="4"/>
      <c r="G136" s="36"/>
    </row>
    <row r="137" spans="1:7" s="2" customFormat="1" x14ac:dyDescent="0.25">
      <c r="A137" s="34"/>
      <c r="B137" s="304"/>
      <c r="C137" s="305"/>
      <c r="D137" s="306"/>
      <c r="F137" s="4"/>
      <c r="G137" s="36"/>
    </row>
    <row r="138" spans="1:7" s="2" customFormat="1" x14ac:dyDescent="0.25">
      <c r="A138" s="34"/>
      <c r="B138" s="304"/>
      <c r="C138" s="305"/>
      <c r="D138" s="306"/>
      <c r="F138" s="4"/>
      <c r="G138" s="36"/>
    </row>
    <row r="139" spans="1:7" s="2" customFormat="1" x14ac:dyDescent="0.25">
      <c r="A139" s="34"/>
      <c r="B139" s="304"/>
      <c r="C139" s="305"/>
      <c r="D139" s="306"/>
      <c r="F139" s="4"/>
      <c r="G139" s="36"/>
    </row>
    <row r="140" spans="1:7" s="2" customFormat="1" x14ac:dyDescent="0.25">
      <c r="A140" s="34"/>
      <c r="B140" s="307"/>
      <c r="C140" s="308"/>
      <c r="D140" s="309"/>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10.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00" t="s">
        <v>306</v>
      </c>
      <c r="C156" s="300"/>
      <c r="D156" s="300"/>
      <c r="F156" s="4"/>
      <c r="G156" s="36"/>
    </row>
    <row r="157" spans="1:7" s="2" customFormat="1" ht="13.5" thickBot="1" x14ac:dyDescent="0.3">
      <c r="A157" s="34"/>
      <c r="B157" s="300"/>
      <c r="C157" s="300"/>
      <c r="D157" s="300"/>
      <c r="E157" s="14" t="s">
        <v>2</v>
      </c>
      <c r="F157" s="15"/>
      <c r="G157" s="36"/>
    </row>
    <row r="158" spans="1:7" s="2" customFormat="1" ht="6.75" customHeight="1" x14ac:dyDescent="0.25">
      <c r="A158" s="34"/>
      <c r="D158" s="3"/>
      <c r="F158" s="4"/>
      <c r="G158" s="36"/>
    </row>
    <row r="159" spans="1:7" s="2" customFormat="1" x14ac:dyDescent="0.25">
      <c r="A159" s="34"/>
      <c r="B159" s="301"/>
      <c r="C159" s="302"/>
      <c r="D159" s="303"/>
      <c r="F159" s="4"/>
      <c r="G159" s="36"/>
    </row>
    <row r="160" spans="1:7" s="2" customFormat="1" x14ac:dyDescent="0.25">
      <c r="A160" s="34"/>
      <c r="B160" s="304"/>
      <c r="C160" s="305"/>
      <c r="D160" s="306"/>
      <c r="F160" s="4"/>
      <c r="G160" s="36"/>
    </row>
    <row r="161" spans="1:7" s="2" customFormat="1" x14ac:dyDescent="0.25">
      <c r="A161" s="34"/>
      <c r="B161" s="304"/>
      <c r="C161" s="305"/>
      <c r="D161" s="306"/>
      <c r="F161" s="4"/>
      <c r="G161" s="36"/>
    </row>
    <row r="162" spans="1:7" s="2" customFormat="1" x14ac:dyDescent="0.25">
      <c r="A162" s="34"/>
      <c r="B162" s="304"/>
      <c r="C162" s="305"/>
      <c r="D162" s="306"/>
      <c r="F162" s="4"/>
      <c r="G162" s="36"/>
    </row>
    <row r="163" spans="1:7" s="2" customFormat="1" x14ac:dyDescent="0.25">
      <c r="A163" s="34"/>
      <c r="B163" s="304"/>
      <c r="C163" s="305"/>
      <c r="D163" s="306"/>
      <c r="F163" s="4"/>
      <c r="G163" s="36"/>
    </row>
    <row r="164" spans="1:7" s="2" customFormat="1" x14ac:dyDescent="0.25">
      <c r="A164" s="34"/>
      <c r="B164" s="304"/>
      <c r="C164" s="305"/>
      <c r="D164" s="306"/>
      <c r="F164" s="4"/>
      <c r="G164" s="36"/>
    </row>
    <row r="165" spans="1:7" s="2" customFormat="1" x14ac:dyDescent="0.25">
      <c r="A165" s="34"/>
      <c r="B165" s="307"/>
      <c r="C165" s="308"/>
      <c r="D165" s="309"/>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00" t="s">
        <v>306</v>
      </c>
      <c r="C181" s="300"/>
      <c r="D181" s="300"/>
      <c r="F181" s="4"/>
      <c r="G181" s="36"/>
    </row>
    <row r="182" spans="1:7" s="2" customFormat="1" ht="13.5" thickBot="1" x14ac:dyDescent="0.3">
      <c r="A182" s="34"/>
      <c r="B182" s="300"/>
      <c r="C182" s="300"/>
      <c r="D182" s="300"/>
      <c r="E182" s="14" t="s">
        <v>2</v>
      </c>
      <c r="F182" s="15"/>
      <c r="G182" s="36"/>
    </row>
    <row r="183" spans="1:7" s="2" customFormat="1" ht="6.75" customHeight="1" x14ac:dyDescent="0.25">
      <c r="A183" s="34"/>
      <c r="D183" s="3"/>
      <c r="F183" s="4"/>
      <c r="G183" s="36"/>
    </row>
    <row r="184" spans="1:7" s="2" customFormat="1" x14ac:dyDescent="0.25">
      <c r="A184" s="34"/>
      <c r="B184" s="301"/>
      <c r="C184" s="302"/>
      <c r="D184" s="303"/>
      <c r="F184" s="4"/>
      <c r="G184" s="36"/>
    </row>
    <row r="185" spans="1:7" s="2" customFormat="1" x14ac:dyDescent="0.25">
      <c r="A185" s="34"/>
      <c r="B185" s="304"/>
      <c r="C185" s="305"/>
      <c r="D185" s="306"/>
      <c r="F185" s="4"/>
      <c r="G185" s="36"/>
    </row>
    <row r="186" spans="1:7" s="2" customFormat="1" x14ac:dyDescent="0.25">
      <c r="A186" s="34"/>
      <c r="B186" s="304"/>
      <c r="C186" s="305"/>
      <c r="D186" s="306"/>
      <c r="F186" s="4"/>
      <c r="G186" s="36"/>
    </row>
    <row r="187" spans="1:7" s="2" customFormat="1" x14ac:dyDescent="0.25">
      <c r="A187" s="34"/>
      <c r="B187" s="304"/>
      <c r="C187" s="305"/>
      <c r="D187" s="306"/>
      <c r="F187" s="4"/>
      <c r="G187" s="36"/>
    </row>
    <row r="188" spans="1:7" s="2" customFormat="1" x14ac:dyDescent="0.25">
      <c r="A188" s="34"/>
      <c r="B188" s="304"/>
      <c r="C188" s="305"/>
      <c r="D188" s="306"/>
      <c r="F188" s="4"/>
      <c r="G188" s="36"/>
    </row>
    <row r="189" spans="1:7" s="2" customFormat="1" x14ac:dyDescent="0.25">
      <c r="A189" s="34"/>
      <c r="B189" s="304"/>
      <c r="C189" s="305"/>
      <c r="D189" s="306"/>
      <c r="F189" s="4"/>
      <c r="G189" s="36"/>
    </row>
    <row r="190" spans="1:7" s="2" customFormat="1" x14ac:dyDescent="0.25">
      <c r="A190" s="34"/>
      <c r="B190" s="307"/>
      <c r="C190" s="308"/>
      <c r="D190" s="309"/>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IF(F182="Yes",1,IF(F182="No",0,IF(AND(ISBLANK(F192),ISNUMBER(F179)),1,IF(F192&gt;0,LOOKUP(F179/F192,$H$7:$H$10),IF(ISTEXT(D172),0,"")))))</f>
        <v/>
      </c>
      <c r="G194" s="36"/>
    </row>
    <row r="195" spans="1:7" s="2" customFormat="1" x14ac:dyDescent="0.25">
      <c r="A195" s="48"/>
      <c r="B195" s="49"/>
      <c r="C195" s="49"/>
      <c r="D195" s="50"/>
      <c r="E195" s="49"/>
      <c r="F195" s="51"/>
      <c r="G195" s="52"/>
    </row>
  </sheetData>
  <mergeCells count="14">
    <mergeCell ref="B31:D32"/>
    <mergeCell ref="B56:D57"/>
    <mergeCell ref="B81:D82"/>
    <mergeCell ref="B106:D107"/>
    <mergeCell ref="B131:D132"/>
    <mergeCell ref="B184:D190"/>
    <mergeCell ref="B159:D165"/>
    <mergeCell ref="B34:D40"/>
    <mergeCell ref="B59:D65"/>
    <mergeCell ref="B84:D90"/>
    <mergeCell ref="B109:D115"/>
    <mergeCell ref="B134:D140"/>
    <mergeCell ref="B156:D157"/>
    <mergeCell ref="B181:D182"/>
  </mergeCells>
  <dataValidations count="1">
    <dataValidation type="list" showInputMessage="1" showErrorMessage="1" sqref="F32 F132 F107 F82 F57 F157 F6 F18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16383" man="1"/>
    <brk id="145" max="16383"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8"/>
  </sheetPr>
  <dimension ref="A1:H195"/>
  <sheetViews>
    <sheetView showGridLines="0" view="pageBreakPreview" zoomScale="85" zoomScaleNormal="90" zoomScaleSheetLayoutView="85" zoomScalePageLayoutView="90" workbookViewId="0">
      <selection activeCell="B29" sqref="B29:D30"/>
    </sheetView>
  </sheetViews>
  <sheetFormatPr defaultColWidth="10" defaultRowHeight="12.75" x14ac:dyDescent="0.25"/>
  <cols>
    <col min="1" max="1" width="1.7109375" style="5" customWidth="1"/>
    <col min="2" max="2" width="2.140625" style="5" customWidth="1"/>
    <col min="3" max="3" width="20.85546875" style="5" customWidth="1"/>
    <col min="4" max="4" width="75.85546875" style="11" customWidth="1"/>
    <col min="5" max="5" width="2.7109375" style="5" customWidth="1"/>
    <col min="6" max="6" width="14.42578125" style="7" customWidth="1"/>
    <col min="7" max="7" width="2.855468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The University of California, Davis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41211</v>
      </c>
    </row>
    <row r="5" spans="1:8" ht="15.75" thickBot="1" x14ac:dyDescent="0.3">
      <c r="A5" s="64" t="s">
        <v>188</v>
      </c>
    </row>
    <row r="6" spans="1:8" s="90" customFormat="1" ht="13.5" thickBot="1" x14ac:dyDescent="0.25">
      <c r="A6" s="89"/>
      <c r="D6" s="93" t="s">
        <v>143</v>
      </c>
      <c r="E6" s="12" t="s">
        <v>2</v>
      </c>
      <c r="F6" s="15"/>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133</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73" customFormat="1" ht="15" x14ac:dyDescent="0.25">
      <c r="A20" s="81"/>
      <c r="B20" s="64"/>
      <c r="C20" s="64"/>
      <c r="D20" s="72"/>
      <c r="F20" s="74"/>
      <c r="G20" s="75"/>
    </row>
    <row r="21" spans="1:7" s="73" customFormat="1" ht="15" x14ac:dyDescent="0.25">
      <c r="A21" s="76"/>
      <c r="B21" s="77" t="s">
        <v>189</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c r="G23" s="80"/>
    </row>
    <row r="24" spans="1:7" ht="6.75" customHeight="1" thickBot="1" x14ac:dyDescent="0.3">
      <c r="A24" s="79"/>
      <c r="G24" s="80"/>
    </row>
    <row r="25" spans="1:7" ht="13.5" thickBot="1" x14ac:dyDescent="0.3">
      <c r="A25" s="79"/>
      <c r="B25" s="5" t="s">
        <v>32</v>
      </c>
      <c r="E25" s="14" t="s">
        <v>2</v>
      </c>
      <c r="F25" s="139"/>
      <c r="G25" s="80"/>
    </row>
    <row r="26" spans="1:7" ht="6.75" customHeight="1" thickBot="1" x14ac:dyDescent="0.3">
      <c r="A26" s="79"/>
      <c r="G26" s="80"/>
    </row>
    <row r="27" spans="1:7" ht="13.5" thickBot="1" x14ac:dyDescent="0.3">
      <c r="A27" s="79"/>
      <c r="C27" s="5" t="s">
        <v>190</v>
      </c>
      <c r="F27" s="16" t="str">
        <f>IF(F25&gt;F23,F23/F25,"N/A")</f>
        <v>N/A</v>
      </c>
      <c r="G27" s="80"/>
    </row>
    <row r="28" spans="1:7" ht="6.75" customHeight="1" x14ac:dyDescent="0.25">
      <c r="A28" s="79"/>
      <c r="G28" s="80"/>
    </row>
    <row r="29" spans="1:7" s="2" customFormat="1" x14ac:dyDescent="0.25">
      <c r="A29" s="34"/>
      <c r="B29" s="321" t="s">
        <v>305</v>
      </c>
      <c r="C29" s="322"/>
      <c r="D29" s="322"/>
      <c r="E29" s="45"/>
      <c r="F29" s="46"/>
      <c r="G29" s="36"/>
    </row>
    <row r="30" spans="1:7" s="2" customFormat="1" x14ac:dyDescent="0.25">
      <c r="A30" s="34"/>
      <c r="B30" s="322"/>
      <c r="C30" s="322"/>
      <c r="D30" s="322"/>
      <c r="E30" s="45"/>
      <c r="F30" s="46"/>
      <c r="G30" s="36"/>
    </row>
    <row r="31" spans="1:7" s="2" customFormat="1" ht="6.75" customHeight="1" x14ac:dyDescent="0.25">
      <c r="A31" s="34"/>
      <c r="D31" s="3"/>
      <c r="F31" s="4"/>
      <c r="G31" s="36"/>
    </row>
    <row r="32" spans="1:7" s="2" customFormat="1" x14ac:dyDescent="0.25">
      <c r="A32" s="34"/>
      <c r="B32" s="301"/>
      <c r="C32" s="302"/>
      <c r="D32" s="303"/>
      <c r="F32" s="4"/>
      <c r="G32" s="36"/>
    </row>
    <row r="33" spans="1:7" s="2" customFormat="1" x14ac:dyDescent="0.25">
      <c r="A33" s="34"/>
      <c r="B33" s="304"/>
      <c r="C33" s="305"/>
      <c r="D33" s="306"/>
      <c r="F33" s="4"/>
      <c r="G33" s="36"/>
    </row>
    <row r="34" spans="1:7" s="2" customFormat="1" x14ac:dyDescent="0.25">
      <c r="A34" s="34"/>
      <c r="B34" s="304"/>
      <c r="C34" s="305"/>
      <c r="D34" s="306"/>
      <c r="F34" s="4"/>
      <c r="G34" s="36"/>
    </row>
    <row r="35" spans="1:7" s="2" customFormat="1" x14ac:dyDescent="0.25">
      <c r="A35" s="34"/>
      <c r="B35" s="304"/>
      <c r="C35" s="305"/>
      <c r="D35" s="306"/>
      <c r="F35" s="4"/>
      <c r="G35" s="36"/>
    </row>
    <row r="36" spans="1:7" s="2" customFormat="1" x14ac:dyDescent="0.25">
      <c r="A36" s="34"/>
      <c r="B36" s="304"/>
      <c r="C36" s="305"/>
      <c r="D36" s="306"/>
      <c r="F36" s="4"/>
      <c r="G36" s="36"/>
    </row>
    <row r="37" spans="1:7" s="2" customFormat="1" x14ac:dyDescent="0.25">
      <c r="A37" s="34"/>
      <c r="B37" s="304"/>
      <c r="C37" s="305"/>
      <c r="D37" s="306"/>
      <c r="F37" s="4"/>
      <c r="G37" s="36"/>
    </row>
    <row r="38" spans="1:7" s="2" customFormat="1" x14ac:dyDescent="0.25">
      <c r="A38" s="34"/>
      <c r="B38" s="307"/>
      <c r="C38" s="308"/>
      <c r="D38" s="309"/>
      <c r="F38" s="4"/>
      <c r="G38" s="36"/>
    </row>
    <row r="39" spans="1:7" ht="6.75" customHeight="1" thickBot="1" x14ac:dyDescent="0.3">
      <c r="A39" s="79"/>
      <c r="G39" s="80"/>
    </row>
    <row r="40" spans="1:7" ht="13.5" thickBot="1" x14ac:dyDescent="0.3">
      <c r="A40" s="79"/>
      <c r="B40" s="5" t="s">
        <v>176</v>
      </c>
      <c r="E40" s="14" t="s">
        <v>2</v>
      </c>
      <c r="F40" s="15"/>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t="str">
        <f>IF(ISNUMBER(F40),LOOKUP(F42,$H$7:$H$10),IF(F23&lt;F25,1,IF($F$6="Yes",0,"")))</f>
        <v/>
      </c>
      <c r="G44" s="80"/>
    </row>
    <row r="45" spans="1:7" x14ac:dyDescent="0.25">
      <c r="A45" s="82"/>
      <c r="B45" s="83"/>
      <c r="C45" s="83"/>
      <c r="D45" s="84"/>
      <c r="E45" s="83"/>
      <c r="F45" s="85"/>
      <c r="G45" s="86"/>
    </row>
    <row r="46" spans="1:7" s="2" customFormat="1" ht="6.75" customHeight="1" x14ac:dyDescent="0.25">
      <c r="A46" s="34"/>
      <c r="D46" s="3"/>
      <c r="F46" s="4"/>
      <c r="G46" s="36"/>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300" t="s">
        <v>306</v>
      </c>
      <c r="C56" s="300"/>
      <c r="D56" s="300"/>
      <c r="F56" s="4"/>
      <c r="G56" s="36"/>
    </row>
    <row r="57" spans="1:7" s="2" customFormat="1" ht="13.5" thickBot="1" x14ac:dyDescent="0.3">
      <c r="A57" s="34"/>
      <c r="B57" s="300"/>
      <c r="C57" s="300"/>
      <c r="D57" s="300"/>
      <c r="E57" s="14" t="s">
        <v>2</v>
      </c>
      <c r="F57" s="15"/>
      <c r="G57" s="36"/>
    </row>
    <row r="58" spans="1:7" s="2" customFormat="1" ht="6.75" customHeight="1" x14ac:dyDescent="0.25">
      <c r="A58" s="34"/>
      <c r="D58" s="3"/>
      <c r="F58" s="4"/>
      <c r="G58" s="36"/>
    </row>
    <row r="59" spans="1:7" s="2" customFormat="1" x14ac:dyDescent="0.25">
      <c r="A59" s="34"/>
      <c r="B59" s="301"/>
      <c r="C59" s="302"/>
      <c r="D59" s="303"/>
      <c r="F59" s="4"/>
      <c r="G59" s="36"/>
    </row>
    <row r="60" spans="1:7" s="2" customFormat="1" x14ac:dyDescent="0.25">
      <c r="A60" s="34"/>
      <c r="B60" s="304"/>
      <c r="C60" s="305"/>
      <c r="D60" s="306"/>
      <c r="F60" s="4"/>
      <c r="G60" s="36"/>
    </row>
    <row r="61" spans="1:7" s="2" customFormat="1" x14ac:dyDescent="0.25">
      <c r="A61" s="34"/>
      <c r="B61" s="304"/>
      <c r="C61" s="305"/>
      <c r="D61" s="306"/>
      <c r="F61" s="4"/>
      <c r="G61" s="36"/>
    </row>
    <row r="62" spans="1:7" s="2" customFormat="1" x14ac:dyDescent="0.25">
      <c r="A62" s="34"/>
      <c r="B62" s="304"/>
      <c r="C62" s="305"/>
      <c r="D62" s="306"/>
      <c r="F62" s="4"/>
      <c r="G62" s="36"/>
    </row>
    <row r="63" spans="1:7" s="2" customFormat="1" x14ac:dyDescent="0.25">
      <c r="A63" s="34"/>
      <c r="B63" s="304"/>
      <c r="C63" s="305"/>
      <c r="D63" s="306"/>
      <c r="F63" s="4"/>
      <c r="G63" s="36"/>
    </row>
    <row r="64" spans="1:7" s="2" customFormat="1" x14ac:dyDescent="0.25">
      <c r="A64" s="34"/>
      <c r="B64" s="304"/>
      <c r="C64" s="305"/>
      <c r="D64" s="306"/>
      <c r="F64" s="4"/>
      <c r="G64" s="36"/>
    </row>
    <row r="65" spans="1:7" s="2" customFormat="1" x14ac:dyDescent="0.25">
      <c r="A65" s="34"/>
      <c r="B65" s="307"/>
      <c r="C65" s="308"/>
      <c r="D65" s="309"/>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00" t="s">
        <v>306</v>
      </c>
      <c r="C81" s="300"/>
      <c r="D81" s="300"/>
      <c r="F81" s="4"/>
      <c r="G81" s="36"/>
    </row>
    <row r="82" spans="1:7" s="2" customFormat="1" ht="13.5" thickBot="1" x14ac:dyDescent="0.3">
      <c r="A82" s="34"/>
      <c r="B82" s="300"/>
      <c r="C82" s="300"/>
      <c r="D82" s="300"/>
      <c r="E82" s="14" t="s">
        <v>2</v>
      </c>
      <c r="F82" s="15"/>
      <c r="G82" s="36"/>
    </row>
    <row r="83" spans="1:7" s="2" customFormat="1" ht="6.75" customHeight="1" x14ac:dyDescent="0.25">
      <c r="A83" s="34"/>
      <c r="D83" s="3"/>
      <c r="F83" s="4"/>
      <c r="G83" s="36"/>
    </row>
    <row r="84" spans="1:7" s="2" customFormat="1" x14ac:dyDescent="0.25">
      <c r="A84" s="34"/>
      <c r="B84" s="301"/>
      <c r="C84" s="302"/>
      <c r="D84" s="303"/>
      <c r="F84" s="4"/>
      <c r="G84" s="36"/>
    </row>
    <row r="85" spans="1:7" s="2" customFormat="1" x14ac:dyDescent="0.25">
      <c r="A85" s="34"/>
      <c r="B85" s="304"/>
      <c r="C85" s="305"/>
      <c r="D85" s="306"/>
      <c r="F85" s="4"/>
      <c r="G85" s="36"/>
    </row>
    <row r="86" spans="1:7" s="2" customFormat="1" x14ac:dyDescent="0.25">
      <c r="A86" s="34"/>
      <c r="B86" s="304"/>
      <c r="C86" s="305"/>
      <c r="D86" s="306"/>
      <c r="F86" s="4"/>
      <c r="G86" s="36"/>
    </row>
    <row r="87" spans="1:7" s="2" customFormat="1" x14ac:dyDescent="0.25">
      <c r="A87" s="34"/>
      <c r="B87" s="304"/>
      <c r="C87" s="305"/>
      <c r="D87" s="306"/>
      <c r="F87" s="4"/>
      <c r="G87" s="36"/>
    </row>
    <row r="88" spans="1:7" s="2" customFormat="1" x14ac:dyDescent="0.25">
      <c r="A88" s="34"/>
      <c r="B88" s="304"/>
      <c r="C88" s="305"/>
      <c r="D88" s="306"/>
      <c r="F88" s="4"/>
      <c r="G88" s="36"/>
    </row>
    <row r="89" spans="1:7" s="2" customFormat="1" x14ac:dyDescent="0.25">
      <c r="A89" s="34"/>
      <c r="B89" s="304"/>
      <c r="C89" s="305"/>
      <c r="D89" s="306"/>
      <c r="F89" s="4"/>
      <c r="G89" s="36"/>
    </row>
    <row r="90" spans="1:7" s="2" customFormat="1" x14ac:dyDescent="0.25">
      <c r="A90" s="34"/>
      <c r="B90" s="307"/>
      <c r="C90" s="308"/>
      <c r="D90" s="309"/>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00" t="s">
        <v>306</v>
      </c>
      <c r="C106" s="300"/>
      <c r="D106" s="300"/>
      <c r="F106" s="4"/>
      <c r="G106" s="36"/>
    </row>
    <row r="107" spans="1:7" s="2" customFormat="1" ht="13.5" thickBot="1" x14ac:dyDescent="0.3">
      <c r="A107" s="34"/>
      <c r="B107" s="300"/>
      <c r="C107" s="300"/>
      <c r="D107" s="300"/>
      <c r="E107" s="14" t="s">
        <v>2</v>
      </c>
      <c r="F107" s="15"/>
      <c r="G107" s="36"/>
    </row>
    <row r="108" spans="1:7" s="2" customFormat="1" ht="6.75" customHeight="1" x14ac:dyDescent="0.25">
      <c r="A108" s="34"/>
      <c r="D108" s="3"/>
      <c r="F108" s="4"/>
      <c r="G108" s="36"/>
    </row>
    <row r="109" spans="1:7" s="2" customFormat="1" x14ac:dyDescent="0.25">
      <c r="A109" s="34"/>
      <c r="B109" s="301"/>
      <c r="C109" s="302"/>
      <c r="D109" s="303"/>
      <c r="F109" s="4"/>
      <c r="G109" s="36"/>
    </row>
    <row r="110" spans="1:7" s="2" customFormat="1" x14ac:dyDescent="0.25">
      <c r="A110" s="34"/>
      <c r="B110" s="304"/>
      <c r="C110" s="305"/>
      <c r="D110" s="306"/>
      <c r="F110" s="4"/>
      <c r="G110" s="36"/>
    </row>
    <row r="111" spans="1:7" s="2" customFormat="1" x14ac:dyDescent="0.25">
      <c r="A111" s="34"/>
      <c r="B111" s="304"/>
      <c r="C111" s="305"/>
      <c r="D111" s="306"/>
      <c r="F111" s="4"/>
      <c r="G111" s="36"/>
    </row>
    <row r="112" spans="1:7" s="2" customFormat="1" x14ac:dyDescent="0.25">
      <c r="A112" s="34"/>
      <c r="B112" s="304"/>
      <c r="C112" s="305"/>
      <c r="D112" s="306"/>
      <c r="F112" s="4"/>
      <c r="G112" s="36"/>
    </row>
    <row r="113" spans="1:7" s="2" customFormat="1" x14ac:dyDescent="0.25">
      <c r="A113" s="34"/>
      <c r="B113" s="304"/>
      <c r="C113" s="305"/>
      <c r="D113" s="306"/>
      <c r="F113" s="4"/>
      <c r="G113" s="36"/>
    </row>
    <row r="114" spans="1:7" s="2" customFormat="1" x14ac:dyDescent="0.25">
      <c r="A114" s="34"/>
      <c r="B114" s="304"/>
      <c r="C114" s="305"/>
      <c r="D114" s="306"/>
      <c r="F114" s="4"/>
      <c r="G114" s="36"/>
    </row>
    <row r="115" spans="1:7" s="2" customFormat="1" x14ac:dyDescent="0.25">
      <c r="A115" s="34"/>
      <c r="B115" s="307"/>
      <c r="C115" s="308"/>
      <c r="D115" s="309"/>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00" t="s">
        <v>306</v>
      </c>
      <c r="C131" s="300"/>
      <c r="D131" s="300"/>
      <c r="F131" s="4"/>
      <c r="G131" s="36"/>
    </row>
    <row r="132" spans="1:7" s="2" customFormat="1" ht="13.5" thickBot="1" x14ac:dyDescent="0.3">
      <c r="A132" s="34"/>
      <c r="B132" s="300"/>
      <c r="C132" s="300"/>
      <c r="D132" s="300"/>
      <c r="E132" s="14" t="s">
        <v>2</v>
      </c>
      <c r="F132" s="15"/>
      <c r="G132" s="36"/>
    </row>
    <row r="133" spans="1:7" s="2" customFormat="1" ht="6.75" customHeight="1" x14ac:dyDescent="0.25">
      <c r="A133" s="34"/>
      <c r="D133" s="3"/>
      <c r="F133" s="4"/>
      <c r="G133" s="36"/>
    </row>
    <row r="134" spans="1:7" s="2" customFormat="1" x14ac:dyDescent="0.25">
      <c r="A134" s="34"/>
      <c r="B134" s="301"/>
      <c r="C134" s="302"/>
      <c r="D134" s="303"/>
      <c r="F134" s="4"/>
      <c r="G134" s="36"/>
    </row>
    <row r="135" spans="1:7" s="2" customFormat="1" x14ac:dyDescent="0.25">
      <c r="A135" s="34"/>
      <c r="B135" s="304"/>
      <c r="C135" s="305"/>
      <c r="D135" s="306"/>
      <c r="F135" s="4"/>
      <c r="G135" s="36"/>
    </row>
    <row r="136" spans="1:7" s="2" customFormat="1" x14ac:dyDescent="0.25">
      <c r="A136" s="34"/>
      <c r="B136" s="304"/>
      <c r="C136" s="305"/>
      <c r="D136" s="306"/>
      <c r="F136" s="4"/>
      <c r="G136" s="36"/>
    </row>
    <row r="137" spans="1:7" s="2" customFormat="1" x14ac:dyDescent="0.25">
      <c r="A137" s="34"/>
      <c r="B137" s="304"/>
      <c r="C137" s="305"/>
      <c r="D137" s="306"/>
      <c r="F137" s="4"/>
      <c r="G137" s="36"/>
    </row>
    <row r="138" spans="1:7" s="2" customFormat="1" x14ac:dyDescent="0.25">
      <c r="A138" s="34"/>
      <c r="B138" s="304"/>
      <c r="C138" s="305"/>
      <c r="D138" s="306"/>
      <c r="F138" s="4"/>
      <c r="G138" s="36"/>
    </row>
    <row r="139" spans="1:7" s="2" customFormat="1" x14ac:dyDescent="0.25">
      <c r="A139" s="34"/>
      <c r="B139" s="304"/>
      <c r="C139" s="305"/>
      <c r="D139" s="306"/>
      <c r="F139" s="4"/>
      <c r="G139" s="36"/>
    </row>
    <row r="140" spans="1:7" s="2" customFormat="1" x14ac:dyDescent="0.25">
      <c r="A140" s="34"/>
      <c r="B140" s="307"/>
      <c r="C140" s="308"/>
      <c r="D140" s="309"/>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00" t="s">
        <v>306</v>
      </c>
      <c r="C156" s="300"/>
      <c r="D156" s="300"/>
      <c r="F156" s="4"/>
      <c r="G156" s="36"/>
    </row>
    <row r="157" spans="1:7" s="2" customFormat="1" ht="13.5" thickBot="1" x14ac:dyDescent="0.3">
      <c r="A157" s="34"/>
      <c r="B157" s="300"/>
      <c r="C157" s="300"/>
      <c r="D157" s="300"/>
      <c r="E157" s="14" t="s">
        <v>2</v>
      </c>
      <c r="F157" s="15"/>
      <c r="G157" s="36"/>
    </row>
    <row r="158" spans="1:7" s="2" customFormat="1" ht="6.75" customHeight="1" x14ac:dyDescent="0.25">
      <c r="A158" s="34"/>
      <c r="D158" s="3"/>
      <c r="F158" s="4"/>
      <c r="G158" s="36"/>
    </row>
    <row r="159" spans="1:7" s="2" customFormat="1" x14ac:dyDescent="0.25">
      <c r="A159" s="34"/>
      <c r="B159" s="301"/>
      <c r="C159" s="302"/>
      <c r="D159" s="303"/>
      <c r="F159" s="4"/>
      <c r="G159" s="36"/>
    </row>
    <row r="160" spans="1:7" s="2" customFormat="1" x14ac:dyDescent="0.25">
      <c r="A160" s="34"/>
      <c r="B160" s="304"/>
      <c r="C160" s="305"/>
      <c r="D160" s="306"/>
      <c r="F160" s="4"/>
      <c r="G160" s="36"/>
    </row>
    <row r="161" spans="1:7" s="2" customFormat="1" x14ac:dyDescent="0.25">
      <c r="A161" s="34"/>
      <c r="B161" s="304"/>
      <c r="C161" s="305"/>
      <c r="D161" s="306"/>
      <c r="F161" s="4"/>
      <c r="G161" s="36"/>
    </row>
    <row r="162" spans="1:7" s="2" customFormat="1" x14ac:dyDescent="0.25">
      <c r="A162" s="34"/>
      <c r="B162" s="304"/>
      <c r="C162" s="305"/>
      <c r="D162" s="306"/>
      <c r="F162" s="4"/>
      <c r="G162" s="36"/>
    </row>
    <row r="163" spans="1:7" s="2" customFormat="1" x14ac:dyDescent="0.25">
      <c r="A163" s="34"/>
      <c r="B163" s="304"/>
      <c r="C163" s="305"/>
      <c r="D163" s="306"/>
      <c r="F163" s="4"/>
      <c r="G163" s="36"/>
    </row>
    <row r="164" spans="1:7" s="2" customFormat="1" x14ac:dyDescent="0.25">
      <c r="A164" s="34"/>
      <c r="B164" s="304"/>
      <c r="C164" s="305"/>
      <c r="D164" s="306"/>
      <c r="F164" s="4"/>
      <c r="G164" s="36"/>
    </row>
    <row r="165" spans="1:7" s="2" customFormat="1" x14ac:dyDescent="0.25">
      <c r="A165" s="34"/>
      <c r="B165" s="307"/>
      <c r="C165" s="308"/>
      <c r="D165" s="309"/>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00" t="s">
        <v>306</v>
      </c>
      <c r="C181" s="300"/>
      <c r="D181" s="300"/>
      <c r="F181" s="4"/>
      <c r="G181" s="36"/>
    </row>
    <row r="182" spans="1:7" s="2" customFormat="1" ht="13.5" thickBot="1" x14ac:dyDescent="0.3">
      <c r="A182" s="34"/>
      <c r="B182" s="300"/>
      <c r="C182" s="300"/>
      <c r="D182" s="300"/>
      <c r="E182" s="14" t="s">
        <v>2</v>
      </c>
      <c r="F182" s="15"/>
      <c r="G182" s="36"/>
    </row>
    <row r="183" spans="1:7" s="2" customFormat="1" ht="6.75" customHeight="1" x14ac:dyDescent="0.25">
      <c r="A183" s="34"/>
      <c r="D183" s="3"/>
      <c r="F183" s="4"/>
      <c r="G183" s="36"/>
    </row>
    <row r="184" spans="1:7" s="2" customFormat="1" x14ac:dyDescent="0.25">
      <c r="A184" s="34"/>
      <c r="B184" s="301"/>
      <c r="C184" s="302"/>
      <c r="D184" s="303"/>
      <c r="F184" s="4"/>
      <c r="G184" s="36"/>
    </row>
    <row r="185" spans="1:7" s="2" customFormat="1" x14ac:dyDescent="0.25">
      <c r="A185" s="34"/>
      <c r="B185" s="304"/>
      <c r="C185" s="305"/>
      <c r="D185" s="306"/>
      <c r="F185" s="4"/>
      <c r="G185" s="36"/>
    </row>
    <row r="186" spans="1:7" s="2" customFormat="1" x14ac:dyDescent="0.25">
      <c r="A186" s="34"/>
      <c r="B186" s="304"/>
      <c r="C186" s="305"/>
      <c r="D186" s="306"/>
      <c r="F186" s="4"/>
      <c r="G186" s="36"/>
    </row>
    <row r="187" spans="1:7" s="2" customFormat="1" x14ac:dyDescent="0.25">
      <c r="A187" s="34"/>
      <c r="B187" s="304"/>
      <c r="C187" s="305"/>
      <c r="D187" s="306"/>
      <c r="F187" s="4"/>
      <c r="G187" s="36"/>
    </row>
    <row r="188" spans="1:7" s="2" customFormat="1" x14ac:dyDescent="0.25">
      <c r="A188" s="34"/>
      <c r="B188" s="304"/>
      <c r="C188" s="305"/>
      <c r="D188" s="306"/>
      <c r="F188" s="4"/>
      <c r="G188" s="36"/>
    </row>
    <row r="189" spans="1:7" s="2" customFormat="1" x14ac:dyDescent="0.25">
      <c r="A189" s="34"/>
      <c r="B189" s="304"/>
      <c r="C189" s="305"/>
      <c r="D189" s="306"/>
      <c r="F189" s="4"/>
      <c r="G189" s="36"/>
    </row>
    <row r="190" spans="1:7" s="2" customFormat="1" x14ac:dyDescent="0.25">
      <c r="A190" s="34"/>
      <c r="B190" s="307"/>
      <c r="C190" s="308"/>
      <c r="D190" s="309"/>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IF(F182="Yes",1,IF(F182="No",0,IF(AND(ISBLANK(F192),ISNUMBER(F179)),1,IF(F192&gt;0,LOOKUP(F179/F192,$H$7:$H$10),IF(ISTEXT(D172),0,"")))))</f>
        <v/>
      </c>
      <c r="G194" s="36"/>
    </row>
    <row r="195" spans="1:7" s="2" customFormat="1" x14ac:dyDescent="0.25">
      <c r="A195" s="48"/>
      <c r="B195" s="49"/>
      <c r="C195" s="49"/>
      <c r="D195" s="50"/>
      <c r="E195" s="49"/>
      <c r="F195" s="51"/>
      <c r="G195" s="52"/>
    </row>
  </sheetData>
  <mergeCells count="14">
    <mergeCell ref="B184:D190"/>
    <mergeCell ref="B59:D65"/>
    <mergeCell ref="B84:D90"/>
    <mergeCell ref="B109:D115"/>
    <mergeCell ref="B134:D140"/>
    <mergeCell ref="B159:D165"/>
    <mergeCell ref="B156:D157"/>
    <mergeCell ref="B181:D182"/>
    <mergeCell ref="B29:D30"/>
    <mergeCell ref="B56:D57"/>
    <mergeCell ref="B81:D82"/>
    <mergeCell ref="B106:D107"/>
    <mergeCell ref="B131:D132"/>
    <mergeCell ref="B32:D38"/>
  </mergeCells>
  <dataValidations count="1">
    <dataValidation type="list" showInputMessage="1" showErrorMessage="1" sqref="F57 F157 F132 F107 F6 F182 F82">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7" man="1"/>
    <brk id="145" max="7" man="1"/>
  </row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F18"/>
  <sheetViews>
    <sheetView workbookViewId="0">
      <selection activeCell="B29" sqref="B29:D30"/>
    </sheetView>
  </sheetViews>
  <sheetFormatPr defaultRowHeight="15" x14ac:dyDescent="0.25"/>
  <sheetData>
    <row r="1" spans="1:1" x14ac:dyDescent="0.25">
      <c r="A1" t="s">
        <v>191</v>
      </c>
    </row>
    <row r="2" spans="1:1" x14ac:dyDescent="0.25">
      <c r="A2" t="s">
        <v>192</v>
      </c>
    </row>
    <row r="17" spans="1:6" s="2" customFormat="1" x14ac:dyDescent="0.25">
      <c r="A17" s="87"/>
      <c r="B17"/>
      <c r="D17" s="3"/>
      <c r="F17" s="4"/>
    </row>
    <row r="18" spans="1:6" s="2" customFormat="1" ht="12.75" x14ac:dyDescent="0.2">
      <c r="A18" s="87"/>
      <c r="D18" s="3"/>
      <c r="F18" s="4"/>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17"/>
  <sheetViews>
    <sheetView workbookViewId="0">
      <selection activeCell="B29" sqref="B29:D30"/>
    </sheetView>
  </sheetViews>
  <sheetFormatPr defaultRowHeight="15" x14ac:dyDescent="0.25"/>
  <sheetData>
    <row r="1" spans="1:1" x14ac:dyDescent="0.25">
      <c r="A1" s="140" t="s">
        <v>193</v>
      </c>
    </row>
    <row r="2" spans="1:1" x14ac:dyDescent="0.25">
      <c r="A2" s="140" t="s">
        <v>194</v>
      </c>
    </row>
    <row r="3" spans="1:1" x14ac:dyDescent="0.25">
      <c r="A3" s="140" t="s">
        <v>195</v>
      </c>
    </row>
    <row r="4" spans="1:1" x14ac:dyDescent="0.25">
      <c r="A4" s="140" t="s">
        <v>196</v>
      </c>
    </row>
    <row r="5" spans="1:1" x14ac:dyDescent="0.25">
      <c r="A5" s="140" t="s">
        <v>197</v>
      </c>
    </row>
    <row r="6" spans="1:1" x14ac:dyDescent="0.25">
      <c r="A6" s="140" t="s">
        <v>198</v>
      </c>
    </row>
    <row r="7" spans="1:1" x14ac:dyDescent="0.25">
      <c r="A7" s="140" t="s">
        <v>199</v>
      </c>
    </row>
    <row r="8" spans="1:1" x14ac:dyDescent="0.25">
      <c r="A8" s="140" t="s">
        <v>200</v>
      </c>
    </row>
    <row r="9" spans="1:1" x14ac:dyDescent="0.25">
      <c r="A9" s="140" t="s">
        <v>201</v>
      </c>
    </row>
    <row r="10" spans="1:1" x14ac:dyDescent="0.25">
      <c r="A10" s="140" t="s">
        <v>202</v>
      </c>
    </row>
    <row r="11" spans="1:1" x14ac:dyDescent="0.25">
      <c r="A11" s="140" t="s">
        <v>203</v>
      </c>
    </row>
    <row r="12" spans="1:1" x14ac:dyDescent="0.25">
      <c r="A12" s="140" t="s">
        <v>204</v>
      </c>
    </row>
    <row r="13" spans="1:1" x14ac:dyDescent="0.25">
      <c r="A13" s="140" t="s">
        <v>205</v>
      </c>
    </row>
    <row r="14" spans="1:1" x14ac:dyDescent="0.25">
      <c r="A14" s="140" t="s">
        <v>206</v>
      </c>
    </row>
    <row r="15" spans="1:1" x14ac:dyDescent="0.25">
      <c r="A15" s="140" t="s">
        <v>207</v>
      </c>
    </row>
    <row r="16" spans="1:1" x14ac:dyDescent="0.25">
      <c r="A16" s="140" t="s">
        <v>208</v>
      </c>
    </row>
    <row r="17" spans="1:1" x14ac:dyDescent="0.25">
      <c r="A17" s="141" t="s">
        <v>209</v>
      </c>
    </row>
  </sheetData>
  <dataValidations count="1">
    <dataValidation allowBlank="1" showInputMessage="1" showErrorMessage="1" promptTitle="DPH System" sqref="A1:A17"/>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5"/>
  <sheetViews>
    <sheetView workbookViewId="0">
      <selection activeCell="B29" sqref="B29:D30"/>
    </sheetView>
  </sheetViews>
  <sheetFormatPr defaultRowHeight="15" x14ac:dyDescent="0.25"/>
  <sheetData>
    <row r="1" spans="1:1" x14ac:dyDescent="0.25">
      <c r="A1" t="s">
        <v>210</v>
      </c>
    </row>
    <row r="2" spans="1:1" x14ac:dyDescent="0.25">
      <c r="A2" t="s">
        <v>211</v>
      </c>
    </row>
    <row r="3" spans="1:1" x14ac:dyDescent="0.25">
      <c r="A3" t="s">
        <v>212</v>
      </c>
    </row>
    <row r="4" spans="1:1" x14ac:dyDescent="0.25">
      <c r="A4" t="s">
        <v>213</v>
      </c>
    </row>
    <row r="5" spans="1:1" x14ac:dyDescent="0.25">
      <c r="A5" t="s">
        <v>214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5"/>
  <sheetViews>
    <sheetView workbookViewId="0">
      <selection activeCell="B29" sqref="B29:D30"/>
    </sheetView>
  </sheetViews>
  <sheetFormatPr defaultRowHeight="15" x14ac:dyDescent="0.25"/>
  <sheetData>
    <row r="1" spans="1:1" x14ac:dyDescent="0.25">
      <c r="A1" t="s">
        <v>216</v>
      </c>
    </row>
    <row r="2" spans="1:1" x14ac:dyDescent="0.25">
      <c r="A2" t="s">
        <v>217</v>
      </c>
    </row>
    <row r="3" spans="1:1" x14ac:dyDescent="0.25">
      <c r="A3" t="s">
        <v>218</v>
      </c>
    </row>
    <row r="4" spans="1:1" x14ac:dyDescent="0.25">
      <c r="A4" t="s">
        <v>219</v>
      </c>
    </row>
    <row r="5" spans="1:1" x14ac:dyDescent="0.25">
      <c r="A5" t="s">
        <v>220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17DC63-47DF-4F6E-90D5-944311DA7864}">
  <ds:schemaRefs>
    <ds:schemaRef ds:uri="http://schemas.microsoft.com/sharepoint/v3/contenttype/forms"/>
  </ds:schemaRefs>
</ds:datastoreItem>
</file>

<file path=customXml/itemProps2.xml><?xml version="1.0" encoding="utf-8"?>
<ds:datastoreItem xmlns:ds="http://schemas.openxmlformats.org/officeDocument/2006/customXml" ds:itemID="{50731A85-AB48-4505-944C-02FDA7AF9EFA}">
  <ds:schemaRefs>
    <ds:schemaRef ds:uri="http://schemas.microsoft.com/sharepoint/events"/>
  </ds:schemaRefs>
</ds:datastoreItem>
</file>

<file path=customXml/itemProps3.xml><?xml version="1.0" encoding="utf-8"?>
<ds:datastoreItem xmlns:ds="http://schemas.openxmlformats.org/officeDocument/2006/customXml" ds:itemID="{494CDE41-FF8C-48A6-BE20-974889644C99}"/>
</file>

<file path=customXml/itemProps4.xml><?xml version="1.0" encoding="utf-8"?>
<ds:datastoreItem xmlns:ds="http://schemas.openxmlformats.org/officeDocument/2006/customXml" ds:itemID="{3109BFFC-9CF5-4371-A647-DFAA7BC5AFEC}">
  <ds:schemaRefs>
    <ds:schemaRef ds:uri="http://schemas.microsoft.com/office/2006/metadata/longProperties"/>
  </ds:schemaRefs>
</ds:datastoreItem>
</file>

<file path=customXml/itemProps5.xml><?xml version="1.0" encoding="utf-8"?>
<ds:datastoreItem xmlns:ds="http://schemas.openxmlformats.org/officeDocument/2006/customXml" ds:itemID="{E6B04E58-6CF9-4043-8AC8-E25000F7086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84</vt:i4>
      </vt:variant>
    </vt:vector>
  </HeadingPairs>
  <TitlesOfParts>
    <vt:vector size="132" baseType="lpstr">
      <vt:lpstr>data</vt:lpstr>
      <vt:lpstr>Instructions</vt:lpstr>
      <vt:lpstr>Total Payment Amount</vt:lpstr>
      <vt:lpstr>Annual Report Narrative</vt:lpstr>
      <vt:lpstr>Category 1 Summary</vt:lpstr>
      <vt:lpstr>Category 2 Summary</vt:lpstr>
      <vt:lpstr>Category 3 Summary</vt:lpstr>
      <vt:lpstr>Category 4 Summary</vt:lpstr>
      <vt:lpstr>Expand Primary Care Capacity</vt:lpstr>
      <vt:lpstr>Training Primary Care Workforce</vt:lpstr>
      <vt:lpstr>Registry Functionality</vt:lpstr>
      <vt:lpstr>Interpretation Services</vt:lpstr>
      <vt:lpstr>REAL Data</vt:lpstr>
      <vt:lpstr>Urgent Medical Advice</vt:lpstr>
      <vt:lpstr>Introduce Telemedicine</vt:lpstr>
      <vt:lpstr>Coding &amp; Documentation</vt:lpstr>
      <vt:lpstr>Risk Stratification</vt:lpstr>
      <vt:lpstr>Expand Specialty Care Capacity</vt:lpstr>
      <vt:lpstr>Perf Improvement &amp; Reporting</vt:lpstr>
      <vt:lpstr>Expand Medical Homes</vt:lpstr>
      <vt:lpstr>Chronic Care Management</vt:lpstr>
      <vt:lpstr>Redesign Primary Care</vt:lpstr>
      <vt:lpstr>Patient Experience</vt:lpstr>
      <vt:lpstr>Redesign for Cost Containment</vt:lpstr>
      <vt:lpstr>Integrate Physical Behavioral</vt:lpstr>
      <vt:lpstr>Specialty Care Access</vt:lpstr>
      <vt:lpstr>Patient Care Navigation</vt:lpstr>
      <vt:lpstr>Process Improvement Methodology</vt:lpstr>
      <vt:lpstr>ED Patient Flow</vt:lpstr>
      <vt:lpstr>Use Palliative Care Programs</vt:lpstr>
      <vt:lpstr>Conduct Medication Management</vt:lpstr>
      <vt:lpstr>Care Transitions</vt:lpstr>
      <vt:lpstr>Real-Time HAIs System</vt:lpstr>
      <vt:lpstr>PatientCaregiver Experience</vt:lpstr>
      <vt:lpstr>Care Coordination</vt:lpstr>
      <vt:lpstr>Preventive Health</vt:lpstr>
      <vt:lpstr>At-Risk Populations</vt:lpstr>
      <vt:lpstr>Sepsis</vt:lpstr>
      <vt:lpstr>CLABSI</vt:lpstr>
      <vt:lpstr>SSI</vt:lpstr>
      <vt:lpstr>HAPU</vt:lpstr>
      <vt:lpstr>Stroke</vt:lpstr>
      <vt:lpstr>VTE</vt:lpstr>
      <vt:lpstr>Falls with Injury</vt:lpstr>
      <vt:lpstr>Sheet1</vt:lpstr>
      <vt:lpstr>Sheet4</vt:lpstr>
      <vt:lpstr>Sheet5</vt:lpstr>
      <vt:lpstr>Sheet48</vt:lpstr>
      <vt:lpstr>DPH</vt:lpstr>
      <vt:lpstr>DY</vt:lpstr>
      <vt:lpstr>'Annual Report Narrative'!Print_Area</vt:lpstr>
      <vt:lpstr>'Care Transitions'!Print_Area</vt:lpstr>
      <vt:lpstr>'Category 1 Summary'!Print_Area</vt:lpstr>
      <vt:lpstr>'Category 2 Summary'!Print_Area</vt:lpstr>
      <vt:lpstr>'Category 3 Summary'!Print_Area</vt:lpstr>
      <vt:lpstr>'Category 4 Summary'!Print_Area</vt:lpstr>
      <vt:lpstr>'Chronic Care Management'!Print_Area</vt:lpstr>
      <vt:lpstr>CLABSI!Print_Area</vt:lpstr>
      <vt:lpstr>'Coding &amp; Documentation'!Print_Area</vt:lpstr>
      <vt:lpstr>'Conduct Medication Management'!Print_Area</vt:lpstr>
      <vt:lpstr>'ED Patient Flow'!Print_Area</vt:lpstr>
      <vt:lpstr>'Expand Medical Homes'!Print_Area</vt:lpstr>
      <vt:lpstr>'Expand Primary Care Capacity'!Print_Area</vt:lpstr>
      <vt:lpstr>'Expand Specialty Care Capacity'!Print_Area</vt:lpstr>
      <vt:lpstr>'Falls with Injury'!Print_Area</vt:lpstr>
      <vt:lpstr>HAPU!Print_Area</vt:lpstr>
      <vt:lpstr>Instructions!Print_Area</vt:lpstr>
      <vt:lpstr>'Integrate Physical Behavioral'!Print_Area</vt:lpstr>
      <vt:lpstr>'Interpretation Services'!Print_Area</vt:lpstr>
      <vt:lpstr>'Introduce Telemedicine'!Print_Area</vt:lpstr>
      <vt:lpstr>'Patient Care Navigation'!Print_Area</vt:lpstr>
      <vt:lpstr>'Patient Experience'!Print_Area</vt:lpstr>
      <vt:lpstr>'PatientCaregiver Experience'!Print_Area</vt:lpstr>
      <vt:lpstr>'Perf Improvement &amp; Reporting'!Print_Area</vt:lpstr>
      <vt:lpstr>'Process Improvement Methodology'!Print_Area</vt:lpstr>
      <vt:lpstr>'REAL Data'!Print_Area</vt:lpstr>
      <vt:lpstr>'Real-Time HAIs System'!Print_Area</vt:lpstr>
      <vt:lpstr>'Redesign for Cost Containment'!Print_Area</vt:lpstr>
      <vt:lpstr>'Redesign Primary Care'!Print_Area</vt:lpstr>
      <vt:lpstr>'Registry Functionality'!Print_Area</vt:lpstr>
      <vt:lpstr>'Risk Stratification'!Print_Area</vt:lpstr>
      <vt:lpstr>Sepsis!Print_Area</vt:lpstr>
      <vt:lpstr>'Specialty Care Access'!Print_Area</vt:lpstr>
      <vt:lpstr>SSI!Print_Area</vt:lpstr>
      <vt:lpstr>Stroke!Print_Area</vt:lpstr>
      <vt:lpstr>'Total Payment Amount'!Print_Area</vt:lpstr>
      <vt:lpstr>'Training Primary Care Workforce'!Print_Area</vt:lpstr>
      <vt:lpstr>'Urgent Medical Advice'!Print_Area</vt:lpstr>
      <vt:lpstr>'Use Palliative Care Programs'!Print_Area</vt:lpstr>
      <vt:lpstr>VTE!Print_Area</vt:lpstr>
      <vt:lpstr>'At-Risk Populations'!Print_Titles</vt:lpstr>
      <vt:lpstr>'Care Coordination'!Print_Titles</vt:lpstr>
      <vt:lpstr>'Care Transitions'!Print_Titles</vt:lpstr>
      <vt:lpstr>'Category 1 Summary'!Print_Titles</vt:lpstr>
      <vt:lpstr>'Category 2 Summary'!Print_Titles</vt:lpstr>
      <vt:lpstr>'Category 3 Summary'!Print_Titles</vt:lpstr>
      <vt:lpstr>'Category 4 Summary'!Print_Titles</vt:lpstr>
      <vt:lpstr>'Chronic Care Management'!Print_Titles</vt:lpstr>
      <vt:lpstr>CLABSI!Print_Titles</vt:lpstr>
      <vt:lpstr>'Coding &amp; Documentation'!Print_Titles</vt:lpstr>
      <vt:lpstr>'Conduct Medication Management'!Print_Titles</vt:lpstr>
      <vt:lpstr>'ED Patient Flow'!Print_Titles</vt:lpstr>
      <vt:lpstr>'Expand Medical Homes'!Print_Titles</vt:lpstr>
      <vt:lpstr>'Expand Primary Care Capacity'!Print_Titles</vt:lpstr>
      <vt:lpstr>'Expand Specialty Care Capacity'!Print_Titles</vt:lpstr>
      <vt:lpstr>'Falls with Injury'!Print_Titles</vt:lpstr>
      <vt:lpstr>HAPU!Print_Titles</vt:lpstr>
      <vt:lpstr>'Integrate Physical Behavioral'!Print_Titles</vt:lpstr>
      <vt:lpstr>'Interpretation Services'!Print_Titles</vt:lpstr>
      <vt:lpstr>'Introduce Telemedicine'!Print_Titles</vt:lpstr>
      <vt:lpstr>'Patient Care Navigation'!Print_Titles</vt:lpstr>
      <vt:lpstr>'Patient Experience'!Print_Titles</vt:lpstr>
      <vt:lpstr>'PatientCaregiver Experience'!Print_Titles</vt:lpstr>
      <vt:lpstr>'Perf Improvement &amp; Reporting'!Print_Titles</vt:lpstr>
      <vt:lpstr>'Preventive Health'!Print_Titles</vt:lpstr>
      <vt:lpstr>'Process Improvement Methodology'!Print_Titles</vt:lpstr>
      <vt:lpstr>'REAL Data'!Print_Titles</vt:lpstr>
      <vt:lpstr>'Real-Time HAIs System'!Print_Titles</vt:lpstr>
      <vt:lpstr>'Redesign for Cost Containment'!Print_Titles</vt:lpstr>
      <vt:lpstr>'Redesign Primary Care'!Print_Titles</vt:lpstr>
      <vt:lpstr>'Registry Functionality'!Print_Titles</vt:lpstr>
      <vt:lpstr>'Risk Stratification'!Print_Titles</vt:lpstr>
      <vt:lpstr>Sepsis!Print_Titles</vt:lpstr>
      <vt:lpstr>'Specialty Care Access'!Print_Titles</vt:lpstr>
      <vt:lpstr>SSI!Print_Titles</vt:lpstr>
      <vt:lpstr>Stroke!Print_Titles</vt:lpstr>
      <vt:lpstr>'Training Primary Care Workforce'!Print_Titles</vt:lpstr>
      <vt:lpstr>'Urgent Medical Advice'!Print_Titles</vt:lpstr>
      <vt:lpstr>'Use Palliative Care Programs'!Print_Titles</vt:lpstr>
      <vt:lpstr>VTE!Print_Titles</vt:lpstr>
      <vt:lpstr>Source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DY 7 Annual Report</dc:title>
  <dc:creator>MFSchoenberg</dc:creator>
  <cp:keywords>DSRIP DY 7 Annual Report</cp:keywords>
  <cp:lastModifiedBy>westj</cp:lastModifiedBy>
  <cp:lastPrinted>2013-05-29T20:15:28Z</cp:lastPrinted>
  <dcterms:created xsi:type="dcterms:W3CDTF">2011-04-27T21:00:50Z</dcterms:created>
  <dcterms:modified xsi:type="dcterms:W3CDTF">2020-11-11T02:39:13Z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xd_Signature">
    <vt:lpwstr/>
  </property>
  <property fmtid="{D5CDD505-2E9C-101B-9397-08002B2CF9AE}" pid="4" name="TemplateUrl">
    <vt:lpwstr/>
  </property>
  <property fmtid="{D5CDD505-2E9C-101B-9397-08002B2CF9AE}" pid="5" name="Order">
    <vt:lpwstr>534100.000000000</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_SourceUrl">
    <vt:lpwstr/>
  </property>
  <property fmtid="{D5CDD505-2E9C-101B-9397-08002B2CF9AE}" pid="10" name="_SharedFileIndex">
    <vt:lpwstr/>
  </property>
  <property fmtid="{D5CDD505-2E9C-101B-9397-08002B2CF9AE}" pid="11" name="display_urn:schemas-microsoft-com:office:office#Editor">
    <vt:lpwstr>John SS01. Trapper</vt:lpwstr>
  </property>
  <property fmtid="{D5CDD505-2E9C-101B-9397-08002B2CF9AE}" pid="12" name="display_urn:schemas-microsoft-com:office:office#Author">
    <vt:lpwstr>John SS01. Trapper</vt:lpwstr>
  </property>
  <property fmtid="{D5CDD505-2E9C-101B-9397-08002B2CF9AE}" pid="13" name="_dlc_DocId">
    <vt:lpwstr>DHCSDOC-2129867196-589</vt:lpwstr>
  </property>
  <property fmtid="{D5CDD505-2E9C-101B-9397-08002B2CF9AE}" pid="14" name="_dlc_DocIdItemGuid">
    <vt:lpwstr>7da03e1c-cecf-4e84-9cfc-9fa22c5c3b6e</vt:lpwstr>
  </property>
  <property fmtid="{D5CDD505-2E9C-101B-9397-08002B2CF9AE}" pid="15" name="_dlc_DocIdUrl">
    <vt:lpwstr>http://dhcs2016prod:88/provgovpart/_layouts/15/DocIdRedir.aspx?ID=DHCSDOC-2129867196-589, DHCSDOC-2129867196-589</vt:lpwstr>
  </property>
  <property fmtid="{D5CDD505-2E9C-101B-9397-08002B2CF9AE}" pid="16" name="ContentTypeId">
    <vt:lpwstr>0x0101000DD778A44A894D44A57135C48A267F0A</vt:lpwstr>
  </property>
</Properties>
</file>