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Default Extension="vml" ContentType="application/vnd.openxmlformats-officedocument.vmlDrawing"/>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codeName="ThisWorkbook" defaultThemeVersion="124226"/>
  <bookViews>
    <workbookView xWindow="65416" yWindow="65416" windowWidth="20730" windowHeight="11160" tabRatio="839" firstSheet="1" activeTab="3"/>
  </bookViews>
  <sheets>
    <sheet name="data" sheetId="50" state="hidden" r:id="rId1"/>
    <sheet name="Instructions" sheetId="6" r:id="rId2"/>
    <sheet name="Total Payment Amount" sheetId="7" r:id="rId3"/>
    <sheet name="Annual Report Narrative" sheetId="8" r:id="rId4"/>
    <sheet name="Category 1 Summary" sheetId="9" r:id="rId5"/>
    <sheet name="Category 2 Summary" sheetId="10" r:id="rId6"/>
    <sheet name="Category 3 Summary" sheetId="5" r:id="rId7"/>
    <sheet name="Category 4 Summary" sheetId="11" r:id="rId8"/>
    <sheet name="Expand Primary Care Capacity" sheetId="12" r:id="rId9"/>
    <sheet name="Training Primary Care Workforce" sheetId="13" r:id="rId10"/>
    <sheet name="Registry Functionality" sheetId="49" r:id="rId11"/>
    <sheet name="Interpretation Services" sheetId="15" r:id="rId12"/>
    <sheet name="REAL Data" sheetId="16" r:id="rId13"/>
    <sheet name="Urgent Medical Advice" sheetId="17" r:id="rId14"/>
    <sheet name="Introduce Telemedicine" sheetId="18" r:id="rId15"/>
    <sheet name="Coding &amp; Documentation" sheetId="19" r:id="rId16"/>
    <sheet name="Risk Stratification" sheetId="20" r:id="rId17"/>
    <sheet name="Expand Specialty Care Capacity" sheetId="22" r:id="rId18"/>
    <sheet name="Perf Improvement &amp; Reporting" sheetId="23" r:id="rId19"/>
    <sheet name="Expand Medical Homes" sheetId="24" r:id="rId20"/>
    <sheet name="Chronic Care Management" sheetId="25" r:id="rId21"/>
    <sheet name="Redesign Primary Care" sheetId="26" r:id="rId22"/>
    <sheet name="Patient Experience" sheetId="27" r:id="rId23"/>
    <sheet name="Redesign for Cost Containment" sheetId="28" r:id="rId24"/>
    <sheet name="Integrate Physical Behavioral" sheetId="29" r:id="rId25"/>
    <sheet name="Specialty Care Access" sheetId="30" r:id="rId26"/>
    <sheet name="Patient Care Navigation" sheetId="31" r:id="rId27"/>
    <sheet name="Process Improvement Methodology" sheetId="32" r:id="rId28"/>
    <sheet name="ED Patient Flow" sheetId="33" r:id="rId29"/>
    <sheet name="Use Palliative Care Programs" sheetId="34" r:id="rId30"/>
    <sheet name="Conduct Medication Management" sheetId="35" r:id="rId31"/>
    <sheet name="Care Transitions" sheetId="36" r:id="rId32"/>
    <sheet name="Real-Time HAIs System" sheetId="37" r:id="rId33"/>
    <sheet name="PatientCaregiver Experience" sheetId="1" r:id="rId34"/>
    <sheet name="Care Coordination" sheetId="2" r:id="rId35"/>
    <sheet name="Preventive Health" sheetId="3" r:id="rId36"/>
    <sheet name="At-Risk Populations" sheetId="4" r:id="rId37"/>
    <sheet name="Sepsis" sheetId="38" r:id="rId38"/>
    <sheet name="CLABSI" sheetId="39" r:id="rId39"/>
    <sheet name="SSI" sheetId="40" r:id="rId40"/>
    <sheet name="HAPU" sheetId="41" r:id="rId41"/>
    <sheet name="Stroke" sheetId="42" r:id="rId42"/>
    <sheet name="VTE" sheetId="43" r:id="rId43"/>
    <sheet name="Falls with Injury" sheetId="44" r:id="rId44"/>
    <sheet name="Sheet1" sheetId="45" state="hidden" r:id="rId45"/>
    <sheet name="Sheet4" sheetId="46" state="hidden" r:id="rId46"/>
    <sheet name="Sheet5" sheetId="47" state="hidden" r:id="rId47"/>
    <sheet name="Sheet48" sheetId="48" state="hidden" r:id="rId48"/>
  </sheets>
  <definedNames>
    <definedName name="DPH">'Sheet4'!$A$1:$A$17</definedName>
    <definedName name="DY">'Sheet5'!$A$1:$A$5</definedName>
    <definedName name="_xlnm.Print_Area" localSheetId="3">'Annual Report Narrative'!$A$1:$G$78</definedName>
    <definedName name="_xlnm.Print_Area" localSheetId="31">'Care Transitions'!$A$1:$G$270</definedName>
    <definedName name="_xlnm.Print_Area" localSheetId="4">'Category 1 Summary'!$A$1:$G$618</definedName>
    <definedName name="_xlnm.Print_Area" localSheetId="5">'Category 2 Summary'!$A$1:$G$783</definedName>
    <definedName name="_xlnm.Print_Area" localSheetId="6">'Category 3 Summary'!$A$1:$G$176</definedName>
    <definedName name="_xlnm.Print_Area" localSheetId="7">'Category 4 Summary'!$A$1:$G$367</definedName>
    <definedName name="_xlnm.Print_Area" localSheetId="20">'Chronic Care Management'!$A$1:$G$270</definedName>
    <definedName name="_xlnm.Print_Area" localSheetId="38">'CLABSI'!$A$1:$H$270</definedName>
    <definedName name="_xlnm.Print_Area" localSheetId="15">'Coding &amp; Documentation'!$A$1:$G$270</definedName>
    <definedName name="_xlnm.Print_Area" localSheetId="30">'Conduct Medication Management'!$A$1:$G$270</definedName>
    <definedName name="_xlnm.Print_Area" localSheetId="28">'ED Patient Flow'!$A$1:$G$270</definedName>
    <definedName name="_xlnm.Print_Area" localSheetId="19">'Expand Medical Homes'!$A$1:$G$270</definedName>
    <definedName name="_xlnm.Print_Area" localSheetId="8">'Expand Primary Care Capacity'!$A$1:$G$270</definedName>
    <definedName name="_xlnm.Print_Area" localSheetId="17">'Expand Specialty Care Capacity'!$A$1:$G$270</definedName>
    <definedName name="_xlnm.Print_Area" localSheetId="43">'Falls with Injury'!$A$1:$G$195</definedName>
    <definedName name="_xlnm.Print_Area" localSheetId="40">'HAPU'!$A$1:$G$370</definedName>
    <definedName name="_xlnm.Print_Area" localSheetId="1">'Instructions'!$A$1:$G$45</definedName>
    <definedName name="_xlnm.Print_Area" localSheetId="24">'Integrate Physical Behavioral'!$A$1:$G$270</definedName>
    <definedName name="_xlnm.Print_Area" localSheetId="11">'Interpretation Services'!$A$1:$G$270</definedName>
    <definedName name="_xlnm.Print_Area" localSheetId="14">'Introduce Telemedicine'!$A$1:$G$270</definedName>
    <definedName name="_xlnm.Print_Area" localSheetId="26">'Patient Care Navigation'!$A$1:$G$270</definedName>
    <definedName name="_xlnm.Print_Area" localSheetId="22">'Patient Experience'!$A$1:$G$270</definedName>
    <definedName name="_xlnm.Print_Area" localSheetId="33">'PatientCaregiver Experience'!$A$1:$G$148</definedName>
    <definedName name="_xlnm.Print_Area" localSheetId="18">'Perf Improvement &amp; Reporting'!$A$1:$G$270</definedName>
    <definedName name="_xlnm.Print_Area" localSheetId="27">'Process Improvement Methodology'!$A$1:$G$270</definedName>
    <definedName name="_xlnm.Print_Area" localSheetId="12">'REAL Data'!$A$1:$G$270</definedName>
    <definedName name="_xlnm.Print_Area" localSheetId="32">'Real-Time HAIs System'!$A$1:$G$270</definedName>
    <definedName name="_xlnm.Print_Area" localSheetId="23">'Redesign for Cost Containment'!$A$1:$G$270</definedName>
    <definedName name="_xlnm.Print_Area" localSheetId="21">'Redesign Primary Care'!$A$1:$G$270</definedName>
    <definedName name="_xlnm.Print_Area" localSheetId="10">'Registry Functionality'!$A$1:$G$270</definedName>
    <definedName name="_xlnm.Print_Area" localSheetId="16">'Risk Stratification'!$A$1:$G$270</definedName>
    <definedName name="_xlnm.Print_Area" localSheetId="37">'Sepsis'!$A$1:$G$295</definedName>
    <definedName name="_xlnm.Print_Area" localSheetId="25">'Specialty Care Access'!$A$1:$G$270</definedName>
    <definedName name="_xlnm.Print_Area" localSheetId="39">'SSI'!$A$1:$G$195</definedName>
    <definedName name="_xlnm.Print_Area" localSheetId="41">'Stroke'!$A$1:$G$170</definedName>
    <definedName name="_xlnm.Print_Area" localSheetId="2">'Total Payment Amount'!$A$1:$G$100</definedName>
    <definedName name="_xlnm.Print_Area" localSheetId="9">'Training Primary Care Workforce'!$A$1:$G$270</definedName>
    <definedName name="_xlnm.Print_Area" localSheetId="13">'Urgent Medical Advice'!$A$1:$G$270</definedName>
    <definedName name="_xlnm.Print_Area" localSheetId="29">'Use Palliative Care Programs'!$A$1:$G$270</definedName>
    <definedName name="_xlnm.Print_Area" localSheetId="42">'VTE'!$A$1:$G$195</definedName>
    <definedName name="Source">'Sheet48'!$A$1:$A$5</definedName>
    <definedName name="YesNo">'Sheet1'!$A$1:$A$2</definedName>
    <definedName name="Z_4D8B2282_A196_4BD5_9555_949E439C37BC_.wvu.PrintArea" localSheetId="3" hidden="1">'Annual Report Narrative'!$A$1:$G$62</definedName>
    <definedName name="Z_4D8B2282_A196_4BD5_9555_949E439C37BC_.wvu.PrintArea" localSheetId="36" hidden="1">'At-Risk Populations'!$A$1:$G$75</definedName>
    <definedName name="Z_4D8B2282_A196_4BD5_9555_949E439C37BC_.wvu.PrintArea" localSheetId="34" hidden="1">'Care Coordination'!$A$1:$G$72</definedName>
    <definedName name="Z_4D8B2282_A196_4BD5_9555_949E439C37BC_.wvu.PrintArea" localSheetId="31" hidden="1">'Care Transitions'!$A$1:$G$270</definedName>
    <definedName name="Z_4D8B2282_A196_4BD5_9555_949E439C37BC_.wvu.PrintArea" localSheetId="4" hidden="1">'Category 1 Summary'!$A$1:$G$618</definedName>
    <definedName name="Z_4D8B2282_A196_4BD5_9555_949E439C37BC_.wvu.PrintArea" localSheetId="5" hidden="1">'Category 2 Summary'!$A$1:$G$783</definedName>
    <definedName name="Z_4D8B2282_A196_4BD5_9555_949E439C37BC_.wvu.PrintArea" localSheetId="6" hidden="1">'Category 3 Summary'!$A$1:$G$176</definedName>
    <definedName name="Z_4D8B2282_A196_4BD5_9555_949E439C37BC_.wvu.PrintArea" localSheetId="7" hidden="1">'Category 4 Summary'!$A$1:$G$367</definedName>
    <definedName name="Z_4D8B2282_A196_4BD5_9555_949E439C37BC_.wvu.PrintArea" localSheetId="20" hidden="1">'Chronic Care Management'!$A$1:$G$270</definedName>
    <definedName name="Z_4D8B2282_A196_4BD5_9555_949E439C37BC_.wvu.PrintArea" localSheetId="38" hidden="1">'CLABSI'!$A$1:$G$195</definedName>
    <definedName name="Z_4D8B2282_A196_4BD5_9555_949E439C37BC_.wvu.PrintArea" localSheetId="15" hidden="1">'Coding &amp; Documentation'!$A$1:$G$270</definedName>
    <definedName name="Z_4D8B2282_A196_4BD5_9555_949E439C37BC_.wvu.PrintArea" localSheetId="30" hidden="1">'Conduct Medication Management'!$A$1:$G$270</definedName>
    <definedName name="Z_4D8B2282_A196_4BD5_9555_949E439C37BC_.wvu.PrintArea" localSheetId="28" hidden="1">'ED Patient Flow'!$A$1:$G$270</definedName>
    <definedName name="Z_4D8B2282_A196_4BD5_9555_949E439C37BC_.wvu.PrintArea" localSheetId="19" hidden="1">'Expand Medical Homes'!$A$1:$G$270</definedName>
    <definedName name="Z_4D8B2282_A196_4BD5_9555_949E439C37BC_.wvu.PrintArea" localSheetId="8" hidden="1">'Expand Primary Care Capacity'!$A$1:$G$270</definedName>
    <definedName name="Z_4D8B2282_A196_4BD5_9555_949E439C37BC_.wvu.PrintArea" localSheetId="17" hidden="1">'Expand Specialty Care Capacity'!$A$1:$G$270</definedName>
    <definedName name="Z_4D8B2282_A196_4BD5_9555_949E439C37BC_.wvu.PrintArea" localSheetId="43" hidden="1">'Falls with Injury'!$A$1:$G$195</definedName>
    <definedName name="Z_4D8B2282_A196_4BD5_9555_949E439C37BC_.wvu.PrintArea" localSheetId="40" hidden="1">'HAPU'!$A$1:$G$195</definedName>
    <definedName name="Z_4D8B2282_A196_4BD5_9555_949E439C37BC_.wvu.PrintArea" localSheetId="1" hidden="1">'Instructions'!$A$1:$G$47</definedName>
    <definedName name="Z_4D8B2282_A196_4BD5_9555_949E439C37BC_.wvu.PrintArea" localSheetId="24" hidden="1">'Integrate Physical Behavioral'!$A$1:$G$270</definedName>
    <definedName name="Z_4D8B2282_A196_4BD5_9555_949E439C37BC_.wvu.PrintArea" localSheetId="11" hidden="1">'Interpretation Services'!$A$1:$G$270</definedName>
    <definedName name="Z_4D8B2282_A196_4BD5_9555_949E439C37BC_.wvu.PrintArea" localSheetId="14" hidden="1">'Introduce Telemedicine'!$A$1:$G$270</definedName>
    <definedName name="Z_4D8B2282_A196_4BD5_9555_949E439C37BC_.wvu.PrintArea" localSheetId="26" hidden="1">'Patient Care Navigation'!$A$1:$G$270</definedName>
    <definedName name="Z_4D8B2282_A196_4BD5_9555_949E439C37BC_.wvu.PrintArea" localSheetId="22" hidden="1">'Patient Experience'!$A$1:$G$270</definedName>
    <definedName name="Z_4D8B2282_A196_4BD5_9555_949E439C37BC_.wvu.PrintArea" localSheetId="33" hidden="1">'PatientCaregiver Experience'!$A$1:$G$148</definedName>
    <definedName name="Z_4D8B2282_A196_4BD5_9555_949E439C37BC_.wvu.PrintArea" localSheetId="18" hidden="1">'Perf Improvement &amp; Reporting'!$A$1:$G$270</definedName>
    <definedName name="Z_4D8B2282_A196_4BD5_9555_949E439C37BC_.wvu.PrintArea" localSheetId="35" hidden="1">'Preventive Health'!$A$1:$G$72</definedName>
    <definedName name="Z_4D8B2282_A196_4BD5_9555_949E439C37BC_.wvu.PrintArea" localSheetId="27" hidden="1">'Process Improvement Methodology'!$A$1:$G$270</definedName>
    <definedName name="Z_4D8B2282_A196_4BD5_9555_949E439C37BC_.wvu.PrintArea" localSheetId="12" hidden="1">'REAL Data'!$A$1:$G$270</definedName>
    <definedName name="Z_4D8B2282_A196_4BD5_9555_949E439C37BC_.wvu.PrintArea" localSheetId="32" hidden="1">'Real-Time HAIs System'!$A$1:$G$270</definedName>
    <definedName name="Z_4D8B2282_A196_4BD5_9555_949E439C37BC_.wvu.PrintArea" localSheetId="23" hidden="1">'Redesign for Cost Containment'!$A$1:$G$270</definedName>
    <definedName name="Z_4D8B2282_A196_4BD5_9555_949E439C37BC_.wvu.PrintArea" localSheetId="21" hidden="1">'Redesign Primary Care'!$A$1:$G$270</definedName>
    <definedName name="Z_4D8B2282_A196_4BD5_9555_949E439C37BC_.wvu.PrintArea" localSheetId="10" hidden="1">'Registry Functionality'!$A$1:$G$270</definedName>
    <definedName name="Z_4D8B2282_A196_4BD5_9555_949E439C37BC_.wvu.PrintArea" localSheetId="16" hidden="1">'Risk Stratification'!$A$1:$G$270</definedName>
    <definedName name="Z_4D8B2282_A196_4BD5_9555_949E439C37BC_.wvu.PrintArea" localSheetId="37" hidden="1">'Sepsis'!$A$1:$G$295</definedName>
    <definedName name="Z_4D8B2282_A196_4BD5_9555_949E439C37BC_.wvu.PrintArea" localSheetId="25" hidden="1">'Specialty Care Access'!$A$1:$G$270</definedName>
    <definedName name="Z_4D8B2282_A196_4BD5_9555_949E439C37BC_.wvu.PrintArea" localSheetId="39" hidden="1">'SSI'!$A$1:$G$195</definedName>
    <definedName name="Z_4D8B2282_A196_4BD5_9555_949E439C37BC_.wvu.PrintArea" localSheetId="41" hidden="1">'Stroke'!$A$1:$G$170</definedName>
    <definedName name="Z_4D8B2282_A196_4BD5_9555_949E439C37BC_.wvu.PrintArea" localSheetId="2" hidden="1">'Total Payment Amount'!$A$1:$G$100</definedName>
    <definedName name="Z_4D8B2282_A196_4BD5_9555_949E439C37BC_.wvu.PrintArea" localSheetId="9" hidden="1">'Training Primary Care Workforce'!$A$1:$G$270</definedName>
    <definedName name="Z_4D8B2282_A196_4BD5_9555_949E439C37BC_.wvu.PrintArea" localSheetId="13" hidden="1">'Urgent Medical Advice'!$A$1:$G$270</definedName>
    <definedName name="Z_4D8B2282_A196_4BD5_9555_949E439C37BC_.wvu.PrintArea" localSheetId="29" hidden="1">'Use Palliative Care Programs'!$A$1:$G$270</definedName>
    <definedName name="Z_4D8B2282_A196_4BD5_9555_949E439C37BC_.wvu.PrintArea" localSheetId="42" hidden="1">'VTE'!$A$1:$G$170</definedName>
    <definedName name="Z_4D8B2282_A196_4BD5_9555_949E439C37BC_.wvu.PrintTitles" localSheetId="36" hidden="1">'At-Risk Populations'!$5:$5</definedName>
    <definedName name="Z_4D8B2282_A196_4BD5_9555_949E439C37BC_.wvu.PrintTitles" localSheetId="34" hidden="1">'Care Coordination'!$5:$5</definedName>
    <definedName name="Z_4D8B2282_A196_4BD5_9555_949E439C37BC_.wvu.PrintTitles" localSheetId="31" hidden="1">'Care Transitions'!$6:$6</definedName>
    <definedName name="Z_4D8B2282_A196_4BD5_9555_949E439C37BC_.wvu.PrintTitles" localSheetId="4" hidden="1">'Category 1 Summary'!$5:$5</definedName>
    <definedName name="Z_4D8B2282_A196_4BD5_9555_949E439C37BC_.wvu.PrintTitles" localSheetId="5" hidden="1">'Category 2 Summary'!$5:$5</definedName>
    <definedName name="Z_4D8B2282_A196_4BD5_9555_949E439C37BC_.wvu.PrintTitles" localSheetId="6" hidden="1">'Category 3 Summary'!$5:$5</definedName>
    <definedName name="Z_4D8B2282_A196_4BD5_9555_949E439C37BC_.wvu.PrintTitles" localSheetId="7" hidden="1">'Category 4 Summary'!$5:$5</definedName>
    <definedName name="Z_4D8B2282_A196_4BD5_9555_949E439C37BC_.wvu.PrintTitles" localSheetId="20" hidden="1">'Chronic Care Management'!$6:$6</definedName>
    <definedName name="Z_4D8B2282_A196_4BD5_9555_949E439C37BC_.wvu.PrintTitles" localSheetId="38" hidden="1">'CLABSI'!$5:$5</definedName>
    <definedName name="Z_4D8B2282_A196_4BD5_9555_949E439C37BC_.wvu.PrintTitles" localSheetId="15" hidden="1">'Coding &amp; Documentation'!$6:$6</definedName>
    <definedName name="Z_4D8B2282_A196_4BD5_9555_949E439C37BC_.wvu.PrintTitles" localSheetId="30" hidden="1">'Conduct Medication Management'!$6:$6</definedName>
    <definedName name="Z_4D8B2282_A196_4BD5_9555_949E439C37BC_.wvu.PrintTitles" localSheetId="28" hidden="1">'ED Patient Flow'!$6:$6</definedName>
    <definedName name="Z_4D8B2282_A196_4BD5_9555_949E439C37BC_.wvu.PrintTitles" localSheetId="19" hidden="1">'Expand Medical Homes'!$6:$6</definedName>
    <definedName name="Z_4D8B2282_A196_4BD5_9555_949E439C37BC_.wvu.PrintTitles" localSheetId="8" hidden="1">'Expand Primary Care Capacity'!$6:$6</definedName>
    <definedName name="Z_4D8B2282_A196_4BD5_9555_949E439C37BC_.wvu.PrintTitles" localSheetId="17" hidden="1">'Expand Specialty Care Capacity'!$6:$6</definedName>
    <definedName name="Z_4D8B2282_A196_4BD5_9555_949E439C37BC_.wvu.PrintTitles" localSheetId="43" hidden="1">'Falls with Injury'!$5:$5</definedName>
    <definedName name="Z_4D8B2282_A196_4BD5_9555_949E439C37BC_.wvu.PrintTitles" localSheetId="40" hidden="1">'HAPU'!$5:$5</definedName>
    <definedName name="Z_4D8B2282_A196_4BD5_9555_949E439C37BC_.wvu.PrintTitles" localSheetId="24" hidden="1">'Integrate Physical Behavioral'!$6:$6</definedName>
    <definedName name="Z_4D8B2282_A196_4BD5_9555_949E439C37BC_.wvu.PrintTitles" localSheetId="11" hidden="1">'Interpretation Services'!$6:$6</definedName>
    <definedName name="Z_4D8B2282_A196_4BD5_9555_949E439C37BC_.wvu.PrintTitles" localSheetId="14" hidden="1">'Introduce Telemedicine'!$6:$6</definedName>
    <definedName name="Z_4D8B2282_A196_4BD5_9555_949E439C37BC_.wvu.PrintTitles" localSheetId="26" hidden="1">'Patient Care Navigation'!$6:$6</definedName>
    <definedName name="Z_4D8B2282_A196_4BD5_9555_949E439C37BC_.wvu.PrintTitles" localSheetId="22" hidden="1">'Patient Experience'!$6:$6</definedName>
    <definedName name="Z_4D8B2282_A196_4BD5_9555_949E439C37BC_.wvu.PrintTitles" localSheetId="33" hidden="1">'PatientCaregiver Experience'!$5:$5</definedName>
    <definedName name="Z_4D8B2282_A196_4BD5_9555_949E439C37BC_.wvu.PrintTitles" localSheetId="18" hidden="1">'Perf Improvement &amp; Reporting'!$6:$6</definedName>
    <definedName name="Z_4D8B2282_A196_4BD5_9555_949E439C37BC_.wvu.PrintTitles" localSheetId="35" hidden="1">'Preventive Health'!$5:$5</definedName>
    <definedName name="Z_4D8B2282_A196_4BD5_9555_949E439C37BC_.wvu.PrintTitles" localSheetId="27" hidden="1">'Process Improvement Methodology'!$6:$6</definedName>
    <definedName name="Z_4D8B2282_A196_4BD5_9555_949E439C37BC_.wvu.PrintTitles" localSheetId="12" hidden="1">'REAL Data'!$6:$6</definedName>
    <definedName name="Z_4D8B2282_A196_4BD5_9555_949E439C37BC_.wvu.PrintTitles" localSheetId="32" hidden="1">'Real-Time HAIs System'!$6:$6</definedName>
    <definedName name="Z_4D8B2282_A196_4BD5_9555_949E439C37BC_.wvu.PrintTitles" localSheetId="23" hidden="1">'Redesign for Cost Containment'!$6:$6</definedName>
    <definedName name="Z_4D8B2282_A196_4BD5_9555_949E439C37BC_.wvu.PrintTitles" localSheetId="21" hidden="1">'Redesign Primary Care'!$6:$6</definedName>
    <definedName name="Z_4D8B2282_A196_4BD5_9555_949E439C37BC_.wvu.PrintTitles" localSheetId="10" hidden="1">'Registry Functionality'!$6:$6</definedName>
    <definedName name="Z_4D8B2282_A196_4BD5_9555_949E439C37BC_.wvu.PrintTitles" localSheetId="16" hidden="1">'Risk Stratification'!$6:$6</definedName>
    <definedName name="Z_4D8B2282_A196_4BD5_9555_949E439C37BC_.wvu.PrintTitles" localSheetId="37" hidden="1">'Sepsis'!$5:$5</definedName>
    <definedName name="Z_4D8B2282_A196_4BD5_9555_949E439C37BC_.wvu.PrintTitles" localSheetId="25" hidden="1">'Specialty Care Access'!$6:$6</definedName>
    <definedName name="Z_4D8B2282_A196_4BD5_9555_949E439C37BC_.wvu.PrintTitles" localSheetId="39" hidden="1">'SSI'!$5:$5</definedName>
    <definedName name="Z_4D8B2282_A196_4BD5_9555_949E439C37BC_.wvu.PrintTitles" localSheetId="41" hidden="1">'Stroke'!$5:$5</definedName>
    <definedName name="Z_4D8B2282_A196_4BD5_9555_949E439C37BC_.wvu.PrintTitles" localSheetId="9" hidden="1">'Training Primary Care Workforce'!$6:$6</definedName>
    <definedName name="Z_4D8B2282_A196_4BD5_9555_949E439C37BC_.wvu.PrintTitles" localSheetId="13" hidden="1">'Urgent Medical Advice'!$6:$6</definedName>
    <definedName name="Z_4D8B2282_A196_4BD5_9555_949E439C37BC_.wvu.PrintTitles" localSheetId="29" hidden="1">'Use Palliative Care Programs'!$6:$6</definedName>
    <definedName name="Z_4D8B2282_A196_4BD5_9555_949E439C37BC_.wvu.PrintTitles" localSheetId="42" hidden="1">'VTE'!$5:$5</definedName>
    <definedName name="Z_4D8B2282_A196_4BD5_9555_949E439C37BC_.wvu.Rows" localSheetId="6" hidden="1">'Category 3 Summary'!$22:$22</definedName>
    <definedName name="Z_4D8B2282_A196_4BD5_9555_949E439C37BC_.wvu.Rows" localSheetId="7" hidden="1">#REF!</definedName>
    <definedName name="Z_CCC43BC8_3286_49C5_9E4F_C8952BCE1E3A_.wvu.PrintArea" localSheetId="3" hidden="1">'Annual Report Narrative'!$A$1:$G$62</definedName>
    <definedName name="Z_CCC43BC8_3286_49C5_9E4F_C8952BCE1E3A_.wvu.PrintArea" localSheetId="36" hidden="1">'At-Risk Populations'!$A$1:$G$75</definedName>
    <definedName name="Z_CCC43BC8_3286_49C5_9E4F_C8952BCE1E3A_.wvu.PrintArea" localSheetId="34" hidden="1">'Care Coordination'!$A$1:$G$72</definedName>
    <definedName name="Z_CCC43BC8_3286_49C5_9E4F_C8952BCE1E3A_.wvu.PrintArea" localSheetId="31" hidden="1">'Care Transitions'!$A$1:$G$270</definedName>
    <definedName name="Z_CCC43BC8_3286_49C5_9E4F_C8952BCE1E3A_.wvu.PrintArea" localSheetId="4" hidden="1">'Category 1 Summary'!$A$1:$G$618</definedName>
    <definedName name="Z_CCC43BC8_3286_49C5_9E4F_C8952BCE1E3A_.wvu.PrintArea" localSheetId="5" hidden="1">'Category 2 Summary'!$A$1:$G$783</definedName>
    <definedName name="Z_CCC43BC8_3286_49C5_9E4F_C8952BCE1E3A_.wvu.PrintArea" localSheetId="6" hidden="1">'Category 3 Summary'!$A$1:$G$176</definedName>
    <definedName name="Z_CCC43BC8_3286_49C5_9E4F_C8952BCE1E3A_.wvu.PrintArea" localSheetId="7" hidden="1">'Category 4 Summary'!$A$1:$G$367</definedName>
    <definedName name="Z_CCC43BC8_3286_49C5_9E4F_C8952BCE1E3A_.wvu.PrintArea" localSheetId="20" hidden="1">'Chronic Care Management'!$A$1:$G$270</definedName>
    <definedName name="Z_CCC43BC8_3286_49C5_9E4F_C8952BCE1E3A_.wvu.PrintArea" localSheetId="38" hidden="1">'CLABSI'!$A$1:$G$195</definedName>
    <definedName name="Z_CCC43BC8_3286_49C5_9E4F_C8952BCE1E3A_.wvu.PrintArea" localSheetId="15" hidden="1">'Coding &amp; Documentation'!$A$1:$G$270</definedName>
    <definedName name="Z_CCC43BC8_3286_49C5_9E4F_C8952BCE1E3A_.wvu.PrintArea" localSheetId="30" hidden="1">'Conduct Medication Management'!$A$1:$G$270</definedName>
    <definedName name="Z_CCC43BC8_3286_49C5_9E4F_C8952BCE1E3A_.wvu.PrintArea" localSheetId="28" hidden="1">'ED Patient Flow'!$A$1:$G$270</definedName>
    <definedName name="Z_CCC43BC8_3286_49C5_9E4F_C8952BCE1E3A_.wvu.PrintArea" localSheetId="19" hidden="1">'Expand Medical Homes'!$A$1:$G$270</definedName>
    <definedName name="Z_CCC43BC8_3286_49C5_9E4F_C8952BCE1E3A_.wvu.PrintArea" localSheetId="8" hidden="1">'Expand Primary Care Capacity'!$A$1:$G$270</definedName>
    <definedName name="Z_CCC43BC8_3286_49C5_9E4F_C8952BCE1E3A_.wvu.PrintArea" localSheetId="17" hidden="1">'Expand Specialty Care Capacity'!$A$1:$G$270</definedName>
    <definedName name="Z_CCC43BC8_3286_49C5_9E4F_C8952BCE1E3A_.wvu.PrintArea" localSheetId="43" hidden="1">'Falls with Injury'!$A$1:$G$195</definedName>
    <definedName name="Z_CCC43BC8_3286_49C5_9E4F_C8952BCE1E3A_.wvu.PrintArea" localSheetId="40" hidden="1">'HAPU'!$A$1:$G$195</definedName>
    <definedName name="Z_CCC43BC8_3286_49C5_9E4F_C8952BCE1E3A_.wvu.PrintArea" localSheetId="1" hidden="1">'Instructions'!$A$1:$G$47</definedName>
    <definedName name="Z_CCC43BC8_3286_49C5_9E4F_C8952BCE1E3A_.wvu.PrintArea" localSheetId="24" hidden="1">'Integrate Physical Behavioral'!$A$1:$G$270</definedName>
    <definedName name="Z_CCC43BC8_3286_49C5_9E4F_C8952BCE1E3A_.wvu.PrintArea" localSheetId="11" hidden="1">'Interpretation Services'!$A$1:$G$270</definedName>
    <definedName name="Z_CCC43BC8_3286_49C5_9E4F_C8952BCE1E3A_.wvu.PrintArea" localSheetId="14" hidden="1">'Introduce Telemedicine'!$A$1:$G$270</definedName>
    <definedName name="Z_CCC43BC8_3286_49C5_9E4F_C8952BCE1E3A_.wvu.PrintArea" localSheetId="26" hidden="1">'Patient Care Navigation'!$A$1:$G$270</definedName>
    <definedName name="Z_CCC43BC8_3286_49C5_9E4F_C8952BCE1E3A_.wvu.PrintArea" localSheetId="22" hidden="1">'Patient Experience'!$A$1:$G$270</definedName>
    <definedName name="Z_CCC43BC8_3286_49C5_9E4F_C8952BCE1E3A_.wvu.PrintArea" localSheetId="33" hidden="1">'PatientCaregiver Experience'!$A$1:$G$148</definedName>
    <definedName name="Z_CCC43BC8_3286_49C5_9E4F_C8952BCE1E3A_.wvu.PrintArea" localSheetId="18" hidden="1">'Perf Improvement &amp; Reporting'!$A$1:$G$270</definedName>
    <definedName name="Z_CCC43BC8_3286_49C5_9E4F_C8952BCE1E3A_.wvu.PrintArea" localSheetId="35" hidden="1">'Preventive Health'!$A$1:$G$72</definedName>
    <definedName name="Z_CCC43BC8_3286_49C5_9E4F_C8952BCE1E3A_.wvu.PrintArea" localSheetId="27" hidden="1">'Process Improvement Methodology'!$A$1:$G$270</definedName>
    <definedName name="Z_CCC43BC8_3286_49C5_9E4F_C8952BCE1E3A_.wvu.PrintArea" localSheetId="12" hidden="1">'REAL Data'!$A$1:$G$270</definedName>
    <definedName name="Z_CCC43BC8_3286_49C5_9E4F_C8952BCE1E3A_.wvu.PrintArea" localSheetId="32" hidden="1">'Real-Time HAIs System'!$A$1:$G$270</definedName>
    <definedName name="Z_CCC43BC8_3286_49C5_9E4F_C8952BCE1E3A_.wvu.PrintArea" localSheetId="23" hidden="1">'Redesign for Cost Containment'!$A$1:$G$270</definedName>
    <definedName name="Z_CCC43BC8_3286_49C5_9E4F_C8952BCE1E3A_.wvu.PrintArea" localSheetId="21" hidden="1">'Redesign Primary Care'!$A$1:$G$270</definedName>
    <definedName name="Z_CCC43BC8_3286_49C5_9E4F_C8952BCE1E3A_.wvu.PrintArea" localSheetId="10" hidden="1">'Registry Functionality'!$A$1:$G$270</definedName>
    <definedName name="Z_CCC43BC8_3286_49C5_9E4F_C8952BCE1E3A_.wvu.PrintArea" localSheetId="16" hidden="1">'Risk Stratification'!$A$1:$G$270</definedName>
    <definedName name="Z_CCC43BC8_3286_49C5_9E4F_C8952BCE1E3A_.wvu.PrintArea" localSheetId="37" hidden="1">'Sepsis'!$A$1:$G$295</definedName>
    <definedName name="Z_CCC43BC8_3286_49C5_9E4F_C8952BCE1E3A_.wvu.PrintArea" localSheetId="25" hidden="1">'Specialty Care Access'!$A$1:$G$270</definedName>
    <definedName name="Z_CCC43BC8_3286_49C5_9E4F_C8952BCE1E3A_.wvu.PrintArea" localSheetId="39" hidden="1">'SSI'!$A$1:$G$195</definedName>
    <definedName name="Z_CCC43BC8_3286_49C5_9E4F_C8952BCE1E3A_.wvu.PrintArea" localSheetId="41" hidden="1">'Stroke'!$A$1:$G$170</definedName>
    <definedName name="Z_CCC43BC8_3286_49C5_9E4F_C8952BCE1E3A_.wvu.PrintArea" localSheetId="2" hidden="1">'Total Payment Amount'!$A$1:$G$100</definedName>
    <definedName name="Z_CCC43BC8_3286_49C5_9E4F_C8952BCE1E3A_.wvu.PrintArea" localSheetId="9" hidden="1">'Training Primary Care Workforce'!$A$1:$G$270</definedName>
    <definedName name="Z_CCC43BC8_3286_49C5_9E4F_C8952BCE1E3A_.wvu.PrintArea" localSheetId="13" hidden="1">'Urgent Medical Advice'!$A$1:$G$270</definedName>
    <definedName name="Z_CCC43BC8_3286_49C5_9E4F_C8952BCE1E3A_.wvu.PrintArea" localSheetId="29" hidden="1">'Use Palliative Care Programs'!$A$1:$G$270</definedName>
    <definedName name="Z_CCC43BC8_3286_49C5_9E4F_C8952BCE1E3A_.wvu.PrintArea" localSheetId="42" hidden="1">'VTE'!$A$1:$G$170</definedName>
    <definedName name="Z_CCC43BC8_3286_49C5_9E4F_C8952BCE1E3A_.wvu.PrintTitles" localSheetId="36" hidden="1">'At-Risk Populations'!$5:$5</definedName>
    <definedName name="Z_CCC43BC8_3286_49C5_9E4F_C8952BCE1E3A_.wvu.PrintTitles" localSheetId="34" hidden="1">'Care Coordination'!$5:$5</definedName>
    <definedName name="Z_CCC43BC8_3286_49C5_9E4F_C8952BCE1E3A_.wvu.PrintTitles" localSheetId="31" hidden="1">'Care Transitions'!$6:$6</definedName>
    <definedName name="Z_CCC43BC8_3286_49C5_9E4F_C8952BCE1E3A_.wvu.PrintTitles" localSheetId="4" hidden="1">'Category 1 Summary'!$5:$5</definedName>
    <definedName name="Z_CCC43BC8_3286_49C5_9E4F_C8952BCE1E3A_.wvu.PrintTitles" localSheetId="5" hidden="1">'Category 2 Summary'!$5:$5</definedName>
    <definedName name="Z_CCC43BC8_3286_49C5_9E4F_C8952BCE1E3A_.wvu.PrintTitles" localSheetId="6" hidden="1">'Category 3 Summary'!$5:$5</definedName>
    <definedName name="Z_CCC43BC8_3286_49C5_9E4F_C8952BCE1E3A_.wvu.PrintTitles" localSheetId="7" hidden="1">'Category 4 Summary'!$5:$5</definedName>
    <definedName name="Z_CCC43BC8_3286_49C5_9E4F_C8952BCE1E3A_.wvu.PrintTitles" localSheetId="20" hidden="1">'Chronic Care Management'!$6:$6</definedName>
    <definedName name="Z_CCC43BC8_3286_49C5_9E4F_C8952BCE1E3A_.wvu.PrintTitles" localSheetId="38" hidden="1">'CLABSI'!$5:$5</definedName>
    <definedName name="Z_CCC43BC8_3286_49C5_9E4F_C8952BCE1E3A_.wvu.PrintTitles" localSheetId="15" hidden="1">'Coding &amp; Documentation'!$6:$6</definedName>
    <definedName name="Z_CCC43BC8_3286_49C5_9E4F_C8952BCE1E3A_.wvu.PrintTitles" localSheetId="30" hidden="1">'Conduct Medication Management'!$6:$6</definedName>
    <definedName name="Z_CCC43BC8_3286_49C5_9E4F_C8952BCE1E3A_.wvu.PrintTitles" localSheetId="28" hidden="1">'ED Patient Flow'!$6:$6</definedName>
    <definedName name="Z_CCC43BC8_3286_49C5_9E4F_C8952BCE1E3A_.wvu.PrintTitles" localSheetId="19" hidden="1">'Expand Medical Homes'!$6:$6</definedName>
    <definedName name="Z_CCC43BC8_3286_49C5_9E4F_C8952BCE1E3A_.wvu.PrintTitles" localSheetId="8" hidden="1">'Expand Primary Care Capacity'!$6:$6</definedName>
    <definedName name="Z_CCC43BC8_3286_49C5_9E4F_C8952BCE1E3A_.wvu.PrintTitles" localSheetId="17" hidden="1">'Expand Specialty Care Capacity'!$6:$6</definedName>
    <definedName name="Z_CCC43BC8_3286_49C5_9E4F_C8952BCE1E3A_.wvu.PrintTitles" localSheetId="43" hidden="1">'Falls with Injury'!$5:$5</definedName>
    <definedName name="Z_CCC43BC8_3286_49C5_9E4F_C8952BCE1E3A_.wvu.PrintTitles" localSheetId="40" hidden="1">'HAPU'!$5:$5</definedName>
    <definedName name="Z_CCC43BC8_3286_49C5_9E4F_C8952BCE1E3A_.wvu.PrintTitles" localSheetId="24" hidden="1">'Integrate Physical Behavioral'!$6:$6</definedName>
    <definedName name="Z_CCC43BC8_3286_49C5_9E4F_C8952BCE1E3A_.wvu.PrintTitles" localSheetId="11" hidden="1">'Interpretation Services'!$6:$6</definedName>
    <definedName name="Z_CCC43BC8_3286_49C5_9E4F_C8952BCE1E3A_.wvu.PrintTitles" localSheetId="14" hidden="1">'Introduce Telemedicine'!$6:$6</definedName>
    <definedName name="Z_CCC43BC8_3286_49C5_9E4F_C8952BCE1E3A_.wvu.PrintTitles" localSheetId="26" hidden="1">'Patient Care Navigation'!$6:$6</definedName>
    <definedName name="Z_CCC43BC8_3286_49C5_9E4F_C8952BCE1E3A_.wvu.PrintTitles" localSheetId="22" hidden="1">'Patient Experience'!$6:$6</definedName>
    <definedName name="Z_CCC43BC8_3286_49C5_9E4F_C8952BCE1E3A_.wvu.PrintTitles" localSheetId="33" hidden="1">'PatientCaregiver Experience'!$5:$5</definedName>
    <definedName name="Z_CCC43BC8_3286_49C5_9E4F_C8952BCE1E3A_.wvu.PrintTitles" localSheetId="18" hidden="1">'Perf Improvement &amp; Reporting'!$6:$6</definedName>
    <definedName name="Z_CCC43BC8_3286_49C5_9E4F_C8952BCE1E3A_.wvu.PrintTitles" localSheetId="35" hidden="1">'Preventive Health'!$5:$5</definedName>
    <definedName name="Z_CCC43BC8_3286_49C5_9E4F_C8952BCE1E3A_.wvu.PrintTitles" localSheetId="27" hidden="1">'Process Improvement Methodology'!$6:$6</definedName>
    <definedName name="Z_CCC43BC8_3286_49C5_9E4F_C8952BCE1E3A_.wvu.PrintTitles" localSheetId="12" hidden="1">'REAL Data'!$6:$6</definedName>
    <definedName name="Z_CCC43BC8_3286_49C5_9E4F_C8952BCE1E3A_.wvu.PrintTitles" localSheetId="32" hidden="1">'Real-Time HAIs System'!$6:$6</definedName>
    <definedName name="Z_CCC43BC8_3286_49C5_9E4F_C8952BCE1E3A_.wvu.PrintTitles" localSheetId="23" hidden="1">'Redesign for Cost Containment'!$6:$6</definedName>
    <definedName name="Z_CCC43BC8_3286_49C5_9E4F_C8952BCE1E3A_.wvu.PrintTitles" localSheetId="21" hidden="1">'Redesign Primary Care'!$6:$6</definedName>
    <definedName name="Z_CCC43BC8_3286_49C5_9E4F_C8952BCE1E3A_.wvu.PrintTitles" localSheetId="10" hidden="1">'Registry Functionality'!$6:$6</definedName>
    <definedName name="Z_CCC43BC8_3286_49C5_9E4F_C8952BCE1E3A_.wvu.PrintTitles" localSheetId="16" hidden="1">'Risk Stratification'!$6:$6</definedName>
    <definedName name="Z_CCC43BC8_3286_49C5_9E4F_C8952BCE1E3A_.wvu.PrintTitles" localSheetId="37" hidden="1">'Sepsis'!$5:$5</definedName>
    <definedName name="Z_CCC43BC8_3286_49C5_9E4F_C8952BCE1E3A_.wvu.PrintTitles" localSheetId="25" hidden="1">'Specialty Care Access'!$6:$6</definedName>
    <definedName name="Z_CCC43BC8_3286_49C5_9E4F_C8952BCE1E3A_.wvu.PrintTitles" localSheetId="39" hidden="1">'SSI'!$5:$5</definedName>
    <definedName name="Z_CCC43BC8_3286_49C5_9E4F_C8952BCE1E3A_.wvu.PrintTitles" localSheetId="41" hidden="1">'Stroke'!$5:$5</definedName>
    <definedName name="Z_CCC43BC8_3286_49C5_9E4F_C8952BCE1E3A_.wvu.PrintTitles" localSheetId="9" hidden="1">'Training Primary Care Workforce'!$6:$6</definedName>
    <definedName name="Z_CCC43BC8_3286_49C5_9E4F_C8952BCE1E3A_.wvu.PrintTitles" localSheetId="13" hidden="1">'Urgent Medical Advice'!$6:$6</definedName>
    <definedName name="Z_CCC43BC8_3286_49C5_9E4F_C8952BCE1E3A_.wvu.PrintTitles" localSheetId="29" hidden="1">'Use Palliative Care Programs'!$6:$6</definedName>
    <definedName name="Z_CCC43BC8_3286_49C5_9E4F_C8952BCE1E3A_.wvu.PrintTitles" localSheetId="42" hidden="1">'VTE'!$5:$5</definedName>
    <definedName name="Z_CCC43BC8_3286_49C5_9E4F_C8952BCE1E3A_.wvu.Rows" localSheetId="6" hidden="1">'Category 3 Summary'!$22:$22</definedName>
    <definedName name="Z_CCC43BC8_3286_49C5_9E4F_C8952BCE1E3A_.wvu.Rows" localSheetId="7" hidden="1">#REF!</definedName>
    <definedName name="_xlnm.Print_Titles" localSheetId="4">'Category 1 Summary'!$5:$5</definedName>
    <definedName name="_xlnm.Print_Titles" localSheetId="5">'Category 2 Summary'!$5:$5</definedName>
    <definedName name="_xlnm.Print_Titles" localSheetId="6">'Category 3 Summary'!$5:$5</definedName>
    <definedName name="_xlnm.Print_Titles" localSheetId="7">'Category 4 Summary'!$5:$5</definedName>
    <definedName name="_xlnm.Print_Titles" localSheetId="8">'Expand Primary Care Capacity'!$6:$6</definedName>
    <definedName name="_xlnm.Print_Titles" localSheetId="9">'Training Primary Care Workforce'!$6:$6</definedName>
    <definedName name="_xlnm.Print_Titles" localSheetId="10">'Registry Functionality'!$6:$6</definedName>
    <definedName name="_xlnm.Print_Titles" localSheetId="11">'Interpretation Services'!$6:$6</definedName>
    <definedName name="_xlnm.Print_Titles" localSheetId="12">'REAL Data'!$6:$6</definedName>
    <definedName name="_xlnm.Print_Titles" localSheetId="13">'Urgent Medical Advice'!$6:$6</definedName>
    <definedName name="_xlnm.Print_Titles" localSheetId="14">'Introduce Telemedicine'!$6:$6</definedName>
    <definedName name="_xlnm.Print_Titles" localSheetId="15">'Coding &amp; Documentation'!$6:$6</definedName>
    <definedName name="_xlnm.Print_Titles" localSheetId="16">'Risk Stratification'!$6:$6</definedName>
    <definedName name="_xlnm.Print_Titles" localSheetId="17">'Expand Specialty Care Capacity'!$6:$6</definedName>
    <definedName name="_xlnm.Print_Titles" localSheetId="18">'Perf Improvement &amp; Reporting'!$6:$6</definedName>
    <definedName name="_xlnm.Print_Titles" localSheetId="19">'Expand Medical Homes'!$6:$6</definedName>
    <definedName name="_xlnm.Print_Titles" localSheetId="20">'Chronic Care Management'!$6:$6</definedName>
    <definedName name="_xlnm.Print_Titles" localSheetId="21">'Redesign Primary Care'!$6:$6</definedName>
    <definedName name="_xlnm.Print_Titles" localSheetId="22">'Patient Experience'!$6:$6</definedName>
    <definedName name="_xlnm.Print_Titles" localSheetId="23">'Redesign for Cost Containment'!$6:$6</definedName>
    <definedName name="_xlnm.Print_Titles" localSheetId="24">'Integrate Physical Behavioral'!$6:$6</definedName>
    <definedName name="_xlnm.Print_Titles" localSheetId="25">'Specialty Care Access'!$6:$6</definedName>
    <definedName name="_xlnm.Print_Titles" localSheetId="26">'Patient Care Navigation'!$6:$6</definedName>
    <definedName name="_xlnm.Print_Titles" localSheetId="27">'Process Improvement Methodology'!$6:$6</definedName>
    <definedName name="_xlnm.Print_Titles" localSheetId="28">'ED Patient Flow'!$6:$6</definedName>
    <definedName name="_xlnm.Print_Titles" localSheetId="29">'Use Palliative Care Programs'!$6:$6</definedName>
    <definedName name="_xlnm.Print_Titles" localSheetId="30">'Conduct Medication Management'!$6:$6</definedName>
    <definedName name="_xlnm.Print_Titles" localSheetId="31">'Care Transitions'!$6:$6</definedName>
    <definedName name="_xlnm.Print_Titles" localSheetId="32">'Real-Time HAIs System'!$6:$6</definedName>
    <definedName name="_xlnm.Print_Titles" localSheetId="33">'PatientCaregiver Experience'!$5:$5</definedName>
    <definedName name="_xlnm.Print_Titles" localSheetId="34">'Care Coordination'!$5:$5</definedName>
    <definedName name="_xlnm.Print_Titles" localSheetId="35">'Preventive Health'!$5:$5</definedName>
    <definedName name="_xlnm.Print_Titles" localSheetId="36">'At-Risk Populations'!$5:$5</definedName>
    <definedName name="_xlnm.Print_Titles" localSheetId="37">'Sepsis'!$5:$5</definedName>
    <definedName name="_xlnm.Print_Titles" localSheetId="38">'CLABSI'!$5:$5</definedName>
    <definedName name="_xlnm.Print_Titles" localSheetId="39">'SSI'!$5:$5</definedName>
    <definedName name="_xlnm.Print_Titles" localSheetId="40">'HAPU'!$5:$5</definedName>
    <definedName name="_xlnm.Print_Titles" localSheetId="41">'Stroke'!$5:$5</definedName>
    <definedName name="_xlnm.Print_Titles" localSheetId="42">'VTE'!$5:$5</definedName>
    <definedName name="_xlnm.Print_Titles" localSheetId="43">'Falls with Injury'!$5:$5</definedName>
  </definedNames>
  <calcPr fullCalcOnLoad="1"/>
</workbook>
</file>

<file path=xl/comments38.xml><?xml version="1.0" encoding="utf-8"?>
<comments xmlns="http://schemas.openxmlformats.org/spreadsheetml/2006/main">
  <authors>
    <author>John Semerdjian</author>
  </authors>
  <commentList>
    <comment ref="B32" authorId="0">
      <text>
        <r>
          <rPr>
            <b/>
            <sz val="9"/>
            <rFont val="Tahoma"/>
            <family val="2"/>
          </rPr>
          <t>Insert " Report the Sepsis Resuscitation Bundle results to the State" milestone data here. Data should be from current demonstration year.</t>
        </r>
      </text>
    </comment>
  </commentList>
</comments>
</file>

<file path=xl/comments39.xml><?xml version="1.0" encoding="utf-8"?>
<comments xmlns="http://schemas.openxmlformats.org/spreadsheetml/2006/main">
  <authors>
    <author>John Semerdjian</author>
  </authors>
  <commentList>
    <comment ref="B32" authorId="0">
      <text>
        <r>
          <rPr>
            <b/>
            <sz val="9"/>
            <rFont val="Tahoma"/>
            <family val="2"/>
          </rPr>
          <t>Insert "Report CLIP results to the State" milestone data here. Data should be from current demonstration year.</t>
        </r>
      </text>
    </comment>
  </commentList>
</comments>
</file>

<file path=xl/comments40.xml><?xml version="1.0" encoding="utf-8"?>
<comments xmlns="http://schemas.openxmlformats.org/spreadsheetml/2006/main">
  <authors>
    <author>John Semerdjian</author>
  </authors>
  <commentList>
    <comment ref="B32" authorId="0">
      <text>
        <r>
          <rPr>
            <b/>
            <sz val="9"/>
            <rFont val="Tahoma"/>
            <family val="2"/>
          </rPr>
          <t>Insert "Report results to the State" milestone data here. Data should be from current demonstration year.</t>
        </r>
      </text>
    </comment>
  </commentList>
</comments>
</file>

<file path=xl/comments41.xml><?xml version="1.0" encoding="utf-8"?>
<comments xmlns="http://schemas.openxmlformats.org/spreadsheetml/2006/main">
  <authors>
    <author>John Semerdjian</author>
  </authors>
  <commentList>
    <comment ref="B32" authorId="0">
      <text>
        <r>
          <rPr>
            <b/>
            <sz val="9"/>
            <rFont val="Tahoma"/>
            <family val="2"/>
          </rPr>
          <t>Insert "Report hospital-acquired pressure ulcer prevalence results to the State" milestone data here. Data should be from current demonstration year.</t>
        </r>
      </text>
    </comment>
  </commentList>
</comments>
</file>

<file path=xl/comments44.xml><?xml version="1.0" encoding="utf-8"?>
<comments xmlns="http://schemas.openxmlformats.org/spreadsheetml/2006/main">
  <authors>
    <author>John Semerdjian</author>
  </authors>
  <commentList>
    <comment ref="B32" authorId="0">
      <text>
        <r>
          <rPr>
            <b/>
            <sz val="9"/>
            <rFont val="Tahoma"/>
            <family val="2"/>
          </rPr>
          <t>Insert "Report falls with injury to the State" milestone data here. Data should be from current demonstration year.</t>
        </r>
      </text>
    </comment>
  </commentList>
</comments>
</file>

<file path=xl/sharedStrings.xml><?xml version="1.0" encoding="utf-8"?>
<sst xmlns="http://schemas.openxmlformats.org/spreadsheetml/2006/main" count="5916" uniqueCount="422">
  <si>
    <r>
      <t xml:space="preserve">Category 3: Patient/Care Giver Experience </t>
    </r>
    <r>
      <rPr>
        <b/>
        <i/>
        <sz val="11"/>
        <color indexed="12"/>
        <rFont val="Arial"/>
        <family val="2"/>
      </rPr>
      <t>(required)</t>
    </r>
  </si>
  <si>
    <t>Below is the data reported for the DPH system.</t>
  </si>
  <si>
    <t>*</t>
  </si>
  <si>
    <t xml:space="preserve">Instructions for DPH systems: Please type in all of your DY milestones for the project below and report data </t>
  </si>
  <si>
    <t>in the indicated boxes (*).</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</si>
  <si>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</si>
  <si>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</si>
  <si>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</si>
  <si>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</si>
  <si>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Patient/Care Giver Experience (required)</t>
  </si>
  <si>
    <t>DY Total Computable Incentive Amount:</t>
  </si>
  <si>
    <t>Incentive Funding Already Received in DY:</t>
  </si>
  <si>
    <t>Undertake the necessary planning, redesign, translation, training and contract</t>
  </si>
  <si>
    <r>
      <t xml:space="preserve">negotiations in order to implement CG-CAHPS in DY8  </t>
    </r>
    <r>
      <rPr>
        <b/>
        <i/>
        <sz val="11"/>
        <rFont val="Arial"/>
        <family val="2"/>
      </rPr>
      <t>(DY7 only)</t>
    </r>
  </si>
  <si>
    <t>Achievement</t>
  </si>
  <si>
    <t>Achievement Value</t>
  </si>
  <si>
    <t xml:space="preserve">Report results of CG CAHPS questions for “Getting Timely Appointments, Care, </t>
  </si>
  <si>
    <r>
      <t xml:space="preserve">and Information” theme to the State </t>
    </r>
    <r>
      <rPr>
        <b/>
        <i/>
        <sz val="11"/>
        <rFont val="Arial"/>
        <family val="2"/>
      </rPr>
      <t>(DY8-10)</t>
    </r>
  </si>
  <si>
    <t>Numerator (if N/A, use "yes/no" form below; if absolute number, enter here)</t>
  </si>
  <si>
    <t>Denominator (if absolute number, enter "1")</t>
  </si>
  <si>
    <t>DY Target (from the DPH system plan) or enter "yes" if "yes/no" type of milestone</t>
  </si>
  <si>
    <t xml:space="preserve">Report results of CG CAHPS questions for “How Well Doctors Communicate With </t>
  </si>
  <si>
    <r>
      <t xml:space="preserve">Patients” theme to the State  </t>
    </r>
    <r>
      <rPr>
        <b/>
        <i/>
        <sz val="11"/>
        <rFont val="Arial"/>
        <family val="2"/>
      </rPr>
      <t>(DY8-10)</t>
    </r>
  </si>
  <si>
    <t xml:space="preserve">Report results of CG CAHPS questions for “Helpful, Courteous, and Respectful Office </t>
  </si>
  <si>
    <t xml:space="preserve">Report results of CG CAHPS questions for “Patients’ Rating of the Doctor” </t>
  </si>
  <si>
    <t>Report results of CG CAHPS questions for “Shared Decisionmaking”</t>
  </si>
  <si>
    <r>
      <t xml:space="preserve">theme to the State </t>
    </r>
    <r>
      <rPr>
        <b/>
        <i/>
        <sz val="11"/>
        <rFont val="Arial"/>
        <family val="2"/>
      </rPr>
      <t>(DY8-10)</t>
    </r>
  </si>
  <si>
    <r>
      <t xml:space="preserve">Category 3: Care Coordination </t>
    </r>
    <r>
      <rPr>
        <b/>
        <i/>
        <sz val="11"/>
        <color indexed="12"/>
        <rFont val="Arial"/>
        <family val="2"/>
      </rPr>
      <t>(required)</t>
    </r>
  </si>
  <si>
    <t>Care Coordination (required)</t>
  </si>
  <si>
    <t>Report results of the Diabetes, short-term complications measure to the State</t>
  </si>
  <si>
    <t>(DY7-10)</t>
  </si>
  <si>
    <t>Numerator</t>
  </si>
  <si>
    <t>Denominator</t>
  </si>
  <si>
    <r>
      <t xml:space="preserve">Report results of the Uncontrolled Diabetes measure to the State </t>
    </r>
    <r>
      <rPr>
        <b/>
        <i/>
        <sz val="11"/>
        <rFont val="Arial"/>
        <family val="2"/>
      </rPr>
      <t>(DY7-10)</t>
    </r>
  </si>
  <si>
    <r>
      <t xml:space="preserve">Report results of the Congestive Heart Failure measure to the State </t>
    </r>
    <r>
      <rPr>
        <b/>
        <i/>
        <sz val="11"/>
        <rFont val="Arial"/>
        <family val="2"/>
      </rPr>
      <t>(DY8-10)</t>
    </r>
  </si>
  <si>
    <t>Report results of the Chronic Obstructive Pulmonary Disease measure</t>
  </si>
  <si>
    <r>
      <t xml:space="preserve">to the State </t>
    </r>
    <r>
      <rPr>
        <b/>
        <i/>
        <sz val="11"/>
        <rFont val="Arial"/>
        <family val="2"/>
      </rPr>
      <t>(DY8-10)</t>
    </r>
  </si>
  <si>
    <r>
      <t xml:space="preserve">Category 3: Preventive Health </t>
    </r>
    <r>
      <rPr>
        <b/>
        <i/>
        <sz val="11"/>
        <color indexed="12"/>
        <rFont val="Arial"/>
        <family val="2"/>
      </rPr>
      <t>(required)</t>
    </r>
  </si>
  <si>
    <t>Preventive Health (required)</t>
  </si>
  <si>
    <t xml:space="preserve">Report results of the Mammography Screening for Breast Cancer </t>
  </si>
  <si>
    <r>
      <rPr>
        <b/>
        <sz val="11"/>
        <rFont val="Arial"/>
        <family val="2"/>
      </rPr>
      <t xml:space="preserve">measure to the State </t>
    </r>
    <r>
      <rPr>
        <b/>
        <i/>
        <sz val="11"/>
        <rFont val="Arial"/>
        <family val="2"/>
      </rPr>
      <t>(DY7-10)</t>
    </r>
  </si>
  <si>
    <r>
      <t xml:space="preserve">Reports results of the Influenza Immunization measure to the State </t>
    </r>
    <r>
      <rPr>
        <b/>
        <i/>
        <sz val="11"/>
        <rFont val="Arial"/>
        <family val="2"/>
      </rPr>
      <t>(DY7-10)</t>
    </r>
  </si>
  <si>
    <r>
      <t xml:space="preserve">Report results of the Child Weight Screening measure to the State </t>
    </r>
    <r>
      <rPr>
        <b/>
        <i/>
        <sz val="11"/>
        <rFont val="Arial"/>
        <family val="2"/>
      </rPr>
      <t>(DY8-10)</t>
    </r>
  </si>
  <si>
    <t>Report results of the Pediatrics Body Mass Index (BMI) measure to the State</t>
  </si>
  <si>
    <t>(DY8-10)</t>
  </si>
  <si>
    <r>
      <t xml:space="preserve">Report results of the Tobacco Cessation measure to the State </t>
    </r>
    <r>
      <rPr>
        <b/>
        <i/>
        <sz val="11"/>
        <rFont val="Arial"/>
        <family val="2"/>
      </rPr>
      <t>(DY8-10)</t>
    </r>
  </si>
  <si>
    <r>
      <t xml:space="preserve">Category 3: At-Risk Populations </t>
    </r>
    <r>
      <rPr>
        <b/>
        <i/>
        <sz val="11"/>
        <color indexed="12"/>
        <rFont val="Arial"/>
        <family val="2"/>
      </rPr>
      <t>(required)</t>
    </r>
  </si>
  <si>
    <t>At-Risk Populations (required)</t>
  </si>
  <si>
    <t xml:space="preserve">Report results of the Diabetes Mellitus: Low Density Lipoprotein </t>
  </si>
  <si>
    <r>
      <rPr>
        <b/>
        <sz val="11"/>
        <rFont val="Arial"/>
        <family val="2"/>
      </rPr>
      <t xml:space="preserve">(LDL-C) Control (&lt;100 mg/dl) measure to the State </t>
    </r>
    <r>
      <rPr>
        <b/>
        <i/>
        <sz val="11"/>
        <rFont val="Arial"/>
        <family val="2"/>
      </rPr>
      <t>(DY7-10)</t>
    </r>
  </si>
  <si>
    <r>
      <t xml:space="preserve">measure to the State </t>
    </r>
    <r>
      <rPr>
        <b/>
        <i/>
        <sz val="11"/>
        <rFont val="Arial"/>
        <family val="2"/>
      </rPr>
      <t>(DY7-10)</t>
    </r>
  </si>
  <si>
    <t xml:space="preserve">Report results of the 30-Day Congestive Heart Failure Readmission Rate </t>
  </si>
  <si>
    <r>
      <t xml:space="preserve">measure to the State </t>
    </r>
    <r>
      <rPr>
        <b/>
        <i/>
        <sz val="11"/>
        <rFont val="Arial"/>
        <family val="2"/>
      </rPr>
      <t>(DY8-10)</t>
    </r>
  </si>
  <si>
    <t>Report results of the Hypertension (HTN): Blood Pressure Control</t>
  </si>
  <si>
    <r>
      <rPr>
        <b/>
        <sz val="11"/>
        <rFont val="Arial"/>
        <family val="2"/>
      </rPr>
      <t>(&lt;140/90 mmHg) measure to the State</t>
    </r>
    <r>
      <rPr>
        <b/>
        <i/>
        <sz val="11"/>
        <rFont val="Arial"/>
        <family val="2"/>
      </rPr>
      <t xml:space="preserve"> (DY8-10)</t>
    </r>
  </si>
  <si>
    <r>
      <t xml:space="preserve">Report results of the Pediatrics Asthma Care measure to the State </t>
    </r>
    <r>
      <rPr>
        <b/>
        <i/>
        <sz val="11"/>
        <rFont val="Arial"/>
        <family val="2"/>
      </rPr>
      <t>(DY8-10)</t>
    </r>
  </si>
  <si>
    <r>
      <t xml:space="preserve">Report results of the Optimal Diabetes Care Composite to the State </t>
    </r>
    <r>
      <rPr>
        <b/>
        <i/>
        <sz val="11"/>
        <rFont val="Arial"/>
        <family val="2"/>
      </rPr>
      <t>(DY8-10)</t>
    </r>
  </si>
  <si>
    <r>
      <t xml:space="preserve">Report results of the Diabetes Composite to the State </t>
    </r>
    <r>
      <rPr>
        <b/>
        <i/>
        <sz val="11"/>
        <rFont val="Arial"/>
        <family val="2"/>
      </rPr>
      <t>(DY8-10)</t>
    </r>
  </si>
  <si>
    <t>Category 3 Summary Page</t>
  </si>
  <si>
    <t xml:space="preserve">This table is the summary of data reported for the DPH system.  Please see the following pages for the specifics. </t>
  </si>
  <si>
    <t>Instructions for DPH systems: Do not complete, this tab will automatically populate.</t>
  </si>
  <si>
    <t>The black boxes indicate Milestone achievements, either "yes/no", or the actual achievement # or %.</t>
  </si>
  <si>
    <t>The blue boxes show progress made toward the Milestone ("Achievement Value") of 1.0, 0.75. 0.5, 0.25 or 0.</t>
  </si>
  <si>
    <t>The red boxes indicate Total Sums.</t>
  </si>
  <si>
    <t>Category 3 Domains</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</si>
  <si>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</si>
  <si>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Total Sum of Achievement Values:</t>
  </si>
  <si>
    <t>Total Number of Milestones:</t>
  </si>
  <si>
    <t>Achievement Value Percentage:</t>
  </si>
  <si>
    <t>Eligible Incentive Funding Amount:</t>
  </si>
  <si>
    <t>Incentive Payment Amount:</t>
  </si>
  <si>
    <t>CA 1115 Waiver - Delivery System Reform Incentive Payments (DSRIP)</t>
  </si>
  <si>
    <t>Reporting Form Instructions</t>
  </si>
  <si>
    <t>Dates Reports are Due</t>
  </si>
  <si>
    <t>DY 6 (6-month)</t>
  </si>
  <si>
    <t>DY 6 (year-end)</t>
  </si>
  <si>
    <t>DY 7 (6-month)</t>
  </si>
  <si>
    <t>DY 7 (year-end)</t>
  </si>
  <si>
    <t>DY 8 (6-month)</t>
  </si>
  <si>
    <t>DY 8 (year-end)</t>
  </si>
  <si>
    <t>DY 9 (6-month)</t>
  </si>
  <si>
    <t>DY 9 (year-end)</t>
  </si>
  <si>
    <t>DY 10 (6-month)</t>
  </si>
  <si>
    <t>DY 10 (year-end)</t>
  </si>
  <si>
    <t>Use of This Reporting Form</t>
  </si>
  <si>
    <t xml:space="preserve">DPH SYSTEM: </t>
  </si>
  <si>
    <t>REPORTING YEAR:</t>
  </si>
  <si>
    <t xml:space="preserve">DATE OF SUBMISSION: </t>
  </si>
  <si>
    <t>Total Payment Amount</t>
  </si>
  <si>
    <t xml:space="preserve">This table sums the eligible incentive funding amounts.  Please see the following pages for the specifics. </t>
  </si>
  <si>
    <t xml:space="preserve">Instructions for DPH systems: Please input the DPH System Name, Reporting DY &amp; Date.  Everything else on this </t>
  </si>
  <si>
    <t>tab will automatically populate.</t>
  </si>
  <si>
    <t>Category 1 Projects - Incentive Funding Amounts</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</si>
  <si>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</si>
  <si>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</si>
  <si>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</si>
  <si>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</si>
  <si>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</si>
  <si>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</si>
  <si>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</si>
  <si>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</si>
  <si>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</si>
  <si>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Specialty Care Capacity</t>
  </si>
  <si>
    <t>Enhance Performance Improvement and Reporting Capacity</t>
  </si>
  <si>
    <t>TOTAL CATEGORY 1 INCENTIVE PAYMENT:</t>
  </si>
  <si>
    <t>Category 2 Projects</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</si>
  <si>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</si>
  <si>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</si>
  <si>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</si>
  <si>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</si>
  <si>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</si>
  <si>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</si>
  <si>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</si>
  <si>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</si>
  <si>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</si>
  <si>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</si>
  <si>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</si>
  <si>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</si>
  <si>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</si>
  <si>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</si>
  <si>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TOTAL CATEGORY 2 INCENTIVE PAYMENT:</t>
  </si>
  <si>
    <r>
      <t xml:space="preserve">Patient/Care Giver Experience </t>
    </r>
    <r>
      <rPr>
        <b/>
        <i/>
        <sz val="11"/>
        <color indexed="12"/>
        <rFont val="Arial"/>
        <family val="2"/>
      </rPr>
      <t>(required)</t>
    </r>
  </si>
  <si>
    <r>
      <t xml:space="preserve">Care Coordination </t>
    </r>
    <r>
      <rPr>
        <b/>
        <i/>
        <sz val="11"/>
        <color indexed="12"/>
        <rFont val="Arial"/>
        <family val="2"/>
      </rPr>
      <t>(required)</t>
    </r>
  </si>
  <si>
    <r>
      <t xml:space="preserve">Preventive Health </t>
    </r>
    <r>
      <rPr>
        <b/>
        <i/>
        <sz val="11"/>
        <color indexed="12"/>
        <rFont val="Arial"/>
        <family val="2"/>
      </rPr>
      <t>(required)</t>
    </r>
  </si>
  <si>
    <r>
      <t xml:space="preserve">At-Risk Populations </t>
    </r>
    <r>
      <rPr>
        <b/>
        <i/>
        <sz val="11"/>
        <color indexed="12"/>
        <rFont val="Arial"/>
        <family val="2"/>
      </rPr>
      <t>(required)</t>
    </r>
  </si>
  <si>
    <t>TOTAL CATEGORY 3 INCENTIVE PAYMENT:</t>
  </si>
  <si>
    <t>Category 4 Interventions</t>
  </si>
  <si>
    <r>
      <t xml:space="preserve">Severe Sepsis Detection and Management </t>
    </r>
    <r>
      <rPr>
        <b/>
        <i/>
        <sz val="11"/>
        <color indexed="12"/>
        <rFont val="Arial"/>
        <family val="2"/>
      </rPr>
      <t>(required)</t>
    </r>
  </si>
  <si>
    <r>
      <t xml:space="preserve">Central Line Associated Blood Stream Infection Prevention </t>
    </r>
    <r>
      <rPr>
        <b/>
        <i/>
        <sz val="11"/>
        <color indexed="12"/>
        <rFont val="Arial"/>
        <family val="2"/>
      </rPr>
      <t>(required)</t>
    </r>
  </si>
  <si>
    <t>Surgical Site Infection Prevention</t>
  </si>
  <si>
    <t>Hospital-Acquired Pressure Ulcer Prevention</t>
  </si>
  <si>
    <t>Stroke Management</t>
  </si>
  <si>
    <t>Venous Thromboembolism (VTE) Prevention and Treatment</t>
  </si>
  <si>
    <t>Falls with Injury Prevention</t>
  </si>
  <si>
    <t>TOTAL CATEGORY 4 INCENTIVE PAYMENT:</t>
  </si>
  <si>
    <t>TOTAL INCENTIVE PAYMENT</t>
  </si>
  <si>
    <t>This narrative summarizes the DSRIP activities performed in the reporting demonstration year.</t>
  </si>
  <si>
    <t>Summary of Demonstration Year Activities</t>
  </si>
  <si>
    <t>Summary of DPH System's Participation in Shared Learning</t>
  </si>
  <si>
    <t>Category 1 Summary Page</t>
  </si>
  <si>
    <t>Category 1 Projects</t>
  </si>
  <si>
    <t>Category 2 Summary Page</t>
  </si>
  <si>
    <t>Category 4 Summary Page</t>
  </si>
  <si>
    <t xml:space="preserve">REPORTING ON THIS PROJECT: </t>
  </si>
  <si>
    <t>Category 1: Expand Primary Care Capacity</t>
  </si>
  <si>
    <t xml:space="preserve">Instructions for DPH systems: Please select above whether you are reporting on this project.  If 'yes', </t>
  </si>
  <si>
    <t>please type in all of your DY milestones for the project below and report data in the indicated boxes (*).</t>
  </si>
  <si>
    <t>(insert milestone)</t>
  </si>
  <si>
    <t>Category 1: Increase Training of Primary Care Workforce</t>
  </si>
  <si>
    <t>Category 1: Implement and Utilize Disease Management Registry Functionality</t>
  </si>
  <si>
    <t>Category 1: Enhance Interpretation Services and Culturally Competent Care</t>
  </si>
  <si>
    <t>Category 1: Collect Accurate Race, Ethnicity, and Language (REAL) Data to Reduce Disparities</t>
  </si>
  <si>
    <t>Category 1: Enhance Urgent Medical Advice</t>
  </si>
  <si>
    <t>Category 1: Introduce Telemedicine</t>
  </si>
  <si>
    <t>Category 1: Enhance Coding and Documentation for Quality Data</t>
  </si>
  <si>
    <t>Category 1: Develop Risk Stratification Capabilities/Functionalities</t>
  </si>
  <si>
    <t>Category 1: Expand Specialty Care Capacity</t>
  </si>
  <si>
    <t>Category 1: Enhance Performance Improvement and Reporting Capacity</t>
  </si>
  <si>
    <t>Category 2: Expand Medical Homes</t>
  </si>
  <si>
    <t>Category 2: Expand Chronic Care Management Models</t>
  </si>
  <si>
    <t>Category 2: Redesign Primary Care</t>
  </si>
  <si>
    <t>Category 2: Redesign to Improve Patient Experience</t>
  </si>
  <si>
    <t>Category 2: Redesign for Cost Containment</t>
  </si>
  <si>
    <t>Category 2: Integrate Physical and Behavioral Health Care</t>
  </si>
  <si>
    <t>Category 2: Increase Specialty Care Access/Redesign Referral Process</t>
  </si>
  <si>
    <t>Category 2: Establish/Expand a Patient Care Navigation Program</t>
  </si>
  <si>
    <t>Category 2: Apply Process Improvement Methodology to Improve Quality/Efficiency</t>
  </si>
  <si>
    <t>Category 2: Improve Patient Flow in the Emergency Department/Rapid Medical Evaluation</t>
  </si>
  <si>
    <t>Category 2: Use Palliative Care Programs</t>
  </si>
  <si>
    <t>Category 2: Conduct Medication Management</t>
  </si>
  <si>
    <t>Category 2: Implement/Expand Care Transitions Programs</t>
  </si>
  <si>
    <t>Category 2: Implement Real-Time Hospital-Acquired Infections (HAIs) System</t>
  </si>
  <si>
    <r>
      <t xml:space="preserve">Category 4: Severe Sepsis Detection and Management </t>
    </r>
    <r>
      <rPr>
        <b/>
        <i/>
        <sz val="11"/>
        <color indexed="12"/>
        <rFont val="Arial"/>
        <family val="2"/>
      </rPr>
      <t>(required)</t>
    </r>
  </si>
  <si>
    <t>Severe Sepsis Detection and Management</t>
  </si>
  <si>
    <t>Compliance with Sepsis Resuscitation bundle (%)</t>
  </si>
  <si>
    <t>% Compliance</t>
  </si>
  <si>
    <t>DY Target (from the DPH system plan)</t>
  </si>
  <si>
    <r>
      <t xml:space="preserve">Category 4: Central Line Associated Blood Stream Infection (CLABSI) </t>
    </r>
    <r>
      <rPr>
        <b/>
        <i/>
        <sz val="11"/>
        <color indexed="12"/>
        <rFont val="Arial"/>
        <family val="2"/>
      </rPr>
      <t>(required)</t>
    </r>
  </si>
  <si>
    <t>Central Line Associated Blood Stream Infection</t>
  </si>
  <si>
    <t>Compliance with Central Line Insertion Practices (CLIP) (%)</t>
  </si>
  <si>
    <t>Category 4: Surgical Site Infection Prevention</t>
  </si>
  <si>
    <t>Rate of surgical site infection for Class 1 and 2 wounds (%)</t>
  </si>
  <si>
    <t>% Infection Rate</t>
  </si>
  <si>
    <t>Category 4: Hospital-Acquired Pressure Ulcer Prevention</t>
  </si>
  <si>
    <t>Prevalence of Stage II, III, IV or unstagable pressure ulcers (%)</t>
  </si>
  <si>
    <t>Prevalence (%)</t>
  </si>
  <si>
    <t>Category 4: Stroke Management</t>
  </si>
  <si>
    <t>Category 4: Venous Thromboembolism (VTE) Prevention and Treatment</t>
  </si>
  <si>
    <t>Category 4: Falls with Injury Prevention</t>
  </si>
  <si>
    <t>Prevalence of patient falls with injuries (Rate per 1,000 patient days)</t>
  </si>
  <si>
    <t>Prevalence Rate</t>
  </si>
  <si>
    <t>Yes</t>
  </si>
  <si>
    <t>No</t>
  </si>
  <si>
    <t>Alameda County Medical Center</t>
  </si>
  <si>
    <t>Arrowhead Regional Medical Center</t>
  </si>
  <si>
    <t>Contra Costa Regional Medical Center and Health Centers</t>
  </si>
  <si>
    <t>Kern Medical Center</t>
  </si>
  <si>
    <t>Los Angeles County Department of Health Services</t>
  </si>
  <si>
    <t>Natividad Medical Center</t>
  </si>
  <si>
    <t>Riverside County Regional Medical Center</t>
  </si>
  <si>
    <t>Santa Clara Valley Medical Center</t>
  </si>
  <si>
    <t>San Francisco General Hospital &amp; Trauma Center</t>
  </si>
  <si>
    <t>San Joaquin General Hospital</t>
  </si>
  <si>
    <t>San Mateo Medical Center</t>
  </si>
  <si>
    <t>The University of California, Davis Medical Center</t>
  </si>
  <si>
    <t>The University of California, Irvine Medical Center</t>
  </si>
  <si>
    <t>UCLA Health System</t>
  </si>
  <si>
    <t>The University of California, San Diego Health System</t>
  </si>
  <si>
    <t>The University of California, San Francisco Medical Center</t>
  </si>
  <si>
    <t>Ventura County Medical Center</t>
  </si>
  <si>
    <t>DY 6</t>
  </si>
  <si>
    <t>DY 7</t>
  </si>
  <si>
    <t>DY 8</t>
  </si>
  <si>
    <t>DY 9</t>
  </si>
  <si>
    <t>DY 10</t>
  </si>
  <si>
    <t>Data Collection Source</t>
  </si>
  <si>
    <t>Manually (sample)</t>
  </si>
  <si>
    <t>Registry</t>
  </si>
  <si>
    <t>Data warehouse</t>
  </si>
  <si>
    <t>Practice management system</t>
  </si>
  <si>
    <t xml:space="preserve">Electronic medical record (EMR) </t>
  </si>
  <si>
    <t>Rate</t>
  </si>
  <si>
    <t xml:space="preserve">in the indicated boxes (*).  For the last two measures, which are both diabetes composite measures, please </t>
  </si>
  <si>
    <t xml:space="preserve">follow the instructions on specifically how to calculate the composite measures (available based on NQF </t>
  </si>
  <si>
    <t>endorsement).</t>
  </si>
  <si>
    <t>Enter the percentage of responses that fell in the most positive response category</t>
  </si>
  <si>
    <t>Enter the percentage of responses that fell in the response categories 9 and 10</t>
  </si>
  <si>
    <t>Top-box score composite of all questions within this theme from all returned surveys:</t>
  </si>
  <si>
    <t>in the indicated boxes (*).  Note: for DY8, data from the last 2 quarters shall suffice.</t>
  </si>
  <si>
    <r>
      <t xml:space="preserve">Staff” theme to the State </t>
    </r>
    <r>
      <rPr>
        <b/>
        <i/>
        <sz val="11"/>
        <rFont val="Arial"/>
        <family val="2"/>
      </rPr>
      <t>(DY8-10)</t>
    </r>
  </si>
  <si>
    <t>DY Target (from the DPH system plan, if appropriate)</t>
  </si>
  <si>
    <t>% Achievement of Target</t>
  </si>
  <si>
    <t>Improvement Milestone:</t>
  </si>
  <si>
    <t>Process Milestone:</t>
  </si>
  <si>
    <t>Optional Milestone:</t>
  </si>
  <si>
    <t>DPH systems should follow the instructions at the top of each tab for completing the form. DPH systems must complete information for items marked "*" for every project and every milestone included in the DPH's plan for that DY. Regardless of whether there is any progress made on a particular milestone, DPH systems must include ALL of the milestones included in their plans for that DY in the Reporting Form and report progress or no progress so that the form appropriately calculates the total denominator of the achievement values for purposes of accurate payment. DPH systems should not include any milestones from any other DYs other than the DY for which the report is due.</t>
  </si>
  <si>
    <t>For milestones that can receive partial payment (e.g, the milestone is "achieve 90% compliance with the bundle"), please complete the numerator and denominator information for that milestone, and include the targeted achievement under "DY Target" for calculation of a 0, 0.25, 0.5, 0.75, or 1 achievement value.  For an "all-or-nothing" milestones (e.g., the milestone is "join a sepsis collaborative"), please use the "yes/no" drop-down menu and under "DY Target" enter "yes".  For some milestones that are "yes/no," but are also the reporting of data (e.g., the milestone is "report baseline data"), it may make sense to use the "yes/no" drop-down menu, under "DY Target" enter "yes", and include the actual data in the numerator and denominator for reporting purposes only (the payment will be based on selecting "yes" or "no").</t>
  </si>
  <si>
    <t>Payment amounts are in Total Computable (i.e., federal incentive and non-federal share provided by DPHs). Indicate all payment amounts as a whole number (i.e., do not round, do not show in millions with decimals). For the 6-month report (first semi-annual report of the DY), DPHs would not have received any prior funding for the DY and therefore should enter "0" for all of the DPH's projects under: "Incentive Funding Already Received in DY."</t>
  </si>
  <si>
    <t>Report results of the Diabetes Mellitus: Hemoglobin A1c Control (&lt;8%)</t>
  </si>
  <si>
    <r>
      <t xml:space="preserve">This reporting form is counting all of those milestones that are </t>
    </r>
    <r>
      <rPr>
        <b/>
        <i/>
        <u val="single"/>
        <sz val="12"/>
        <rFont val="Arial"/>
        <family val="2"/>
      </rPr>
      <t>required</t>
    </r>
    <r>
      <rPr>
        <sz val="12"/>
        <rFont val="Arial"/>
        <family val="2"/>
      </rPr>
      <t xml:space="preserve"> for all DPHs in Categories 3-4 in DY7 currently.  The reporting form will need to be revised accordingly for future DYs to also automatically count required milestones for those DYs.</t>
    </r>
  </si>
  <si>
    <t>numerator</t>
  </si>
  <si>
    <t>denominator</t>
  </si>
  <si>
    <t>yes/no</t>
  </si>
  <si>
    <t>summary</t>
  </si>
  <si>
    <t>av</t>
  </si>
  <si>
    <t>category and project</t>
  </si>
  <si>
    <t>DPH</t>
  </si>
  <si>
    <t>DY</t>
  </si>
  <si>
    <t>achievement rate</t>
  </si>
  <si>
    <t>milestone name</t>
  </si>
  <si>
    <t>milestone type</t>
  </si>
  <si>
    <t>already received</t>
  </si>
  <si>
    <t>total computible</t>
  </si>
  <si>
    <t>dy target</t>
  </si>
  <si>
    <t>Submission Date</t>
  </si>
  <si>
    <t>Registry Functionality</t>
  </si>
  <si>
    <t>Interpretation Services</t>
  </si>
  <si>
    <t>REAL Data</t>
  </si>
  <si>
    <t>Urgent Medical Advice</t>
  </si>
  <si>
    <t>Coding &amp; Documentation</t>
  </si>
  <si>
    <t>Risk Stratification</t>
  </si>
  <si>
    <t>Perf Improvement &amp; Reporting</t>
  </si>
  <si>
    <t>Chronic Care Management</t>
  </si>
  <si>
    <t>Patient Experience</t>
  </si>
  <si>
    <t>Integrate Physical Behavioral</t>
  </si>
  <si>
    <t>Specialty Care Access</t>
  </si>
  <si>
    <t>Patient Care Navigation</t>
  </si>
  <si>
    <t>Process Improvement Methodology</t>
  </si>
  <si>
    <t>ED Patient Flow</t>
  </si>
  <si>
    <t>Care Transitions</t>
  </si>
  <si>
    <t>Real-Time HAIs System</t>
  </si>
  <si>
    <t>PatientCaregiver Experience</t>
  </si>
  <si>
    <t>Care Coordination</t>
  </si>
  <si>
    <t>Preventive Health</t>
  </si>
  <si>
    <t>At-Risk Populations</t>
  </si>
  <si>
    <t>Sepsis</t>
  </si>
  <si>
    <t>CLABSI</t>
  </si>
  <si>
    <t>SSI</t>
  </si>
  <si>
    <t>HAPU</t>
  </si>
  <si>
    <t>Stroke</t>
  </si>
  <si>
    <t>VTE</t>
  </si>
  <si>
    <t>Falls with Injury</t>
  </si>
  <si>
    <t>Training Primary Care Workforce</t>
  </si>
  <si>
    <t>worksheet name</t>
  </si>
  <si>
    <t>metric/source</t>
  </si>
  <si>
    <t>project order</t>
  </si>
  <si>
    <t>DY 7 (12-month)</t>
  </si>
  <si>
    <t>DY 8 (12-month)</t>
  </si>
  <si>
    <t>DY 9 (12-month)</t>
  </si>
  <si>
    <t>DY 10 (12-month)</t>
  </si>
  <si>
    <t xml:space="preserve">In the narrative summary box for each milestone, DPHs must include an assessment of overall project implementation, including brief but detailed narrative descriptions of: </t>
  </si>
  <si>
    <t>a.   the results of any milestones achieved or milestone progress, as applicable</t>
  </si>
  <si>
    <t>b.   barriers to meeting any milestones and how those barriers have been addressed</t>
  </si>
  <si>
    <t>c.   the approaches taken to test, refine and improve upon specific interventions, including examples of "Plan Do Study Act" learning cycles</t>
  </si>
  <si>
    <t>d.   how staff have used data to test implementation methods</t>
  </si>
  <si>
    <t>e.   lessons learned and key changes implemented, as applicable</t>
  </si>
  <si>
    <t>g.   training programs, including outlines of curricula, the frequency of trainings, and a summary of the results of training evaluations as applicable</t>
  </si>
  <si>
    <t>h.   the process to involve stakeholders in the project, as applicable</t>
  </si>
  <si>
    <t>i.   system-level changes that have been made, if any, as a result of the project</t>
  </si>
  <si>
    <t>j.   engagement by physicians, front line clinicians and patients in the projects and the degree to which this engagement is contributing to the success of the project</t>
  </si>
  <si>
    <t>k.   plans for sustainability of the project, given staff turnover, and plans for ongoing staff training</t>
  </si>
  <si>
    <t xml:space="preserve"> In addition to providing an in-depth description of how the milestone was achieved, please also provide an in-depth description of why a milestone was not achieved or only partially achieved, for the purposes of understanding systemic issues/patterns. If DPH systems are reporting at the 6-month mark and a milestone is partially met or not achieved because it will be more fully achieved by the year-end of the DY, the DPH system may note that it is on track to meet the milestone within the DY. As stated above, the State is looking for DPHs to provide detailed descriptions of milestone progress in their narrative responses throughout the Reporting Form.</t>
  </si>
  <si>
    <t>Instructions for DPH systems: Please complete the narrative for annual reports.  The narrative must include</t>
  </si>
  <si>
    <t>a description of the degree to which each project contributed to the advancement of the broad delivery system reform relevant</t>
  </si>
  <si>
    <t>Annual Report Narrative</t>
  </si>
  <si>
    <t>Provide an in-depth description of milestone progress as stated in the instructions. (If no data is entered, then a 0 Achievement Value is assumed for applicable DY. If so, please explain why data is not available):</t>
  </si>
  <si>
    <t>If "yes/no" as to whether the milestone has been achieved, select "yes" or "no" from the dropdown menu, and provide an in-depth description of progress towards milestone achievement as stated in the instructions:</t>
  </si>
  <si>
    <t>f.   how projects have informed the modification and scaling up of other projects, as applicable</t>
  </si>
  <si>
    <t xml:space="preserve">to the patient population that was included in the DPHs DSRIP Plan. The narrative must also include a detailed description of </t>
  </si>
  <si>
    <t>participation in shared learning.</t>
  </si>
  <si>
    <r>
      <t xml:space="preserve">For the </t>
    </r>
    <r>
      <rPr>
        <b/>
        <u val="single"/>
        <sz val="12"/>
        <rFont val="Arial"/>
        <family val="2"/>
      </rPr>
      <t>Annual Report</t>
    </r>
    <r>
      <rPr>
        <sz val="12"/>
        <rFont val="Arial"/>
        <family val="2"/>
      </rPr>
      <t>, DPHs must report any updates, corrections or changes to the data for a given milestone, and must highlight the change in yellow. Additionally, DPHs must provide an explanation for the correction or change in the narrative summary box for that milestone. The narrative explanation should be additive, meaning that it should be added to the original narrative provided for that milestone.</t>
    </r>
  </si>
  <si>
    <t>DPH systems submit this report to the State three times a year:</t>
  </si>
  <si>
    <t>All DPH systems must use this Reporting Form template for reports starting May 15, 2011. For the annual report, DPH systems will include the annual report narrative, the annual report, and reattach the previously submitted 6-month report. The State reserves its right to modify the Reporting Form as experience is gained with its use. The State is looking for DPHs to include as much detail as possible in their narrative responses throughout the Reporting Form. Given the timeframe the State has to review and make payment, the State will exercise its right to further review the submitted Reporting Forms even after payment is made and, if necessary, recoup payment if it is determined on further review that a milestone was not met.</t>
  </si>
  <si>
    <t>Create protocols for registry-driven reminders and reports for nurses and providers regarding breast and cervical cancer screening, incorporating free-text analysis by natural language processing.</t>
  </si>
  <si>
    <t>Conduct staff training on using the registry and associated protocols.</t>
  </si>
  <si>
    <t>Conduct an analysis to determine gaps in language access.</t>
  </si>
  <si>
    <t>Improve language access.</t>
  </si>
  <si>
    <t>Establish telemedicine triage unit for at least one selected specialty.</t>
  </si>
  <si>
    <t>Pilot telemedicine charting and communication tools for consulting and referring practitioners with in the Electronic Medical Record (EMR) system.</t>
  </si>
  <si>
    <t>Develop a project plan for the organization-wide transition.</t>
  </si>
  <si>
    <t>Determine whether current information systems that house ICD codes should be converted or upgraded.</t>
  </si>
  <si>
    <t>Establish the baseline for primary care patient enrollment in MyUCSDChart.</t>
  </si>
  <si>
    <t>Develop a marketing system to encourage patients to enroll in MyUCSDChart.</t>
  </si>
  <si>
    <t xml:space="preserve">Develop a system for protocol driven automatic patient reminders. </t>
  </si>
  <si>
    <t>Implement a new technology to support the project. Develop health information exchange link with pre-hospital care providers such that patient information (such as field ECG), is available prior to patient arrival.</t>
  </si>
  <si>
    <t>Decrease the percent of patients who leave the Hillcrest ER without being seen by 5%.</t>
  </si>
  <si>
    <t>Reduce overall ED wait time for admitted patients by 5% over baseline.</t>
  </si>
  <si>
    <t>Increase the palliative care consults by 25% over baseline.</t>
  </si>
  <si>
    <t>Establish the baseline of patients who died in the hospital and received a palliative care consult.</t>
  </si>
  <si>
    <t xml:space="preserve">Develop criteria and identify targeted patient populations. </t>
  </si>
  <si>
    <t>Implement a program to improve continuity of medication management from acute care to the ambulatory setting (hospital to home).</t>
  </si>
  <si>
    <t>Create a patient stratification system designed to identify patients requiring care management and to accommodate a quicker allocation of resources to those patients with high-risk health care needs.</t>
  </si>
  <si>
    <t>Pilot care transitions process for patient/family communication and interdisciplinary rounds on two wards.</t>
  </si>
  <si>
    <t>Improve discharge summary timeliness.</t>
  </si>
  <si>
    <t xml:space="preserve">Establish a baseline percent of medical surgical inpatients discharged to home setting assigned to medical homes or PCP. </t>
  </si>
  <si>
    <t>Identify the top chronic conditions and other patient characteristics  or socioeconomic factors that are common causes of avoidable readmissions.</t>
  </si>
  <si>
    <t xml:space="preserve">Expand real-time intervention system to identify and track patients with organisms known to increase the risks of HAIs in the new electronic medical record. </t>
  </si>
  <si>
    <t>Development of electronic system for real-time education on HAI prevention to clinicians.</t>
  </si>
  <si>
    <t>Implement the Sepsis Resuscitation Bundle.</t>
  </si>
  <si>
    <t>Report at least 6 months of data collection on Sepsis Resuscitation Bundle to SNI for purposes of establishing the baseline and setting benchmarks.</t>
  </si>
  <si>
    <t>Report at least 6 months of data collection on CLIP to SNI for purposes of establishing the baseline and setting benchmarks.</t>
  </si>
  <si>
    <t>Report at least 6 months of data collection on CLABSI to SNI for purposes of establishing the baseline and setting benchmarks.</t>
  </si>
  <si>
    <t>Report at least 6 months of data collection on Coronary Artery Bypass Graft, Total Hip Prosthesis Replacement Operation (THRPRO), Laminectomy, Spinal Fusion, Liver Transplant and Kidney Transplant SSI rates to SNI for purposes of establishing the baseline and setting benchmarks.</t>
  </si>
  <si>
    <t>Achieve 92% combined compliance in SCIP Core Measures: post-operative glycemic control in CT surgery and urinary catheter removal by post op day 2.</t>
  </si>
  <si>
    <t xml:space="preserve">Achieve 85% compliance with combined SCIP Core Measure for ambulatory antibiotic administration. </t>
  </si>
  <si>
    <t>Share data, promising practices, and findings with SNI to foster shared learning and benchmarking across the California public hospitals.</t>
  </si>
  <si>
    <t>Implement prompts for prevention and risk identification (add urinary catheter necessity to CLIP &amp; daily line necessity).</t>
  </si>
  <si>
    <t xml:space="preserve">Metric: Assessment documented for each system in the inventory.                                                                                    Pursuant to the overall project plan for the enterprise, an assessment of existing systems that will contain or need ICD-10 based diagnostic data has been completed.  This inventory of existing systems is very broad and includes multiple clinical and financial systems for which stakeholders and vendors are identified.  The assessment identifies if the system needs to be converted with the existing vendor as well as conversion milestones.  It also identifies systems that will be subsumed by new applications from our core enterprise electronic medical record vendor that already has ICD-10 compliant applications for professional fee and hospital based technical charge revenue management in place.                                                                                                  </t>
  </si>
  <si>
    <t xml:space="preserve">Metric: Documentation of completion.                                                                                                                                Accurate medical documentation and communication is critical for safe telemedicine care.  A pilot of charting and communication tools for consulting and referring practitioners was implemented in the electronic medical record (EMR).  These EMR tools allow the hub specialist (UCSDHS) to access his or her schedule in the EPIC EMR environment and use standard template language in clinical notation moments to streamline and ensure complete care for patients.  Similarly, UCSD Link is a web-based EMR portal that provides comprehensive patient records to telemedicine spoke (community partner) sites; allowing immediate access and the ability to easily print patient encounter results. We have implemented and use both clinical charting tools for the hub specialists and UCSD Link access for our spoke partners.  There have been no significant issues noted with these techniques.  We have enabled these tools for all  clinical providers (hub and spoke). Our initial electronic note templates were generated as “smart texts” templates requiring significant delay, due to programming time, between initial development and subsequent use and even more delay if modifications to note templates were desired by hub provider.  We have modified this approach to develop these templates as “smart phrases” to allow immediate modification by users and improved provider-specific customizable language relevant to specific patient encounters.            </t>
  </si>
  <si>
    <t xml:space="preserve">Metric: Documented project plan with tactics, owners, and deadlines.                                                                               Aware that the enhanced granularity and specificity associated with ICD-10 would facilitate the use of administrative data for improvement efforts in patient safety, quality and clinical outcomes, the institution has fully embraced the transition to ICD-10.  While the implementation date of ICD-10 has been delayed one year to October, 2014, UC San Diego Health System (UCSDHS) is committed to being prepared from both a systems and clinical staff perspective ahead of schedule. The enterprise has embarked on a multi-year effort, bringing together key stakeholders across hospital and medical group financial systems, health information systems, electronic medical records teams, compliance, coding and clinical documentation specialists to focus on the operational management of the conversion to ICD-10 enterprise-wide.  Challenges for the team have included the resignation of the designated project manager as well as the departure of our Chief Medical Informatics Officer (CMIO). We are currently in the process of filling the project manager position. We have an interim CMIO assigned. Our current comprehensive action plan, documents the tactics, owners and deadlines for each step necessary to deploy and code in ICD-10 prior to the mandate. The plan was presented to senior management on October 5, 2011, reviewed in the November team meeting and finalized December 19, 2011. We are moving forward with next phase of our action plan to define the educational needs of billing staff as well as all provider/clinical staff. The team continues to meet monthly and our successes include: 1) conversion to 5010 standards, and 2) completion of ICD-10 education of the coding and clinical documentation professionals. We will continue to update the core inventory of all systems being affected by the coding conversion.                                                                                                 </t>
  </si>
  <si>
    <t>Metric: Demonstrate availability of technology.                                                                                                                            In the care of the acute myocardial infarction patient, the saying goes “Time is Muscle”. At UC San Diego Health System (UCSDHS), we have partnered with the city Emergency Medical System to implement electronic transmission of electrocardiograms (ECG) from pre-hospital care providers to the Emergency Department (ED).  This technology facilitates door to balloon times (interventional cardiac catheterization) for heart attack patients by allowing Emergency Medicine physicians and Cardiologists early access to diagnostic clinical information prior to patient arrival. ECG information obtained by pre-hospital providers (field ECG) is now transmitted electronically over a Health Information Exchange (HIE) to hospital based providers.  By providing this important diagnostic information more rapidly, the ED and Cardiac Catheterization Lab can prepare the appropriate clinical interventions and mobilize staff even before the patient is in the ED. Infotech Systems Management, Inc. maintains a database of pre-hospital records for the San Diego Medical Services Enterprise, which accounts for 50% of pre-hospital responses in San Diego County. This database is called the EMS HUB and is accessible by Mobile Intensive Care Nurses (MICN) and ED physicians allowing them to view pre-hospital records, including ECGs, prior to arrival. Transports to UCSDHS with ECGs that were transmitted through the EMS HUB were identified using an ad hoc structured query language (SQL) query from EMS HUB database tables.  There were 130 transports to UCSDHS with an ECG during all of DY7; 100 within the January through June 2012 timeframe.  We were able to achieve a door to balloon time within 90 minutes in 95% of the 38 UCSDHS STEMI (ST Elevation Myocardial Infarction) cases for this demonstration year.</t>
  </si>
  <si>
    <t>Metric: Document that 75% of all outpatient primary care and cardiology sites have at least two people trained in using the disease registry tools. 
There were nine sites included in the target training group. The Cardiology sites included: Encinitas Cardiology Clinic, Sulpizio Cardiovascular Center, Cardiology at 4th and Lewis and Medical Offices South Hillcrest Cardiology. Primary Care sites included Family Medicine at 4th and Lewis, Internal Medicine at 4th and Lewis, Family Medicine at La Jolla, Internal Medicine at La Jolla, and Family Medicine at Scripps Ranch.  Training was completed during DY7 by the DSRIP Disease Registry physician lead or nurse lead for at least two people at seven of the nine (77.8%) aforementioned sites. Certified training showed competency in finding the UC San Diego Health System Diabetic Registry, finding the Patients Report template, running the “Testing Diabetes A1C bulk orders” report, opening a completed “Testing Diabetes A1C bulk orders” report, sorting reports by “Last A1C Result”, ordering an A1C test for only those patients with A1C greater than four, and sending a Multi-Patient message to those patients for whom an A1C was ordered and are activated on UCSDMyChart.  The challenges for this milestone were operational rather than technological. One of the first steps in this improvement effort was obtaining consensus from the clinical community about the protocols for follow up on screening tests.  Development of the protocols required input from Radiology, Family Practice, General Internal Medicine, Geriatrics and Women’s Health. Providers, nurses and managed care staff were involved content, design, workflow and testing. The registry functionality allows for ordering of tests for everyone in the registry; allowing an individual to act on a panel of patients all at once rather than on each patient individually. Internal testing with the clinical informatics team was conducted. They then piloted the change in a single clinic. Finally, they rolled out the change to everyone on the system. Most of the work was targeted towards nurses and nurse managers in each of the clinics. It took about six months to go from problem identification to rolling out the change across the system. Not all clinics have support staff who have the appropriate scope of practice to order tests for patients in their clinics. Physician training allowed optimal use of registry functionality. The pilot for the Diabetes registry started in June 2012.Our reporting team has been performing follow-up queries to see the rates of change in monitoring. The sample sizes have been too small to date to perform formal statistical comparisons. Over the upcoming DSRIP years, we will be expanding the disease registry tools and functionality to other populations. The Clinical Informatics team will continue to provide education to additional clinics and staff on use of these tools. This expansion and the resulting improvements in clinical measures are monitored through the Ambulatory Quality Committee and Quality Council of the Medical Staff.</t>
  </si>
  <si>
    <t xml:space="preserve">Metric: Palliative care consults meet targets established by the program.
Numerator: Number of palliative care consults.                                                                                                                      In DY6, UC San Diego Health System (UCSDHS) established a baseline of 501 palliative care consults; setting the DY7 target at 626 (a 25% increase over baseline). In DY7, across the health system (including Thornton Hospital/Supizio Cardiovascular Center, Hillcrest Medical Center, and Moores Cancer Center), 779 palliative consults were provided achieving the milestone. Palliative care consults are tracked by counting completed “Palliative Care Service Consult Records” which are maintained in a database developed by the Palliative Care team. These forms are entered into the database and tallies run for the purpose of reporting. Milestone achievement was possible through significant health system investment in our Palliative Care team resources. The team consists of three physicians, three nurse practitioners, a social worker, two pharmacists and an administrative assistant. The goal of our Palliative Care team is to provide dignified and culturally competent care to relieve suffering in a manner that prioritizes pain control, social and spiritual care, and patient/family preferences; and to provide this specialized care to significantly more patients experiencing severe illness and an associated heavy burden of symptoms.  Assessments of inpatients are done by members of the team daily with physicians seeing the most acutely symptomatic patients. Consultations include queries about pain and physical symptoms and the effects of our interventions, goals of care (including discussion of code status, prognosis and planning care) and overall well-being of our patient and their family.  In the absence of a sophisticated marketing strategy, we have experienced expansion and referral growth by providing excellent service to patients and colleagues and building relationships with individual physicians who care for patients with severe illness.  To achieve the 25% increase we planned aggressive resource investments including: increasing physician coverage on the inpatient services at both campuses, increasing physician coverage for the outpatient clinic at Moores Cancer Center, assuming support for a nurse practitioner at Hillcrest Medical Center previously funded by grant support, adding another nurse practitioner at Thornton Hopsital/SulpizioCardiovascular Center, and adding a palliative care pharmacist.  There is a significant shortage of physicians in the field of palliative medicine and we continue intensive efforts to attract specialists to join our team. While we were aiming for a 25% increase in DY7, the number of consults increased by 55% over baseline, indicating robust growth.  This is both exciting and challenging for our team in terms of workload, given the shortage of healthcare providers trained in this area.  </t>
  </si>
  <si>
    <r>
      <t xml:space="preserve">Metric: Patient stratification system.                                                                                                                  We used the top chronic conditions associated with readmission analyses described in Milestone #4 Category 2 #13 Implement/Expand Care Transitions Programs as a starting point for creating a patient stratification system designed to identify patients requiring care management and to initiate interventions targeting their risk factors. We reviewed existing toolkits and literature on risk assessment tools. We found the 8 P’s tool from the Society of Hospital Medicine’s Project BOOST captured the key elements from our chronic conditions/readmissions analyses most closely. We modified the 8 Ps to capture additional elements from our analyses. The “8P’s” are: </t>
    </r>
    <r>
      <rPr>
        <b/>
        <sz val="10"/>
        <rFont val="Arial"/>
        <family val="2"/>
      </rPr>
      <t>P</t>
    </r>
    <r>
      <rPr>
        <sz val="10"/>
        <rFont val="Arial"/>
        <family val="2"/>
      </rPr>
      <t xml:space="preserve">rior hospitalization (non-elective in last 6 months) and frequent Emergency Department (ED) visits, </t>
    </r>
    <r>
      <rPr>
        <b/>
        <sz val="10"/>
        <rFont val="Arial"/>
        <family val="2"/>
      </rPr>
      <t>P</t>
    </r>
    <r>
      <rPr>
        <sz val="10"/>
        <rFont val="Arial"/>
        <family val="2"/>
      </rPr>
      <t xml:space="preserve">rincipal diagnosis with high readmission risk (heart failure, diabetes, heart attack, pneumonia, end stage liver disease, cancer, chronic obstructive pulmonary disease), </t>
    </r>
    <r>
      <rPr>
        <b/>
        <sz val="10"/>
        <rFont val="Arial"/>
        <family val="2"/>
      </rPr>
      <t>P</t>
    </r>
    <r>
      <rPr>
        <sz val="10"/>
        <rFont val="Arial"/>
        <family val="2"/>
      </rPr>
      <t xml:space="preserve">roblem medications (insulin, oral hypoglycemics, anticoagulants, high dose narcotics), </t>
    </r>
    <r>
      <rPr>
        <b/>
        <sz val="10"/>
        <rFont val="Arial"/>
        <family val="2"/>
      </rPr>
      <t>P</t>
    </r>
    <r>
      <rPr>
        <sz val="10"/>
        <rFont val="Arial"/>
        <family val="2"/>
      </rPr>
      <t xml:space="preserve">olypharmacy (&gt; 8 routine medications), </t>
    </r>
    <r>
      <rPr>
        <b/>
        <sz val="10"/>
        <rFont val="Arial"/>
        <family val="2"/>
      </rPr>
      <t>P</t>
    </r>
    <r>
      <rPr>
        <sz val="10"/>
        <rFont val="Arial"/>
        <family val="2"/>
      </rPr>
      <t xml:space="preserve">sychiatric/social problems (acute psych issues, issues that hinder independent function, alcohol / drug abuse), </t>
    </r>
    <r>
      <rPr>
        <b/>
        <sz val="10"/>
        <rFont val="Arial"/>
        <family val="2"/>
      </rPr>
      <t>P</t>
    </r>
    <r>
      <rPr>
        <sz val="10"/>
        <rFont val="Arial"/>
        <family val="2"/>
      </rPr>
      <t xml:space="preserve">oor health literacy, Patient support (absence of caregiver to assist with discharge and home care), and </t>
    </r>
    <r>
      <rPr>
        <b/>
        <sz val="10"/>
        <rFont val="Arial"/>
        <family val="2"/>
      </rPr>
      <t>P</t>
    </r>
    <r>
      <rPr>
        <sz val="10"/>
        <rFont val="Arial"/>
        <family val="2"/>
      </rPr>
      <t>alliative care or potential need for it. The patient stratification tool is filled out on admission and the first day of interdisciplinary rounds, facilitated on the pilot wards (Milestone #6 Category 2 #13 Implement/Expand Care Transitions Programs) by an RN Discharge Advocate (RNDCA). The RNDCA is focused on providing more intensive education, patient preparation, and care coordination for high risk patients. Patients at high risk for readmission, as identified by this tool, are targeted for early post-discharge phone calls, expedited follow up with their primary care provider, and extra education/materials using the “teach back” technique. In addition, interventions specific for their high risk condition are triggered and followed by the interdisciplinary team for the rest of their stay. For example, a polypharmacy patient would get a consultation with a clinical pharmacist, a patient with heart failure would be followed using a congestive heart failure (CHF) quality checklist reinforced at discharge, and a new diabetic patient would be seen by the inpatient glycemic control team. The risk assessment tool serves as a mechanism to queue interventions and track progress on completion of tasks. Referral to our community based partners like the County of San Diego Aging and Independence Services (AIS) can also be triggered for a Care Transitions Intervention (CTI) see Milestone #6, Category 2 # 13 Implement/Expand Care Transitions Programs, designed to increase patient engagement and self-advocacy. The risk assessment tool is used to trigger the use of pre-existing best-practice protocols. There are some challenges using this risk stratification system. The initial assessment tool incorporated a scoring system which was found to be very time intensive. Following a plan, do, study, act (PDSA) model the tool is being revised to address concerns with the scoring. It has been challenging to get physician participation on verifying risk assessment parameters, since they are not consistently present at interdisciplinary rounds. Finally, there is the challenge of integrating the assessment into the daily workflow and making it available for all patients.  The current tool is on paper and we are planning to integrate it into the electronic medical record (EMR) which will enhance access as well as data extraction.</t>
    </r>
  </si>
  <si>
    <t xml:space="preserve">Metric: 80% of Hospital Medicine Service discharge summary completion within 48 hours of discharge.
Numerator: Discharge summary complete within 48 hours of discharge.
Denominator: Patients discharged from specified hospitalist services.                                                                               The Hospital Medicine Service sees the majority of inpatient non-critical care medicine and medical oncology patients at UC San Diego Health System (UCSDHS). Completion of discharge summaries by 48 hours is a high priority for improved communication to the next provider and continuity of care.  The Hospital Medicine Service exceeded the goal of 80%; 5,181 of 6,052 discharges (85.6%) for July 1, 2011 through June 30, 2012 had discharge summaries completed within 48 hours of discharge. Discharge summary completion was defined as the discharge summary within our electronic medical record (EMR) signed /approved by a physician (intern, resident or attending) or an allied independent practitioner (nurse practitioner  (NP) or physician assistant (PA)) working under the supervision of an attending physician.  For DY 7, Hospital Medicine was a physician only service with no NPs or PAs. Datasets were pulled using transact structured query language (T-SQL) programming from Clarity which is the EPIC SQL database.  Clarity is updated through a nightly extract-transform-load (ETL) process.  Discrete data elements in EPIC are available within Clarity for reporting. Data was captured through a tailored report utilizing discrete data fields within our EPIC based EMR.  NUMERATOR: All Discharge Summaries, signed or co-signed, within 48 hours of the discharge date/time for all patients discharged from the Hospital Medicine Service. DENOMINATOR: All discharge summaries for patients discharged from the Hospital Medicine Service. The Hospital Medicine Service aligned incentives with the performance of this measure. The service provided feedback on the composite divisional performance as well as individual provider level performance to motivate performance. These efforts will continue in subsequent demonstration years to further improve the performance of the Hospital Medicine service and to expand this initiative to other clinical services within UCSDHS.  We are committed to raising awareness of the need for timely discharge summary completion to facilitate safe patient transition from the acute care setting.                                                      </t>
  </si>
  <si>
    <t>Metric: Top Chronic Conditions Report.                                                                                                                                     We performed an extensive analysis of risk factors and chronic conditions for potentially avoidable readmissions. Our analysis looked at readmission demographics by hospital unit of discharge, service of discharge, and by diagnosis. We also examined variables such as disposition status (Home vs Home with Home Health vs Skilled Nursing Facility (SNF)), age, and insurance status. To determine the 30-day all cause readmission rates for UC San Diego Health System (UCSDHS) by top chronic conditions, we included all inpatient and observation hospital encounters as defined by admission discharges transfers (ADT) patient class. Neonates were excluded. Each encounter has a diagnosis-related group (DRG) assigned by medical records coding and transmitted to the administrative data set. This DRG was then assigned a chronic condition and the data analyzed by top chronic condition. Datasets were pulled using transact structured query language (T-SQL) programming from Clarity which is the EPIC SQL database.  Clarity is updated through a nightly extract-transform-load (ETL) process. Discrete data elements in EPIC are available within Clarity for reporting. Readmissions and readmission days were calculated from the discharge date of an index admission to the next following inpatient or observation encounter admission date that is not a scheduled admission as defined in our electronic medical record (EMR). All inpatient and observation encounters excluding those discharged against medical advice (AMA), deceased, or to an acute care facility as defined by the discharge disposition were included in the analysis. Using data from May, 2010 through April, 2011 we established the following associations with risk for 30 day all-cause readmission. Top services for readmissions were those with a high percentage of complicated medical problems: Medicine Hillcrest (20.3% readmission rate), Medicine Thornton (20.6%), Family Medicine (16.6%), Owen Clinic HIV service (16.4%), Cardiology (14.8%), and Bone Marrow Transplant (23.6%). The relatively low volume liver transplant service (197 cases per year) also had a very high percent of readmitted patients (34.5%). We also looked at readmissions by unit to better target resources and our pilot programs (Milestone #6, Category 2 #13 Implement/Expand Care Transitions Programs) designed to improve transitions of care.  The units with high readmission rates aligned with the services that most commonly used that unit as their primary admitting site; for example, Hillcrest (HC) 10 East (14% readmissions) had predominately cardiology patients. Other high readmission rate units included HC 6W, 6 E, (mostly Medicine and HIV), HC 11W (liver transplant) Thornton (TH) 2W / 2E, TH 3E, (Medicine / Surg) and TH 3W (Bone Marrow Transplant). We also looked for diagnoses with a high risk of readmission. High risk diagnoses included heart failure (&gt; 30% readmission rate initially), gastrointestinal (GI) bleeding from liver problems and other hepatobiliary disease, malignancy, renal failure, diabetes mellitus,  chronic obstructive pulmonary disease (COPD) and asthma, myocardial infarction (MI), pneumonia, pancreatitis, deep vein thrombosis (DVT) and pulmonary embolus ( PE),  sepsis or other severe infection, and psychiatric disease (especially when associated with substance abuse or chronic pain).  Advanced age was not correlated with readmission, but disposition to a SNF was. In addition to these analyses, we performed a root cause analysis that captured other systems or social factors contributing to readmissions. Over 30 cases of problem readmissions were examined by interdisciplinary teams from the pilot areas. We noted that complicated medication regimens, especially those with hypoglycemic agents, anticoagulants, and new narcotics were associated with higher readmission rates, as were psychosocial issues, poor health literacy, substance abuse, lack of outpatient support for the patient, and patients with multiple co-morbid conditions with a poor clinical prognosis. This analysis has helped prioritize resources and efforts as evidenced in Milestones #4 &amp; 6, Category 2 #13 Implement/Expand Care Transitions Programs and Milestone #2, Category 2 #12 Conduct Medication Management.</t>
  </si>
  <si>
    <t xml:space="preserve">Metric: Expand HAI system to other inpatient areas as ICU, non-ICU areas or specialty care (e.g. Oncology, Solid Organ Transplant, HIV/AIDS, chronic dialysis). Generate report from HAI system.                                                                       The Healthcare-Associated Infection (HAI) system has been expanded from the original deployment within UC San Diego Health System's (UCSDHS) Moore’s Cancer Infusion Center to all ambulatory care and inpatient settings, including ICU, non-ICU and specialty care areas (e.g. Oncology, Solid Organ Transplant, HIV/AIDS, chronic dialysis, Operative Room, Emergency Department). On the electronic medical record (EMR) banner, visible every time (24/7) a patient’s medical record is opened, there is real-time information on whether that patient is on infectious precautions and for what reason. The patient banner at the top of the EMR, alerts healthcare workers to the presence of organisms known to increase the risks of HAIs regardless of inpatient or outpatient status. For example, all current inpatients with a clostridium difficile (c. diff) or methicillin resistant staphylococcus aureus (MRSA) infection are identified on the banner with the appropriate precautions. While all physicians, nurses, and Infection Prevention and Clinical Epidemiology (IPCE) staff are empowered to start transmission-based precautions and update the patient banner at any time, only IPCE staff can validate and remove a patient from precautions.  Upon admission or at the time of an outpatient visit, the attending physician has to address the need for precautions before room assignment can occur. The system also allows clinical staff to alert Environmental Services (EVS) of appropriate environmental cleaning and/or facilities engineering of specific ventilation needs.  Precautions could include contact, enhanced contact for c. diff, droplet, or airborne. The patient’s banner in the EMR also has an embedded link to our Web Reference resource and to the Infection Control website (Milestone #5, Category 2 # 14 Implement a Real-Time Healthcare Associated Infection System) where education and important information for specific organisms as well as infection control policies and procedures are available 24/7. The real-time viewable banner empowers clinical staff and physicians to view and immediately act upon a patient’s isolation needs, thereby minimizing transmissions. Prior to this electronic system, patients were not being placed in precautions real-time and potential exposures were occurring. The exclusive ability of IPCE staff to remove patients from transmission-based precautions has eliminated the majority of inappropriate discontinuations of precautions. The IPCE Unit generates reports for all patients with increased HAI risk, such as multi-drug resistant organisms (MDROs) as a component of surveillance efforts and provides regular reports to the Infection Control Committee and Quality Council of the Medical Staff. The content and presentation of the banner information is changed as needed based on user input. Information and benefits of this system have been shared with the University of California (UC) Infection Control Collaborative, which brings together the infection control teams of various UC medical centers. A continued challenge faced is non-compliance with following the precautions ordered and listed on the banner; education efforts continue to focus on the importance of compliance with appropriate infection control precautions. </t>
  </si>
  <si>
    <t>Metric:  Establish a baseline of qualified health care interpreter encounters per month.                                               Improving language access at UC San Diego Health System (UCSDHS) required both an understanding of the needed changes to structure and process, as identified in the gap analysis (Milestone #2, Category 1 #4 Enhanced Interpretation Services and Culturally Competent Care), and an understanding of the volume of Interpreter Services currently provided.  UCSDHS established a baseline of 1,053 average encounters per month over the time period of January 1, 2011 through June 30, 2011.  The baseline included both in-person encounters provided by our Interpreter Services staff as well as Language Line resource encounters. An important lesson learned while gathering the baseline data was that in-person interpretation services data relied on staff's documentation of services on unsophisticated spreadsheets. Improvements planned for future demonstration years include a more structured and detailed data collection methodology to facilitate performance improvement and service enhancement.</t>
  </si>
  <si>
    <t xml:space="preserve">Metric: Documentation of marketing strategy.                                                                                                                           UC San Diego Health System (UCSDHS) established increasing MyUCSDChart enrollment/activation (Milestone #2, Category 2 #3 Redesign Primary Care) as a key strategic goal and part of a larger plan for primary care clinical improvement. By understanding our baseline activity and planning a marketing strategy, we are poised to aggressively expand use in upcoming demonstration years. Our strategy includes marketing MyUCSDChart to both internal (UCSDHS employees and providers) and external (consumer) audiences. This marketing approach is accomplished through the teamwork of our marketing department, their web design team, our decision support team and clinic managers and staff.  The marketing approach includes internal communication tactics: MyUCSDChart messaging (“Remember to tell patients about MyUCSDChart”) via UC San Diego Health System’s internal newsletter "Making the Rounds", internal screensavers and instructions on the use of MyUCSDChart patient sign-up cards in our clinics. Consumer-facing tactics include MyUCSDChart messaging via on-hold phone messages, public-facing displays, rack cards and prominent placement on the health.ucsd.edu website. The MyUCSDChart message is also included, where appropriate, in marketing materials such as brochures, press releases and news stories. We were able to improve enrollment through this multi-pronged approach. To facilitate use of MyUCSDChart, we allow patients to enroll themselves by going to the UCSDHS home page. We recently implemented a new process to facilitate enrollment. New patients enrolled in our primary care clinics are auto-enrolled when they register for their first appointment. New specialty patients are notified about MyUCSDChart, and instructed in the enrollment process prior to their actual visit with a specialist. Actual activation of MyUCSDChart does not occur until the patient elects to activate their account. While we have broadly marketed enrollment to patients and made it simple for patients to self-enroll, there are still about 25% of patients who have been enrolled but have not activated their accounts. This is consistent with the national trend of a slow uptake of patient use of personal health records. We will continue to evaluate methods to improve utilization.  Experience has shown that use of MyUCSDChart enhances patient communication thereby improving clinical care and practice. Activation statistics are reported to Ambulatory Quality Committee and Quality Council of the Medical Staff.  </t>
  </si>
  <si>
    <t xml:space="preserve">Metric: Document system and processes to implement.                                                                                                         Since more and more patients live in a digital world, we wanted to leverage our excellent electronic medical record (EMR) system to facilitate communication with patients. A system for protocol driven automatic patient reminders has been developed and was tested on December 23, 2011.  Patients enrolled in MyUCSDChart will receive an electronic notification when preventative care is due including timeframe and the specific care needed; this includes notices for immunization, as well as laboratory and imaging studies.  The electronic notification process was refined to trigger off of internal disease registry report messages thereby targeting appropriate patient populations.  Staff members were trained on the automated reminder process at Scripps Ranch Family Medicine, La Jolla Family Medicine, 4th and Lewis Clinic Family Medicine, 4th and Lewis Internal Medicine, La Jolla Internal Medicine, Medical Offices South Cardiology and Sulpizio Cardiovascular Center Cardiology (see Milestones #3 &amp; 4, Category 1 #3 Implement Disease Management Registries for Improving Clinical Care and Measuring Health Care Costs).  Utilizing our electronic medical record system, queries were created to identify patients that met specific criteria for the applicable alert. For diabetic patients, the target alert group would include patients with a UC San Diego Health System (UCSDHS) primary care provider that are older than 18 years of age and are alive.  The group would be further defined for a diabetes diagnosis and the absence of a hemoglobin A1c test in the past twelve months. Between January and June 2012, two hemoglobin A1c patient reminders were sent from the system to diabetic patients.  Because we receive many patients into our specialty practices from community primary care physicians, we designed our system to target only those patients receiving primary care within our system. This was a challenge for our clinical informatics colleagues, but was resolved. This was a new work stream introduced into very busy clinical environments that required the support of local clinic managers and leadership. We will explore spreading this function to a wider range of clinics. In DY 8 we will deploy reminders for influenza vaccine. As we launch more alert functionality in DY 8, we will be able to further refine the process based on our ongoing learning.  Our goal is to improve the number of patients receiving the appropriate health maintenance and screening tests at the right time. </t>
  </si>
  <si>
    <t>Metric- Left Without Being Seen (LWBS).
Numerator: Number of patients who present to the ER but are not seen by the Provider.
Denominator: Total number of patients who presented to the ER for that Midnight to Midnight cycle.                                UC San Diego Health System (UCSDHS) operates two Emergency Departments (ED); one at the Hillcrest Medical Center and one at our Thornton Hospital/Sulpizio Cardiovascular Center campus in La Jolla. The rate of left without being seen (LWBS) for the Hillcrest ED has been higher than national benchmarks and was chosen as an area of focus for the organization as reflected in our DSRIP plan.  Upon arrival to the ED space, patients are asked to sign in with a paper form. ED staff perform a quick registration on all of these patients. Arrivals may include patients who are not in the appropriate care site; they are subsequently redirected to other sites such as the obstetrical unit, radiology, ambulatory clinic, employee health, etc. These patients are not counted in the LWBS numerator or denominator (i.e. they only have a quick registration). The reported baseline rate of LWBS at Hillcrest ED in DY6 was 5.10%; the target for DY 7 was to achieve a 5% reduction. The overall rate of LWBS at Hillcrest for this demonstration year was 4.24% (1,727/40,758); a 17% improvement over baseline, exceeding our milestone goal. The major driver for a patient leaving the ED is a prolonged wait time prior to seeing a physician. Efforts to reduce the rate of LWBS involved expansion of capacity, improvement of processes within the ED and improvements in the admission process for those patients requiring inpatient care (Milestone #6, Category 2 #10 Improve Patient Flow in the Emergency Department). Limited ED bed capacity restricted providers’ ability to evaluate patients in a timely manner. Hillcrest ED capacity was increased by ~50% in December of 2011 with UCSDHS capital investment in additional beds and provider work space. California Department of Public Health (CDPH) allowed us to open the expansion in phases which facilitated a pilot and scale up of our staffing to address the additional bed capacity. While physical space was crucial to the improvement, other process improvements were implemented that were critical to reaching the LWBS goal. These included increased staffing for the additional care areas to see patients more quickly, triage initiated orders and efforts to streamline lab turnaround time by instituting automated processing and bar coding of specimens. We created standardized protocols to facilitate timely orders (lab, radiology) at triage by trained triage RNs. Physicians developed order sets which could be initiated at triage and training was provided for triage RNs on the related disease/injury process and treatment guidelines.  We piloted this effort in order to expedite the workup of patients arriving in the ED earlier in the care process with the idea that patients would be less likely to leave if they had lab tests, imaging, and appropriate pain relief while waiting for a physician evaluation.  We initiated a small set of standardized protocols as a pilot, and then quickly expanded both the number of RNs involved in the process, as well as the number of order sets as physicians and nurses felt ready and competent. Future challenges will be focused on maintaining our success by increasing the capacity of the triage process to safely and effectively initiate care earlier in the patient’s ED visit. We will continue to address bed capacity in the ED by reducing the time and number of admitted patients boarding in our ED awaiting an inpatient bed (Milestone #6, Category 2 #10 Improve Patient Flow in the Emergency Department). During this demonstration year, the electronic medical record utilized in the ED was transitioned from a homegrown system, WebCharts, to EPIC’s ASAP; both systems allowed accurate tracking of patients presenting to the ED and those who left without being seen. WebCharts initially built and placed into production in 2002 for the Emergency Department is a web-based application for computerized tracking, documentation, computerize physician order entry (CPOE), prescribing and reporting. The server design of this application is based on three servers: a web server, a structured query language (SQL) database server and a reporting server. The database server is running Microsoft 2008 SQL. All tables and fields are reported off the SQL database. For the LWBS reports, data was extracted directly from the database using automated timestamp data.  We began reporting from Epic in June 2012. All clinical data and time stamps obtained within the Epic EMR are copied over to a reporting server which converts the data from a MUMPS database to a relational SQL database. All queries are performed using either a SQL reporting tool from Microsoft or Crystal Reporting tools. LWBS data is reported to executive leadership quarterly, frontline staff and physicians monthly and adjustments are made as operational issues arise.</t>
  </si>
  <si>
    <t xml:space="preserve">Metric: Establish a baseline of patients in the targeted populations that consistently receive medication management counseling.                                                                                                                                                                              In order to best prioritize the target populations for our medication management intervention, we utilized our top chronic conditions report from our transitions of care project (Milestone #4, Category 2 #13 Implement/Expand Care Transitions Programs).  From July 1, 2011 through December 31, 2011, of the 3,964 unique discharges within the targeted populations, 122 patients that received the medication management intervention (3.08%). The targeted patient populations and their corresponding ICD-9 diagnosis codes include:  heart failure (428, 428.1, 428.2, 428.21, 428.22, 428.23, 428.3, 428.31, 428.32, 428.33, 428.4, 428.41, 428.42, 428.43, 428.9, 402.01, 402.11, 402.91, 404.01, 404.03, 404.11, 404.13, 404.91, 404.93, 398.91, (Rheumatic)), HIV infection/AIDS (42), chronic kidney disease (585.1, 585.2, 585.3, 585.4, 585.5, 585.6, 585.9, 586, 403.01, 403.02, 403.1, 403.11, 403.9, 403.91, 404, 404.01,404.02, 404.03, 404.1, 404.11, 404.12, 404.13, 404.9, 404.91, 404.92, 404.93), acute kidney injury (584.5, 584.6, 584.7, 584.8, 584.9, 580, 580.4, 580.8, 580.81, 580.89, 580.9), diabetes mellitus (250.00-250.93, Hyperglycemia, 790.21, 790.22, 790.29, 251.3), COPD/Asthma (466, 491.21, 491.22, 493.01, 493.02, 493.11, 493.12, 493.21, 493.22, 493.81, 493.82, 493.91, 493.92), solid organ transplant/LVAD/artificial heart (LVAD: 37.63 (repair/removal), 37.66 (implant), Transplant, 37.51, 33.6, 55.61, 55.69, 50.51, 50.59, 33.5, 33.51, 33.52, 52.8, 52.81, 52.83, 52.84, 52.85, 52.86, Complications/Status, 996.80-996-84, 996.86-996.87, 996.89, V42-0-V42.1, V42.6-V42.7, V42.83-V42.9), pneumonia (481, 482-486, Pneumonia due to Influenza, 487, Viral Pneumonia, 480.0-480.9), bone marrow transplant (Transplant, 41.00-41.09, Complications/Status, 996.85, 996.88, V42.81, V42.82) and acute thrombosis/DVT/PE (415.11, 415.19, 451.11, 451.19, 451.81, 453.4, 453.41, 453.42, 453.89, 453.82, 453.83, 453.84, 453.85, 453.87, 451.83).  Once the baseline was established, it was clear that additional pharmacist support would be needed to meet patient needs and achieve future target milestones (i.e. increasing 100% over baseline in DY 8). Our lead pharmacist on this project found that it was difficult to complete a full intervention on each patient. There are times when a change in plans results in a discharge before all teaching can be provided.  Currently the lead pharmacist on this project works Monday through Friday, therefore late evening and weekend discharges may be missed if not accurately anticipated.  The time required for an experienced pharmacist to complete the medication management intervention can range from one to three hours. Post-discharge pharmacist medication intervention visits sometimes conflict with inpatient discharges, further complicating caseload management. Data collection and documentation is currently manual and time consuming; we are looking to build electronic tools to streamline these processes. Engagement of stakeholders is accomplished through regular inpatient rounding with the interdisciplinary clinical service. Feedback on progress and barriers with the target clinical service chiefs and the UC San Diego Health System (UCSDHS) DSRIP Executive Leaders has been helpful. Additional support from pharmacy residents and students has been secured and will help provide the complete medication management intervention to more patients.   The clinical informatics team has streamlined the documentation as well as set up reports for more efficient data tracking. We learned that ongoing communication with the physicians and nurses regarding discharge planning is required for success. For shared learning, our lead pharmacist on this project attends the organization’s monthly Transitions of Care Steering Committee meetings (Category 2 #13 Implement/Expand Transitions of Care); ideas are exchanged and crossover projects or barriers are identified. UCSDHS is also participating in a University HealthSystem Consortium (UHC) transitions of care collaborative. </t>
  </si>
  <si>
    <t>Meetings were conducted with Press-Ganey contact representatives and UCSDHS representatives to review necessary survey changes to incorporate the CG-CAHPS questions into the existing survey administered to UC San Diego Health System (UCSDHS) clinic patients in preparation for implementation in DY8. As a result of these meetings, it was determined that no new contract needed to be signed; an addendum was added to the existing contract.  A careful review of our prior patient survey was undertaken.  CG-CAHPS questions were added to the existing survey to ensure the five domains (1. Getting appointments, care and information when needed, 2. How well doctors communicate with patients, 3. Helpful, courteous and respectful office staff, 4. Patients’ global rating of doctor and 5. Shared decision-making) were incorporated and redundant questions were eliminated.  Press-Ganey began surveying our clinic patients with the revised questionnaire beginning in April, 2012; data is now being collected and reported. A transient challenge was a delay in Press-Ganey receiving the updated version of the SNI requirements, this was quickly rectified. UCSDHS has a robust patient experience survey reporting mechanism already in place with monthly reports at the clinic and physician level. New questions are incorporated into these reports. Data is also reported at the Ambulatory Quality Committee which reports up to Quality Council of the Medical Staff.</t>
  </si>
  <si>
    <t xml:space="preserve">Metric: Percent of total in-hospital deaths who had a palliative care consult.
Numerator: Number of patients who died in the hospital and received at least one palliative care consult.
Denominator: Number of patients who died in the hospital.                                                                                                   A baseline of inpatients who received a palliative care consult prior to death was established via retrospective review of medical record numbers from the “Palliative Care Service Consult Record” database (Milestone #3, Category 2 #11 Use of Palliative Care Programs). The list was compared to a list of medical record numbers of deceased patients during the corresponding time frame.  During the period of January 1, 2010 through December 31, 2010, there were 406 inpatient deaths, of these 99 received palliative care consults prior to death, for a baseline of 24.4%. Our Thornton Hospital intensive care unit, which cares for a significant number of cancer patients, has developed and piloted triggers for palliative care consults. Nurses review patients using the triggers and notify the attending team of potentially appropriate patients. Due to the staffing constraints mentioned in Milestone #3, Category 2 #11 Use of Palliative Care Programs, the palliative care team cannot always consult on every potential patient. Providing adequate palliative care team resources will continue to be a focus for the organization.  Additionally, we will continue to work with clinical colleagues to increase their understanding of the benefits and indications for palliative care consultation and support. </t>
  </si>
  <si>
    <t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age 18 through 75 years with diabetes mellitus (DM) who have visited the DPH system primary care clinic(s) two or more times in the past 12 months. Numerator (uncontrolled diabetes measure): All inpatient discharges from the DPH system of patients age 18 through 75 years with ICD-9-CM principal diagnosis code for uncontrolled diabetes, without mention of a short-term or long-term complication within the demonstration year reporting period who have visited the DPH system primary care clinic(s) two or more times in the past 12 months.  Each patient is counted only once, regardless of the number of discharges. During the period July 1, 2010 through June 30, 2011, there were 2,448 primary care patients between the ages of 18 and 75 with DM  and during the period July 1, 2011 through June 30, 2012, 29 of these patients had uncontrolled diabetes. This past year has been a major effort at UC San Diego Health System (UCSDHS) to create disease registries for DM (see Category 1 #3 Implement Disease Management Registries for Improving Clinical Care and Measuring Health Care Costs) so that those patients with 2 or more visits to a UCSDHS primary care provider can be accurately tracked and their lab results measured over time. We have also instituted pharmacy directed DM programs in General Internal Medicine and Family Medicine. We anticipate that better controlled DM will lead to fewer hospital admissions and fewer DM related complications. 
</t>
  </si>
  <si>
    <t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between the ages of 18 and 75 with diabetes mellitus who have visited the DPH system primary care clinic(s) two or more times in the past 12 months. Numerator (short-term complications): All inpatient discharges from the DPH system of patients between the ages of 18 and 75 with ICD-9-CM principal diagnosis code for short-term complications (ketoacidosis, hyperosmolarity, coma) within the demonstration year reporting period who have visited the DPH system primary care clinic(s) two or more times in the past 12 months.  Each patient is counted only once, regardless of the number of discharges. During the period July 1, 2010 through June 30, 2011, there were 2,448 primary care patients between the ages of 18 and 75 with diabetes mellitus (DM) and during the period July 1, 2011 through June 30, 2012 only 5 patients had short term complication admissions. This past year there has been a major effort at UC San Diego Health System (UCSDHS) to create disease registries for DM (see Category 1 #3 Implement Disease Management Registries for Improving Clinical Care and Measuring Health Care Costs) so that those patients with two or more visits to a UCSDHS primary care provider can be accurately tracked and their lab results measured over time. We have also instituted pharmacy directed DM programs in General Internal Medicine and Family Medicine. We anticipate that better controlled DM will lead to fewer hospital admissions and fewer DM related complications. We use the power of our EMR to track patients and to send reminders to physicians and staff about patients who need DM testing or who have lab values that are out of control. Staff is engaged in calling or messaging patients to assure that they have needed blood work or appointments with the DM providers to learn more about their self-care. </t>
  </si>
  <si>
    <t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 50 years old who have visited the DPH system primary care clinic(s) two or more times in the past 12 months. Numerator: Number of patients ≥ 50 years who had an influenza immunization administered September 2011 to February 2012, or historically reported during this time, and have visited the DPH system primary care clinic(s) two or more times in the past 12 months. During the period of July 1, 2010 through June 30, 2011, there were 14,826 patients 50 years of age and older with two visits to primary care providers.  Between September 1, 2011 through February 29, 2012, 7,316 of these patients received influenza immunization (49.4%).   The biggest challenge for reporting on these two measures was to correctly identify the denominators as different regulatory agencies use different population definitions. Once the inclusion criteria were clarified, because of the design build of our EMR the reporting was straightforward. Use of disease registries should improve immunization rates (see Category 1 #3 Implement Disease Management Registries for Improving Clinical Care and Measuring Health Care Costs).
</t>
  </si>
  <si>
    <t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female patients between the age of 50 through 74 years who have visited the DPH system primary care clinic(s) two or more times in the past 12 months. Numerator: Number of female patients between the age of 50 through 74 years who had a mammogram screening in the past 24 months and have visited the DPH system primary care clinic(s) two or more times in the past 12 months. During the period of July 1, 2010 through June 30, 2011, there were 6,365 women between the ages of 50 and less than 75 who had two visits to primary care providers.  During the period of July 1, 2010 through June 30, 2012, 5,556 of these women underwent mammogram screening exams for a rate of 87.29%. The biggest challenge for reporting on these two measures was to correctly identify the denominators as different regulatory agencies use different population definitions. Once the inclusion criteria were clarified, because of the design build of our EMR the reporting was straightforward. Use of disease registries should help maintain or improve these mammography rates (see Category 1 #3 Implement Disease Management Registries for Improving Clinical Care and Measuring Health Care Costs).
</t>
  </si>
  <si>
    <t>We previously reported six months of results to the Safety Net Institute for the period of July 1, 2011 through December 31, 2011 to comply with state reporting requirements; 33% (29/88) severe sepsis/septic shock patients had care compliant with all elements of the bundle. Our initial submission, however, was measured based on recommended initial volume replacement (20 ml/kg) administration within one hour of presentation for patients with both severe sepsis and septic shock.  After discussions within the sepsis collaborative, the definition was clarified and requirements for volume replacement refined to allow a longer administration window (six hours) for a more limited set of patients (the volume resuscitation requirement is only for patients with septic shock).  Using this clarified definition, we re-calculated our six months of compliance to 60% (53/88) for the period of July 1, 2011 through December 31, 2011. We have successfully completed data collection for the demonstration year; July 1, 2011 through June, 30, 2012 compliance was 68% (160/234). Sepsis bundle compliance data is gathered through daily, concurrent review of admitted patients via our electronic medical record (EMR). New admissions are screened.to determine whether they meet severe sepsis/septic shock criteria.  Each patient is entered in an internal sepsis database which includes the following data elements: patient name, medical record number our patient identifier, date, presence or absence of septic shock, severe sepsis criteria, lactate determination (y/n), antibiotic(s) administered, antibiotic time, blood culture before antibiotics (y/n), blood pressure, pulse rate, weight, initial fluids at 60, 180, and 360 minutes, culture results, survival (y/n), and length of stay.   Individual element and bundle compliance are calculated from this database.  This database also provides valuable epidemiologic information that is utilized institutionally for prevention and early detection purposes. Reports on findings, data, learnings and performance improvement strategies have been shared at Critical Care Committee, Code Blue/Rapid Response Committee and Quality Council of the Medical Staff as well as the Sepsis Collaborative sponsored by SNI. This metric has been added to our Quality Council dashboard for quarterly reporting and interdisciplinary tracking.</t>
  </si>
  <si>
    <t xml:space="preserve">A multi-disciplinary working group was established to design and implement a sepsis resuscitation bundle. The group was led by the Medical Director of our Hillcrest Medical Intensive Care Unit, a respected member of the Pulmonary/Critical Care faculty. The initial focus for this group was the Emergency Department (ED), because &gt; 90% of our severe sepsis/septic shock admissions are admitted through the ED.  Included in this working group were representatives from  Emergency Medicine Pulmonary/Critical Care Medicine, Hospital Medicine, Nursing, Infectious Disease, Performance Improvement, Pharmacy, and Clinical Informatics. A sepsis bundle, including screening tool and protocol, was designed and formally implemented in February 2012.  Antibiotic recommendations based on the suspected site of infection were designed with the expertise of our Infectious Disease representative.  A ‘code sepsis’ intervention has now been implemented in the Emergency Department for all patients presenting with suspected severe sepsis or septic shock.  Data is captured on a daily basis using our electronic medical record and compliance with this protocol is measured for the individual elements and the overall bundle.  Feedback is provided to clinicians when elements are missed.  Using baseline data, deficiencies in sepsis recognition and management were identified.  These included: (1) failure of consistent early recognition, (2) delays in obtaining antibiotics from Pharmacy, (3) sequential rather than simultaneous antibiotic administration in patients with suspected severe sepsis or septic shock, and (4) inadequate volume resuscitation.  Addressing these deficiencies has directed our efforts at performance improvement, including revisions of processes and protocols. Our inpatient implementation strategy is currently being designed in conjunction with our Rapid Response Team. Reports on findings, data, learnings and performance improvement strategies have been shared at Critical Care Committee, Code Blue/Rapid Response Committee and Quality Council of the Medical Staff as well as the Sepsis Collaborative sponsored by SNI. This metric has been added to our Quality Council dashboard for quarterly reporting and interdisciplinary tracking.
</t>
  </si>
  <si>
    <t>We completed a six-month baseline data collection to determine compliance with individual as well as overall bundle elements. These results were forwarded to the Safety Net Institute for the period of June 1, 2011 through November 30, 2011 on December 23, 2011 to complete submission requirements. In our initial report, 29% (24 of 83) severe sepsis/septic shock patients had care compliant with all elements of the bundle. Our initial submission, however, was measured based on recommended initial volume replacement (20 ml/kg) administration within one hour of presentation for patients with both severe sepsis and septic shock.  After discussions within the sepsis collaborative, the definition was clarified and requirements for volume replacement refined to allow a longer administration window (six hours) for a more limited set of patients (the volume resuscitation requirement is only for patients with septic shock).  Using this clarified definition, we re-calculated our baseline bundle compliance to 53% (44 of 83) for the period of June 1, 2011 to November 30, 2011. Sepsis bundle compliance data is gathered through daily, concurrent review of admitted patients via our electronic medical record (EMR). New admissions are screened.to determine whether they meet severe sepsis/septic shock criteria.  Each patient is entered in an internal database which includes the following data elements: patient name, medical record number, our patient identifier#, date, presence or absence of septic shock, severe sepsis criteria, lactate determination (y/n), antibiotic(s) administered, antibiotic time, blood culture before antibiotics (y/n), blood pressure, pulse rate, weight, initial fluids at 60, 180, and 360 minutes, culture results, survival (y/n), and length of stay.   Individual element and bundle compliance are calculated from this database.  This database also provides valuable epidemiologic information that is utilized institutionally for prevention and early detection purposes. Reports on findings, data, learnings and performance improvement strategies have been shared at Critical Care Committee, Code Blue/Rapid Response Committee and Quality Council of the Medical Staff as well as the Sepsis Collaborative sponsored by SNI. This metric has been added to our Quality Council dashboard for quarterly reporting and interdisciplinary tracking.</t>
  </si>
  <si>
    <t>Prevalence of Stage II, III, IV or unstagable pressure ulcers was 8/1,279 = 0.63% for July 1, 2011 through June 30, 2012 and was reported to the state through the Safety Net Institute (SNI). Coordination of skin prevalence studies is managed by the Director for Nursing Quality in collaboration with the Chair of the Skin Care Committee and the Wound Ostomy Care Nurse (WOCN) team (Milestone #2, Category 4 Additional Intervention #2 Hospital-Acquired Pressure Ulcer Prevention). The prevalence day is set in advance by the Skin Care Committee and performed quarterly.  The data collection instrument used is from Collaborative Alliance for Nursing Outcomes (CALNOC).  The CALNOC Code Book is used to guide data collection and submission. Unit Champions of the Skin Care Committee, with their manager, ensure that data is collected on the assigned day.  The staff receive training in skin inspection and pressure ulcer staging several times a year. While CALNOC defines populations that can be excluded, we have only excluded one patient since 2005. We inspect all bony prominences including traditional areas such as the coccyx, as well as areas such as heels, elbows, ears, and posterior cranium.  Any pressure ulcer found is staged and recorded on the data collection tool. To ensure accurate staging, any pressure injury that is a Stage II or greater is validated by a WOCN during the prevalence study.  We also take photographs of skin injury. Each patient’s chart is reviewed for demographic data, data relative to risk assessment; Braden Scale scores are collected. Chart review is also used to determine if a pressure ulcer prevention protocol was in place at the time of pressure ulcer prevalence quality study. Data is reviewed and entered into the CALNOC supplied spreadsheet by an RN who assesses for any data discrepancy. The pressure ulcer prevalence quality study process is explained to patients as a routine quality activity in order to help them understand skin breakdown from pressure.</t>
  </si>
  <si>
    <t xml:space="preserve">Data, promising practices and findings of the UC San Diego Health System (UCSDHS) Hospital-Acquired Pressure Ulcer (HAPU) Prevention Program were shared with Safety Net Institute on 12/23/2011 to comply with submission requirements. The information submitted included information regarding the following practices: our skin care education, National Database of Nursing Quality Indicators (NDNQI®) and Collaborative Alliance for Nursing Outcomes (CALNOC) benchmarking participation and data use, our use of Wound Ostomy Care Nurse (WOCN) consultations, and our skin product evaluation and selection process. We also shared information on our mattress replacements, details regarding our weekly “Wound Wednesday” prevalence activities, daily skin care reports, Skin Care Products Fair, and WOCN Education. The Shared Governance Skin Care Committee has led the accomplishment of several initiatives in DY7.  Training in skin inspection and pressure ulcer staging is given several times a year. A vendor fair was conducted in collaboration with the Purchasing Department to optimize skin care product selection. The skin product vendor was selected and the vendor conducted educational sessions on each unit on days and nights; educating over 1,500 nurses on new skin products. The vendor partnered with UCSDHS to create organization-specific protocols and flyers to assist with education.  Inpatient nursing partnered with our operating room (OR) nurses to screen patients at risk for sacral breakdown and apply an intra-operative protective dressing under protocol.  Multiple in-services were provided to the Post-Anesthesia Care Unit (PACU) and OR staff by the Critical Care Clinical Nurse Specialist (CNS) on both the product and the guidelines for use. We learned that early engagement of OR nurses in the Skin Care Committee has resulted in a partnership that has decreased surgical-related deep tissue injury through a shared commitment to patient care. We also enhanced monitoring for skin conditions through “Wound Wednesday”, a weekly head to toe examination of every patient for potential skin breakdown. The Chief Nursing Officer receives a daily report of all inpatients with skin breakdown, as well as Wound Wednesday results, ensuring accountability for appropriate care and intensive monitoring. </t>
  </si>
  <si>
    <t xml:space="preserve">Metric: Door-to-admission.                                                                                                                                                          UC San Diego Health System (UCSDHS) operates two Emergency Departments (ED); one at the Hillcrest Medical Center and one at our Thornton Hospital/Sulpizio Cardiovascular Center campus in La Jolla. The average door to admit time at our Hillcrest Emergency Department (ED) for DY6 was 8.43 hours; compared to 6.90 hours at our Thornton/Sulpizio Emergency Department in La Jolla.  The overall time for admitted patients across all 12,487 admitted patients was 8.06 hours; just missing the DY7 target of 8.00 hours. The 8.06 hours calculates to a 4.39% reduction or 88% of the 8.00 hours target, therefore we are claiming 75% partial credit on this milestone. In July 2011 the average LOS was recorded at 10.12 hours in Hillcrest and 8.85 hours in La Jolla.  Through substantial effort, this average door to admit time gradually decreased to 6.07 hours in Hillcrest and 4.45 hours in La Jolla for the month of June 2012.  During this demonstration year the electronic medical record (EMR) utilized in the ED was transitioned from a homegrown system, WebCharts, to EPIC’s ASAP in June 2012; both systems allowed accurate tracking of patients presenting to the ED who are subsequently admitted. WebCharts initially built and placed into production in 2002 for the ED is a web-based application for computerized tracking, documentation, computerized physician order entry (CPOE), prescribing and reporting. The server design of this application is based on three servers: a web server, a structured query language (SQL) database server and a reporting server. The database server is running Microsoft 2008 SQL. All tables and fields are reported off the SQL database. For the Length of Stay (LOS) reports, data was extracted directly from the database using automated timestamp fields. All of these fields are required for all patients entering the ED. All clinical data and time stamps obtained within the Epic EMR are copied over to a reporting server which converts the data from a MUMPS database to a relational SQL database. All queries are performed using either a SQL reporting tool from Microsoft or Crystal Reporting tools. An interdisciplinary ED flow committee has focused this past year on establishing and implementing action plans aimed at reducing obstacles for admitted patients. Interventions in the latter half of this reporting year included automation and bar coding of lab specimens to reduce turnaround time, immediate transport of admitted patients to available inpatient beds and the use of templated admission holding orders by ED physicians.  Challenges remain in order to reach our target goal including inpatient bed availability at the right level of care when the hospital is experiencing high census. Hospital leadership, including our Chief Operating Officer/Chief Nursing Officer and ED/Critical Care RN Director were heavily engaged in reducing ED LOS for admitted patients. They provided leadership to nursing managers and staff to prioritize ED patients to available inpatient beds, thus reducing boarding time for admitted patients in the ED. Some receiving unit staff have verbalized concerns with the impact of these changes on their workflow. Communication on the importance of timely admission continues as nurse managers try to achieve buy-in with their staff. Information technology improvements were piloted to reduce various obstacles that delayed admissions and increased the boarding of admitted patients in the ED. The ED transitioned its EMR from our homegrown Webcharts to EPIC’s ASAP in June 2012. The new system, now seamless with EPIC inpatient EMR, allowed for the development of template admission orders that could be initiated by either the ED or admitting service physicians.  This was initially piloted earlier in the year with variable success. Along with the move to Epic in June 2012, we implemented a process of moving patients to available inpatient beds at the time of the admission order by ED physicians (and not dependent on admission orders from the admitting team). This effort was piloted with the Hospital Medicine service, and has made a major impact on reducing boarding time. Other efforts are as noted above (Milestone #4, Category 2 #10 Improve Patient Flow in the Emergency Department) in regards to increased ED patient care areas (reducing waiting time to be seen by the MD in an ED bed), and triage-initiated orders (to initiate the workup of patients earlier in the ED care process) helped reduce the ED evaluation time. These improvements reduced ED LOS for all patients including admitted patients. On the inpatient side, the Patient Flow Department continues to develop a systematic process for predicting and matching demand with capacity. This included a collaborative effort with Hospital Leadership, Hospitalist Medicine, Nursing units, Care Coordination, Pharmacy, Imaging and Environmental Services. Collectively, the team has been able to identify and or predict discharges at a 70% rate (previously 25%). The analysis of discharges is completed daily, on every shift 24 hours in advance, looking into the next day. Efforts are made to prioritize and assist with discharges earlier in the day so as to meet the demand of new patients from the ED, PACU (post-anesthesia care unit) or direct admissions. New processes were developed to help prioritize and streamline patients identified as discharged and just waiting for medications or a confirmation diagnostic study. Additionally, the Patient Flow Department implemented two Discharge Hospitality Centers at both the Hillcrest and La Jolla campuses to facilitate discharges, thereby opening up a bed for incoming patients. These centers, opened in April 2012 and June 2012 respectively, are staffed by a Registered Nurse and can accommodate up to eight patients at a time. Initial results show a 40 minute decrease in overall discharge time at Hillcrest and a 53 minute decrease at La Jolla.  In April 2012, a scripted handoff communication to facilitate transfers from the ED to the floors was developed to address the breakdown and delays that were seen between the ED and the units. This helped ensure adequate and consistent communication of patient status to the receiving clinical staff. The goal was to improve the handoff process and reduce the time delay (45 minutes on average) between the two units when patients were ready to leave the ED. Through the efforts of both teams we saw a significant decrease in time delay (30 minute average reduction) for the last quarter of DY7. Finally, the Patient Flow Department continues to develop along with our Decision Support and Clinical Informatics team a comprehensive database for monitoring, reporting and analyzing all data related to Patient Flow.  </t>
  </si>
  <si>
    <t>Report at least 6 months of data collection on Coronary Artery Bypass Graft, Total Hip Prosthesis Replacement Operation (THRPRO), Laminectomy, Spinal Fusion, Liver Transplant and Kidney Transplant SSI rates to SNI to establish baseline &amp; set benchmarks.</t>
  </si>
  <si>
    <t>This milestone was met by submitting the required six months of baseline data for surgical site infections (SSI) for  Class 1 and 2 wounds for patients undergoing coronary artery bypass graft, total hip prosthesis replacement  operation,  laminectomy, spinal fusion, liver transplant and kidney transplant. For the period of January 1, 2010 through June 30, 2010, the rate of surgical site infections for Class 1 and 2 wounds for these procedures was 4.57% (24/525). These results were sent to SNI on December 23, 2011 for benchmarking and state submission requirements. Denominators for selected surgeries are extracted from our surgical electronic medical record (ORSOS) and cross-referenced with ICD9 and CPT codes provided by Health Information Management Services (HIMS) on a monthly basis. The denominator data is uploaded to National Healthcare Safety Network (NHSN) in an excel spreadsheet. This spreadsheet includes patient identifiers, type of surgery (NHSN procedural code), duration of surgery, ASA score, wound class, emergency surgery, trauma, and use of implant. DSRIP denominators include wound class 1 (clean) &amp; 2 (clean/contaminated) only. The numerator data, SSI case finding for 100% review, includes re-admission within 30 days, antibiotics prescribed outside of prophylaxis, and positive wound cultures from the surgical site after surgery, review of all abdominal transplants and National Surgical Quality Improvement Project (NSQIP) data submission. NHSN methodology and definitions are used for SSI attribution. All potential SSI are reviewed by a physician and an infection control practitioner (ICP) to insure accuracy and objectivity. SSI results are shared with Infection Control Committee (ICC), Patient Safety Committee, Peri-operative Committee and Quality Council of the Medical Staff, hospital leadership, nurse leaders and the clinical faculty of each surgical specialty. Performance improvement strategies are recommended in collaboration with the surgical services.  We identified gaps in the physicians’ and operating room nurses’ understanding of SSI NHSN risk modifiers.  We are conducting ongoing educational efforts on these definitions; reports are provided to Peri-Operative Executive Committee on wound class discrepancies, and feedback is provided to nurses and surgeons.   For the annual report and to develop a more robust baseline for subsequent DSRIP years we have done two things. We have expanded our baseline period to twelve months, January 1, 2010 through December 31, 2010.  The SSI rate at one year after surgery for the expanded baseline population was 4.34% (44/1013).  This additional information has been submitted to SNI. In addition, we have calculated the SSI rates at 30 and 90 days of follow-up for this population. At 30 days, the SSI rate was 3.26% (33/1013).  At 90 days, the SSI rate was 4.15% (42/1013).  We have adjusted the numerator and the denominator to reflect the expanded population.  There is no change in the milestone achievement.</t>
  </si>
  <si>
    <t xml:space="preserve">The DSRIP initiative has created a unique opportunity for the public hospitals to come together, sharing best practices, challenges and solutions.  Our Chief Medical Officer (CMO), Quality Officer (QO) and Infection Prevention and Control leaders have had multiple conversations with their counterparts in other public hospitals which has not previously occurred. On May 12, 2011 our CMO and QO presented at the Safety Net Institute’s “Quality Leader’s Forum”, sharing our structure and process for quality improvement efforts. In addition, the CMO and QO attended the June 1, 2012 meeting which brought together representatives of the Department of Healthcare Services, Center for Medicare Medicaid Services (CMS), Safety Net Institute (SNI) and the various public hospitals. This meeting was very informative and gave us ideas for further program development and oversight.  Collaborative efforts in sepsis improvement were particularly valuable for our health system.  While previously there had been fledgling efforts to improve identification and care for patients with sepsis in our institution, DSRIP Cat 4 motivated the development of a multidisciplinary team and participation in the Safety Net Institute collaboration.  This has been extremely valuable and we see improvement in morbidity and mortality for this complex population.  
A number of the DRSIP efforts involve reduction in hospital-acquired infections (sepsis, central line bloodstream infections, and surgical site infections).  Five University of California (UC) Medical Centers are participating in the DSRIP initiative.  The Infection Control leadership of each of the UC medical centers meets regularly to share challenges and best-practices; this has resulted in system-wide improvement in central line blood stream infections.  In San Diego, our infection control leadership, shares its learning with the  GERM Commission (Group to Eradicate Resistant Microbes); part of the San Diego Medical Society made up of volunteers from infectious disease physicians, emergency care physician, private practice physicians, infectious disease pharmacists, infection preventionists, emergency preparedness experts, San Diego public health staff and representatives of the San Diego and Imperial County Hospital Association and represent all the healthcare systems in San Diego County. (UCSDHS, Sharp, Scripps, Tri City, Navy Balboa, Navy Camp Pendleton, Palomar Pomerado Hospital, Alvarado, El Centro)  Within UCSDHS we have created a multi-disciplinary transitions of care team to coordinate efforts in our transitions of care and medication management project. Our Transitions of Care team seeks to share the lessons learned through participation in three projects: (1) Partnership for Patients Readmissions collaborative through University HealthSystem Consortium (UHC), (2) partnering in the Community-based Care Transitions Program (CCTP) a county based proposal just approved by CMS, and (3) being an active member of the SNF/Hospital Readmissions Forum initiative chaired by the San Diego Medical Society and Health Services Advisory Group (our California Quality Improvement Organization).
</t>
  </si>
  <si>
    <t>Data from July 1, 2011 through March 30, 2012 was used to measure the combined Surgical Care Improvement Project (SCIP) Core Measure compliance for post-operative glycemic control in Cardiothoracic (CT) surgery and urinary catheter removal by post-operative day two. The most significant reporting challenge is that core measure data submission finalization is driven by the Joint Commission (TJC) and Centers for Medicare &amp; Medicaid Services (CMS) and occurs after DSRIP submission deadlines. April 1, 2012 through June 30, 2012 data is not finalized; we are only able to report finalized performance data for the first three quarters of DY7 at this time. The compliance rate was 94% (351/372) for the first 3 quarters of DY7.  With preliminary data (subject to change) for April 1, 2012 through June 30, 2012 data, we are able to report a full 12 months July 1, 2011 through June 30, 2012 with a compliance rate of 95%. SCIP core measure data is collected through manual chart abstraction by a performance improvement nurse. Our core measure vendor, University HealthSystem Consortium (UHC), provides a sampled list of surgical patients according to TJC/CMS specifications. Required fields for the SCIP core measure set are abstracted according to TJC/CMS measure specifications by manual review of the electronic medical record (EMR) for each selected patient. Data is entered into the UHC website and compliance rates calculated according to the TJC/CMS measure specification algorithms. The measure specifications “NQF-Endorsed Voluntary Consensus Standards For Hospital Care” are followed for abstraction. The Measure Information Form for the Surgical Care Improvement Project (SCIP) measure set includes details for SCIP-Inf-4: Cardiac Surgery Patients With Controlled 6 A.M. Postoperative Blood Glucose and  SCIP-Inf-9: Urinary catheter removed on Postoperative Day 1 (POD 1) or Postoperative Day 2 (POD 2) with day of surgery being day zero. SCIP-INF-4 measures cardiac surgery patients with controlled 6 A.M. blood glucose (less than or equal to  200 mg/dL) on postoperative day one (POD 1) and postoperative day two (POD 2) with Anesthesia End Date being postoperative day zero (POD 0). SCIP-Inf-9 measures surgical patients with urinary catheter removed on Postoperative Day 1 or Postoperative Day 2 with day of surgery being day zero. Glycemic control has improved with the collaboration of Endocrinology and Cardiothoracic Surgery to better manage patients who are transitioning from continuous intravenous infusions to oral or subcutaneous medications. Post-operative glucose order sets were revised with specific times for Point of Care glucose checks on Postop Day 2 and associated correctional insulin scales.  Urinary catheter removal has also improved with house-wide prevalence studies that evaluate patients with catheters and the appropriateness of their indications and continued use (Milestone #6, Category 2 #14 Implement a Real-Time Healthcare Associated Infections (HAI) System). SCIP core measure data is reported to Patient Safety Committee, Peri-operative Committee and Quality Council of the Medical Staff, hospital leadership, nurse leaders and the clinical faculty of applicable surgical specialties. Since the September 30, 2012 submission, SCIP data for April 1, 2012-June 30, 2012 has been finalized. The final performance for July 1, 2011-June 30, 2012 is 94% (468/497). There is no change in the milestone achievement.</t>
  </si>
  <si>
    <t>Data from July 1, 2011 through March 30, 2012 was used to measure the combined Surgical Care Improvement Project (SCIP) Core Measure compliance for outpatient surgery antibiotic administration. The most significant reporting challenge is that core measure data submission finalization is driven by the Joint Commission (TJC) and Centers for Medicare &amp; Medicaid Services (CMS) and occurs after DSRIP submission deadlines. April 1, 2012 through June 30, 2012 data is not finalized; we are only able to report final performance data for the first three quarters of DY7 at this time. The compliance rate was 97% (375/387) for the first 3 quarters of DY7.  With preliminary data (subject to change) for April 1, 2012 through June 30, 2012 data, we are able to report a full 12 months July 1, 2011 through June 30, 2012 with a compliance rate of 97%. Outpatient core measure data is collected through manual chart abstraction by a performance improvement nurse. Our core measure vendor, the University HealthSystem Consortium (UHC), provides a sampled list of surgical patients according to TJC/CMS specifications. Required fields for the outpatient core measure set are abstracted according to TJC/CMS measure specifications by manual review of the electronic medical record (EMR) for each selected patient. Data is entered into the UHC website and compliance rates calculated according to the TJC/CMS measure specification algorithms. The measure specifications “NQF-Endorsed Voluntary Consensus Standards For Hospital Care” are followed for data abstraction. The Measure Information Form for the Hospital Outpatient Department Quality Measures (Surgery) measure set includes details for OP-6 Timing of Antibiotic Prophylaxis and OP-7 Antibiotic Selection. OP- 6 measures surgical patients with prophylactic antibiotics initiated within one hour* prior to surgical incision. OP-7 measures surgical patients who received prophylactic antibiotics consistent with current guidelines (specific to each type of surgical procedure). Opportunities for improvement were identified in the Urology patient population. Education was targeted at Urologists in the ambulatory setting as well as documentation of oral medications by the pre-procedural nurses. SCIP core measure data is reported to Patient Safety Committee, Peri-operative Committee and Quality Council of the Medical Staff, hospital leadership, nurse leaders and the clinical faculty of applicable surgical specialties. Since the September 30, 2012 submission, SCIP data for April 1, 2012-June 30, 2012 has been finalized. The final performance for July 1, 2011-June 30, 2012 is 97% (525/540). There is no change in the milestone achievement.</t>
  </si>
  <si>
    <t>Metric: Percent of relevant patients detected.                                                                                                                              A prompt was built into our electronic medical record (EMR) directing providers to evaluate patients for urinary catheter necessity or discontinuation on a daily or more frequent basis. A similiar prompt had previously been deployed for central vascular catheters.  These prompts were present in 100% of inpatients with documented urinary catheters.  Prompts are triggered with each nursing shift. A patient may have a urinary catheter in place for multiple days and may be present for one or more shifts in a given day. Our electronic medical record captures urinary catheter necessity or discontinuation at each shift.   For the period of July 1, 2011 through December 31, 2011,  2,372/2,372 urinary catheter necessity assessments were conducted.  For the period of January 1, 2012 through June 30, 2012, 2,041/2,041 urinary catheter necessity assessments were conducted; total for DY7 4,413/4,413. Front line staff and physicians provided input, testing and feedback for optimal EMR functionality for order sets and prompts related to catheter insertion, care and necessity.  These prompts were reviewed and approved by clinicians in focused clinical areas such as Moores Cancer Center and intensive care units. Clinicians also gave input on the mechanism and ease of use of the tools and prompts. Multiple revisions based on input from front line staff were presented and approved by the Infection Control Committee, Patient Safety Committee, Critical Care Committee, and Quality Council of the Medical Staff.  The Chief Medical Informatics Officer (CMIO) and the clinical informatics team took the feedback, made changes and rolled out education using screen shots and educational sessions. This functionality remains in place. The clinical informatics team is open to feedback as it strives to improve care and patient safety. Information and benefits of this system have been shared with the University of California Infection Control Collaborative.  For the annual report, clarification on the metric for urinary catheter prompts has been provided. The time frame reported in the September 30, 2012 submission was incorrectly stated as July 1, 2011 - December 31, 2011. It should have been reported as July 1, 2011 - June 30, 2012. Additionally, reanalysis of urinary catheter necessary prompts for the period of January 1, 2012 through June 30, 2012 identified an additional 831 events. There is no change in the milestone achievement.</t>
  </si>
  <si>
    <t xml:space="preserve">The University of California San Diego Health System (UCSDHS) is the region’s only public hospital and only academic health system, with a mission of providing excellent and compassionate patient care, advancing medical discoveries and educating future health care professionals. We are pleased to share our achievement of DY7 milestones within the California Section 1115(a) Medicaid Demonstration, Delivery System Reform Incentive Payments (DSRIP) project as well as the major impact this program has had on the overall quality and patient safety program at UCSDHS.  UCSDHS is comprised of two inpatient facilities, UC San Diego Medical Center in Hillcrest and UC San Diego Thornton Hospital/Sulpizio Cardiovascular Center in La Jolla, and multiple ambulatory sites.  Our services include Moore’s Cancer Center, a National Cancer Institute Comprehensive Cancer Center, Shiley Eye Center, a regional Burn Center, Level I Trauma Center, Level III Neonatal Intensive Care Unit, as well as solid organ and bone marrow transplantation programs. Our inpatient pediatric care is limited to neonates and burn patients. In DY 7 we had 26,801 inpatient discharges, 65,504 ED visits and 572,142 ambulatory visits. We have strong ties with regional community clinics and the county Emergency Medical Services (EMS) system. </t>
  </si>
  <si>
    <t>In developing our  DSRIP plan we took into account the populations we serve, our institutional strengths and weaknesses in delivering care, our community, and the spirit of the Institute of Health Improvement’s (IHI’s) Triple Aim: to optimize the health of the population, the experience of care for individuals and the cost of providing that care.  In the fall of 2010, we were also reassessing our long term clinical strategic plan, including the role of quality and patient safety.  DSRIP provided a unique opportunity to develop the cornerstone for innovations and enhancements in care which would improve clinical outcomes and advance the quality and safety agenda for the institution and our community.  In developing our DSRIP proposal, we identified weaknesses in our ability to provide a seamless care experience for patients throughout the continuum of care secondary to fragmented internal and external delivery system.  We also recognized insufficient levels of support for the specialized services of Palliative Care and Interpreter Services which are critical to the patient experience. Conversely, we acknowledged that information technology, as a major strength, could be leveraged throughout our plan. Stakeholders from across our enterprise met several times to produce forward-thinking strategies and tactics based on a thorough assessment of current state as well as the challenges and opportunities facing the enterprise. Each project was carefully vetted by a leadership committee of the Health System, composed of the Chief Executive Officer, Chief Operation Officer, Chief Medical Officer, Chief Nursing Officer, Quality Officer, Chief Information Officer, Chief Medical Information Officer, Chief Human Resources and Risk Officer, and the Dean for Clinical Affairs, who is the President of the Medical Group or faculty practice of the University of California, San Diego Medical School. This leadership group now serves as the DSRIP Executive committee, providing oversight and accountability for the project teams.   The goals of each project and the required additional resources were evaluated.  This process assured endorsement and full commitment to the achieving the goals defined by our DSRIP efforts. The end result is a clear and thoughtful set of priorities that are intertwined with infrastructure development, innovation, redesign and necessary improvement projects which leverage institutional strengths and resources to improve care for our patients.  These projects are also designed to improve patient flow, communication and transitions in care from one setting to another and within providers.</t>
  </si>
  <si>
    <t xml:space="preserve">Our significant commitment to the demonstration effort is reflected in the extensiveness of our plan with 18 projects and 45 milestones in DY7.  Our four Category 1 infrastructure development projects focus on disease management registry functionality, interpretation services, telemedicine and enhanced coding and documentation. Our six Category 2 innovation and redesign projects focus on primary care, emergency department patient flow, palliative care, medication management, care transitions and real-time healthcare associated infection systems. Like our strategic plan, the selection of these projects as priorities was very deliberate and has continued to drive existing efforts as well as launch needed change. Category 3 projects reflect those common to all California Public Hospitals participating in DSRIP. For Category 4, along with the required improvement efforts in sepsis and central line bloodstream infections, we elected to focus on improvements in surgical site infection and pressure ulcer prevention. 
Participation in the DSRIP program continues to serve as a cornerstone for our organization's approach to quality, safety and patient satisfaction efforts across the continuum of care.  It supports efforts directed towards improving transitions of care and preventative health.  The program has necessitated a disciplined approach to project planning and accountability, facilitating our achievement of the milestones within specific timeframes. The DSRIP requirements are utilized by our leadership in resources allocation and prioritization of efforts. At a time when resources are scarce, without DSRIP, some of the additional resources required to achieve our DSRIP goals might not have been provided and we could easily have lost focus and commitment. </t>
  </si>
  <si>
    <t>Undertaking this extensive plan necessitated a structure for accountability. The progress of our DSRIP plan is overseen by an Executive Steering Committee, chaired by the CMO.  Each project has an identified leader(s) and an executive sponsor.  The Executive Steering Committee meets monthly to review project   plans and results, ensuring teams are making adequate progress on milestones. They also approve resource additions and investments. A project manager and expanded programmer analyst resources for reporting were added in DY 7.  Progress in DSRIP efforts is regularly shared with the Senior Management Team of the hospital and the Medical Staff Executive Committee, as well as multiple subcommittees of the Medical Staff: Quality Council, Patient Safety, Ambulatory Quality, Critical Care, and Infection Control.  Within the organization, DSRIP has become a well-known term, shorthand for our highest priority quality effort.
A brief summary of each of the projects' accomplishments in (DY7) year two is provided below.</t>
  </si>
  <si>
    <t>#13 Implement/Expand Care Transitions Programs 
We performed an extensive analysis of risk factors and chronic conditions for potentially avoidable readmissions. Our analysis looked at readmission demographics by hospital discharge unit, discharge service and diagnosis. We also examined variables such as disposition status (Home vs Home with Home Health vs Skilled Nursing Facility (SNF)), age, and insurance status. To determine the 30-day all cause readmission rates for UCSDHS by top chronic conditions, we included all inpatient and observation hospital encounters as defined by admission/discharge/transfer (ADT) patient class. Neonates were excluded. Using data from May, 2010 through April, 2011 we established the following associations with risk for 30 day all-cause readmission. Top services for readmissions were those with a high percentage of complicated medical problems: Medicine Hillcrest (20.3% readmission rate), Medicine Thornton (20.6%), Family Medicine (16.6%), Owen Clinic HIV service (16.4%), Cardiology (14.8%), and Bone Marrow Transplant (23.6%). The relatively low volume liver transplant service (197 cases per year) also had a high percent of readmitted patients (34.5%). We looked at readmissions by diagnosis and unit to better target resources and our pilot programs. In addition to these analyses, we performed a root cause analysis that captured other systems and social factors contributing to readmissions. 
This top chronic conditions report was used as a starting point for creating a patient stratification system designed to identify patients requiring enhanced care management and to initiate interventions targeting their risk factors. We reviewed existing toolkits and literature on risk assessment tools. We found the 8 P’s tool from the Society of Hospital Medicine’s Project BOOST captured the key elements from our chronic conditions/readmissions analyses most closely. The patient stratification tool is filled out on admission and the first day of interdisciplinary rounds, facilitated on the pilot wards by an RN Discharge Advocate (RNDCA). Patients at high risk for readmission, as identified by this tool, are targeted for early post-discharge phone calls, expedited follow up with their primary care provider, and extra education/materials using the “teach back” technique. The risk assessment tool serves as a mechanism to queue interventions, track progress on completion of tasks, and trigger the use of pre-existing best-practice protocols as well as referrals to our community-based partners.  The current tool is on paper and we are planning to integrate it into the electronic medical record (EMR) which will enhance access as well as data extraction.</t>
  </si>
  <si>
    <t xml:space="preserve">Two pilots for the care transitions process were completed in this demonstration year. The pilot programs informed the steering committee of systems problems, and led to process improvements that affect care transitions for all patients. A multi-disciplinary Transitions of Care Steering Committee was created. Four nursing wards/units were selected for two RN Discharge Advocates to pilot interventions. The patient stratification tool was trialed on the Hillcrest acute medicine units as a methodology to help identify patients at high risk for readmission and to trigger interventions and best practice protocols. Units completed the risk stratification tool on &gt; 500 patients during the pilot. Approximately 45% of screened patients received additional services to prevent readmission. The pilot yielded valuable information in the following areas: (1) the processes of care for intervention on high-risk patients, (2) clinical informatics infrastructure to support changes in primary care physician, communication, and documentation of interventions (3) communication among providers (internal and external), and (4) resources to properly implement the interventions. Both pilots contributed to reductions in the readmissions rates compared to DY6 baseline.  
A complete and timely discharge is critical for transitioning the patient from the acute care setting to the next setting, whether that be home with subsequent ambulatory care or to another facility such as a skilled nursing facility.  One of our milestones was achieving a discharge summary within 48 hours of discharge for the Hospital Medicine service, the major provider of care for our medical patient population.  The Hospital Medicine Service exceeded the goal of 80%; 5,181 of 6,052 discharges (85.6%) for July 1, 2011 through June 30, 2012 had discharge summaries completed within 48 hours of discharge. The Hospital Medicine Service aligned incentives with the performance of this measure. The service provided monthly feedback on the composite divisional performance as well as individual provider level performance to motivate performance. These efforts will continue in subsequent demonstration years to further improve the performance of the Hospital Medicine service and to expand this initiative to other clinical services within UCSDHS.  We are committed to raising awareness of the need for timely discharge summary completion to facilitate safe patient transition from the acute care setting and provide the next provider of care with timely and meaningful information.      
</t>
  </si>
  <si>
    <t>#14 Implement Real-Time Healthcare- Associated (HAI) Systems 
The Healthcare-Associated Infection (HAI) system was expanded from the original deployment within UC San Diego Health System's (UCSDHS) Moore’s Cancer Infusion Center in DY6  to all ambulatory care and inpatient settings, including ICU, non-ICU and specialty care areas (e.g. Oncology, Solid Organ Transplant, HIV/AIDS, chronic dialysis, Operative Room, Emergency Department). 
On the electronic medical record (EMR) banner, visible every time (24/7) a patient’s medical record is opened, there is real-time information on whether that patient is on infectious disease precautions and for what reason. The patient banner at the top of the EMR, alerts healthcare workers to the presence of organisms known to increase the risks of HAIs regardless of inpatient or outpatient status. While all physicians, nurses, and Infection Prevention and Clinical Epidemiology (IPCE) staff are empowered to start transmission-based precautions and update the patient banner at any time, only IPCE staff can validate and remove a patient from precautions. The patient’s banner in the EMR also has an embedded link to our Web Reference resource and to the Infection Control website where education and important information for specific organisms as well as infection control policies and procedures are available 24/7. The Infection Control (IC) website contains an exhaustive list of infectious diseases/organisms with active links to the Centers for Disease Control (CDC), National Institute of Health (NIH), and other peer-reviewed sources that enable any front line staff to connect within the patient record and identify the appropriate precautions and interventions needed without leaving the patients EMR. The IC website also provides printable frequently asked questions (FAQ’s) for patients, visitors, family members and clinicians. For example, flow charts for discontinuation of precautions in the setting of multi-drug resistant organisms (MDRO) are available on the IC website and allow healthcare workers (HCW) to evaluate whether the patient meets criteria for discontinuation. The content and presentation of the educational information is changed as needed based on user input or clinical evidence.</t>
  </si>
  <si>
    <t>Summary
While the DSRIP initiative has been challenging, there is no doubt that it has brought focus, alignment and accountability for key projects which are improving, and will continue to improve, the experience and outcomes for the patients we are privileged to serve.  This work has helped prepare us for healthcare reform, embracing the responsibility of acute care facilities to partner with ambulatory providers and the community, to optimize clinical outcomes through care coordination, preventative health and population management.</t>
  </si>
  <si>
    <r>
      <t xml:space="preserve">Category 1 Infrastructure Development
#3 Implement and Utilize Disease Management Registry Functionality
UC San Diego Health System (UCSDHS) established an electronic process to correctly identify 100% of mammography and Pap smear screening tests that require additional follow-up (exceeding our goal of 95% identification). For the period of July 1, 2011 through June 30, 2012, UCSDHS performed 16,789 mammograms. Mammogram results are classified using the BIRADS system (0-6) and sent via electronic in-basket and the report is available for viewing by the ordering clinician. We electronically identified 100% (3,117/3,117) of abnormal screening mammograms requiring clinical follow-up (BIRADS 0, 3, 4, 5 and 6).  Pap smear cytology reports are entered into a system called PowerPath that searches the Pathologists’ reports (text documentation) for key words and then categorizes the abnormal cases. From July 1, 2011 through June 30, 2012, there were 13,087 pap smears, of these 1,156 (8.8%) were abnormal, requiring additional follow-up.
Staff training on registry use and associated protocols was completed during DY7 by the DSRIP disease registry physician lead or nurse lead for at least two people at seven of the nine (77.8%) selected Primary Care and Cardiology clinics. The registry functionality facilitates ordering of tests for patients in the registry; allowing an individual to act on a panel of patients all at once rather than on each patient individually. Though much of the work was targeted towards nurses and nurse managers in each of the clinics, physician training was integral to optimal understanding and use of registry functionality. The pilot for the Diabetes registry started in June 2012. Our reporting team has been performing follow-up queries to measure the rates of change in monitoring. Over the upcoming DSRIP demonstration years, we will be expanding the disease registry tools and functionality to other populations. The Clinical Informatics team will continue to provide education to additional clinics and staff on use of these tools. This expansion and the resulting improvements in clinical measures are monitored through the Ambulatory Quality Committee and Quality Council of the Medical Staff. Learning from this registry project has contributed to the planning for registries and functionality in other populations, including our HIV/AIDS population for the benefit of planned Category 5 efforts.  </t>
    </r>
    <r>
      <rPr>
        <sz val="11"/>
        <color indexed="10"/>
        <rFont val="Arial"/>
        <family val="2"/>
      </rPr>
      <t>This project contributes to the advancement of broad delivery system reform by enabling the promotion of population health. Disease management registries facilitate the delivery of evidenced-based, protocol-driven care to large panels of patients in a cost-efficient manner through advancing healthcare information technology.</t>
    </r>
  </si>
  <si>
    <r>
      <t xml:space="preserve">#4 Enhance Interpretation Services and Culturally Competent Care
An on-site comprehensive evaluation of language access was conducted by Sierra Sky Interpreting &amp; Translation. A gap analysis identified deficiencies in interpreter services and provided a set of recommendations which will guide our future improvement efforts and planning.  A baseline of interpreter services, including both in-person encounters provided by our Interpreter Services staff as well as Language Line resource encounters was established. UCSDHS provided a monthly average of 1,053 interpretation encounters over the baseline period of January 1, 2011 through June 30, 2011.  Improvements planned for future demonstration years include expansion of services and a more structured and detailed data collection methodology to facilitate performance improvement and service enhancement. </t>
    </r>
    <r>
      <rPr>
        <sz val="11"/>
        <color indexed="10"/>
        <rFont val="Arial"/>
        <family val="2"/>
      </rPr>
      <t>This project contributes to the advancement of broad delivery system reform by improving our ability to care for vulnerable populations. As we improve our ability to communicate with patients, we increase the likelihood that they will be able to better care for themselves within the framework of our healthcare enterprise as well as within their community.</t>
    </r>
    <r>
      <rPr>
        <sz val="11"/>
        <rFont val="Arial"/>
        <family val="2"/>
      </rPr>
      <t xml:space="preserve">
</t>
    </r>
  </si>
  <si>
    <r>
      <t xml:space="preserve">#7 Introduce Telemedicine
The overall goal of the UC San Diego Health System (UCSDHS) enterprise-wide telemedicine program is to provide care to more patients by expanding the use of telemedicine services linking UCSDHS specialists (hub) with community partners (spokes).  We developed a centralized, optimized, telemedicine infrastructure for use with specialty departments’ clinic operations and the expansion of telemedicine in specialty clinics. For DY7 an internal Memorandum of Understanding was refined for Anesthesiology – Pain Medicine Service and a new telemedicine program was established and implemented with Catalina Island Medical Center our community (spoke) partner. For DY7, a total of 156 telemedicine appointments were scheduled, with 98 visits being completed across Tele-HIV Neurology, Hepatology and Anesthesia-Pain Medicine specialties  (98/156=62.8%).  Of the 58 visits that were not completed (58/156=37.2%), 41 were patient cancellations (41/156=26.3%) and only 17 were no-shows (17/156= 10.9%).  Given the nature of these complex patients with some social issues (such as HIV, etc), these numbers are actually encouraging. Some of these patients, we feel, would have a much higher rate of "no-show" had we asked them to physically drive the 100s of miles (with inherent scheduling delays) to come to our physical location, rather than allowing them to simply visit their own local clinic and stay in their medical homes.  We continue to monitor this service for clinical volumes and operational performance. 
A pilot of electronic medical record (EMR) charting and communication tools for consulting and referring practitioners was conducted.  These EMR tools allow the hub specialist (UCSDHS) to access his or her schedule in the Epic EMR environment and use standard template language in clinical notation moments to streamline and ensure complete care for patients.  Similarly, UCSD Link is a web-based EMR portal that provides comprehensive patient records to telemedicine spoke (community partner) sites, allowing immediate access and the ability to easily print patient encounter results. We have implemented both clinical charting tools for the hub specialists and UCSD Link access for our spoke partners. We have enabled these tools for all clinical providers (hub and spoke). </t>
    </r>
    <r>
      <rPr>
        <sz val="11"/>
        <color indexed="10"/>
        <rFont val="Arial"/>
        <family val="2"/>
      </rPr>
      <t>This project contributes to the advancement of broad delivery system reform by improving our ability to care for vulnerable populations, especially those in remote or underserved areas. As coverage expands and there is greater demand for specialty care, telemedicine will be an important tool to deliver the right care to where and when the patient need exists.</t>
    </r>
    <r>
      <rPr>
        <sz val="11"/>
        <rFont val="Arial"/>
        <family val="2"/>
      </rPr>
      <t xml:space="preserve">
</t>
    </r>
  </si>
  <si>
    <r>
      <t xml:space="preserve">#8 Enhance Coding &amp; Documentation to Quality Data
While the implementation date of ICD-10 has been delayed one year to October, 2014, UC San Diego Health System (UCSDHS) is committed to being prepared from both a systems and clinical staff perspective ahead of schedule. The enterprise has embarked on a multi-year effort, bringing together key stakeholders across Hospital and Medical Group Financial Systems, Health Information Systems, Electronic Medical Records Teams, Compliance, Coding and Clinical Documentation Specialists to focus on the operational management of the conversion to ICD-10 enterprise-wide. Our current comprehensive action plan documents the tactics, owners and deadlines for each step necessary to deploy and code in ICD-10 prior to the mandate. We are moving forward with the next phase of our action plan to define the educational needs of billing staff as well as all provider/clinical staff. The team continues to meet monthly and our successes include: 1) conversion to 5010 standards, 2) completion of an assessment of existing systems that will contain or need ICD-10 based diagnostic data and 3) completion of ICD-10 education of the coding and clinical documentation professionals. We will continue to update the core inventory and assessment of all systems being affected by the coding conversion as upgrades, conversions and replacements occur. This inventory of existing systems includes multiple clinical and financial systems for which stakeholders and vendors are identified, details if the system needs to be converted with the existing vendor, conversion milestones, and systems that will be subsumed by new applications from our core enterprise electronic medical record vendor (Epic). </t>
    </r>
    <r>
      <rPr>
        <sz val="11"/>
        <color indexed="10"/>
        <rFont val="Arial"/>
        <family val="2"/>
      </rPr>
      <t xml:space="preserve">This project contributes to the advancement of broad delivery system reform by improving the specificity of administrative quality data sets in a cost-effective manner. Quality improvement can be carried out on more meaningful data analysis without the burden of manual data collection. </t>
    </r>
  </si>
  <si>
    <r>
      <t>#10 Improve Patient Flow in the Emergency Department
UC San Diego Health System (UCSDHS) operates two Emergency Departments (ED); one at the Hillcrest Medical Center and one at our Thornton Hospital/Sulpizio Cardiovascular Center campus in La Jolla. Two of our DY7 projects focused on improving flow within the ED. The reported baseline rate of Left Without Being Seen (LWBS) at Hillcrest ED in DY6 was 5.10%; the target for DY7 was to achieve a 5% reduction. The overall rate of LWBS at Hillcrest for this demonstration year was 4.24% (1,727/40,758); a 17% improvement over baseline exceeded our milestone goal. Efforts to reduce the rate of LWBS involved expansion of capacity, improvement of processes within the ED and improvements in the admission process for those patients requiring inpatient care. Hillcrest ED physical capacity was increased by ~50% and staffing was increased for the additional care areas. Flow within the ED was also improved by triage initiated orders and the streamlining of lab turnaround time with automated processing and bar coding of specimens. LWBS data is reported to frontline staff and physicians monthly as well as executive leadership quarterly; adjustments are made as operational issues arise.</t>
    </r>
    <r>
      <rPr>
        <sz val="11"/>
        <color indexed="10"/>
        <rFont val="Arial"/>
        <family val="2"/>
      </rPr>
      <t xml:space="preserve"> </t>
    </r>
  </si>
  <si>
    <r>
      <t xml:space="preserve">The target for DY7 was to achieve a 5% reduction in average door to inpatient bed time for admitted patients. In DY7, the overall time for admitted patients across all 12,487 admitted patients was 8.06 hours; achieving 88% of the 8.00 hour target. An interdisciplinary ED flow committee was established and implemented action plans aimed at reducing obstacles for admitted patients. Interventions included automation and bar coding of lab specimens to reduce turnaround time, immediate transport of admitted patients to available inpatient beds and the use of templated admission holding orders by ED physicians. The ED transitioned its EMR from our homegrown Webcharts to Epic’s ASAP in June, 2012. This allowed for the development of template admission orders that could be initiated by either the ED or admitting service physicians.  Delays in discharge, leading to a lack of an inpatient beds, contributed to delays for the patients coming from the ED.  Efforts were made to prioritize and streamline inpatients ready for discharge and waiting for medications or a diagnostic study. Two Discharge Hospitality Centers were built to facilitate inpatient discharges and open up beds for incoming patients.  Scripted handoff communication to facilitate transfers from the ED to the floors was developed to address delays. Through the efforts of both teams we saw a significant decrease in time delay (30 minute average reduction) for the last quarter of DY7. Finally, the Patient Flow Department continues to develop along with our Decision Support and Clinical Informatics team a comprehensive database for monitoring, reporting and analyzing all data related to Patient Flow.  
At UC San Diego Health System (UCSDHS), we have partnered with the city Emergency Medical System to implement electronic transmission of electrocardiograms (ECG) from pre-hospital care providers to the Emergency Department (ED).  This technology facilitates door to balloon times (interventional cardiac catheterization) for heart attack patients by allowing Emergency Medicine physicians and Cardiologists early access to diagnostic information prior to patient arrival. ECG information obtained by pre-hospital providers (field ECG) is now transmitted electronically over a Health Information Exchange (HIE) to hospital-based providers.  By providing this important diagnostic information more rapidly, the ED and Cardiac Catheterization Lab can prepare the appropriate clinical interventions and mobilize staff even before the patient is in the ED. There were 130 transports to UCSDHS with an ECG during all of DY7.  We were able to achieve a door to balloon time within 90 minutes in 95% of the 38 UCSDHS STEMI (ST Elevation Myocardial Infarction) cases for this demonstration year. </t>
    </r>
    <r>
      <rPr>
        <sz val="11"/>
        <color indexed="10"/>
        <rFont val="Arial"/>
        <family val="2"/>
      </rPr>
      <t xml:space="preserve">This project contributes to the advancement of broad delivery system reform by improving our ability to provide patients with the right care at the right time. As coverage expands and demand increases, UCSDHS’s improvements in patient flow will improve bed capacity at the right level of care for patients with acute clinical needs.
</t>
    </r>
  </si>
  <si>
    <r>
      <t xml:space="preserve"># 11 Use of Palliative Care Programs 
In DY6, UC San Diego Health System (UCSDHS) established a baseline of 501 palliative care consults; setting the DY7 target at 626 (a 25% increase over baseline). In DY7, across the health system (including Thornton Hospital/Supizio Cardiovascular Center, Hillcrest Medical Center, and Moores Cancer Center), 779 palliative care consults were provided achieving and exceeding the milestone. Assessments of inpatients are done by members of the team daily with physicians seeing the most acutely symptomatic patients. Consultations include queries about pain and physical symptoms and the effects of our interventions, goals of care (including discussion of code status, prognosis and planning care) and overall well-being of our patient and their family.  In the absence of a sophisticated marketing strategy, we have experienced expansion and referral growth by providing excellent service to patients and colleagues and building relationships with individual physicians who care for patients with severe illness.  To achieve the 25% increase we planned aggressive resource investments including: increasing physician coverage on the inpatient services at both campuses, increasing physician coverage for the outpatient clinic at Moores Cancer Center, assuming support for a nurse practitioner at Hillcrest Medical Center previously funded by grant support, adding another nurse practitioner at Thornton Hospital/Sulpizio Cardiovascular Center, and adding a palliative care pharmacist.  
A baseline of inpatients who received a palliative care consult prior to death was established via retrospective review of medical record numbers from the “Palliative Care Service Consult Record” database. The list was compared to a list of medical record numbers of deceased patients during the corresponding time frame.  During the period of January 1, 2010 through December 31, 2010, there were 406 inpatient deaths, of these 99 received palliative care consults prior to death, for a baseline of 24.4%. An ICU pilot to screen for triggers for consultation has been developed and shared with the critical care units at UCSDHS.  Providing adequate palliative care team resources will continue to be a focus for the organization.  We continue to work with clinical colleagues to increase their understanding of the benefits and indications for palliative care consultation and support. </t>
    </r>
    <r>
      <rPr>
        <sz val="11"/>
        <color indexed="10"/>
        <rFont val="Arial"/>
        <family val="2"/>
      </rPr>
      <t>This project contributes to the advancement of broad delivery system reform by improving our ability to provide patients with the right care at the right time. As coverage expands and demand increases, UCSDHS’s expansion of palliative care resources will improve patient experience, increase patient engagement through goals of care discussions as well as reduce utilization of expensive and potentially ineffective end of life care.</t>
    </r>
  </si>
  <si>
    <r>
      <t xml:space="preserve">#12 Conduct Medication Management
A comprehensive road map for medication management was developed in the form of a written plan with responsibilities and time frames outlined. This full complement of interventions includes medication reconciliation as part of the transition from acute care to ambulatory care as well as patient/family education and post discharge follow-up. Interventions are tailored to the needs of the patient.  Medication reconciliation occurs upon admission and in preparation for discharge. Patients receive medication counseling and patient friendly medication tools prior to discharge. Post-discharge follow up includes phone calls within 72 hours and/or face to face visits within 7 days. 
In order to best prioritize the target populations for our Medication Management intervention, we utilized our top chronic conditions report from our Transitions of Care project. The targeted patient populations include:  heart failure, HIV/AIDS, chronic kidney, acute kidney injury, diabetes mellitus, COPD/asthma, solid organ transplant/LVAD/artificial heart, pneumonia, bone marrow transplant and acute thrombosis (DVT/PE). From July 1, 2011 through December 31, 2011, of the 3,964 unique discharges within the targeted populations, 122 patients received the medication management intervention (3.08%).  Once the baseline was established, it was clear that additional pharmacist support would be needed to meet patient needs and achieve future target milestones (i.e. increasing 100% over baseline in DY8). Additional support has been secured and will help provide the medication management intervention to more patients. </t>
    </r>
    <r>
      <rPr>
        <sz val="11"/>
        <color indexed="10"/>
        <rFont val="Arial"/>
        <family val="2"/>
      </rPr>
      <t>This project contributes to the advancement of broad delivery system reform by improving our ability to provide patients with the right care at the right time. As coverage expands and demand increases, the prevention of inpatient readmissions will be critical to controlling healthcare expenditures. Our medication management intervention is focused on complex and vulnerable populations and preventing their unnecessary readmissions.</t>
    </r>
  </si>
  <si>
    <r>
      <t xml:space="preserve">Another key element of a safe discharge is accurate identification of the next provider.  During the March 1, 2011 through August 31, 2011 a baseline was established of medical surgical inpatients assigned a Primary Care Provider (PCP) or medical home at time of discharge.  Psychiatry, Adolescent Psychiatry, Obstetrical/Gynecologic, and patients &lt; 14 years of age were excluded.  The electronic medical record (EMR) contains a field which identifies the primary care provider (PCP). The completion of this field was analyzed for medical/surgical inpatients. Of the 7,973 medical/surgical patients discharged during the baseline timeframe, 4,764 had a PCP assigned, for a baseline of 59.8%. Process mapping of the interactions between various clinical informatics systems and across multiple business units (e.g. patient access, nursing units and the UCSDHS physicians’ medical group ) highlighted gaps that resulted in a loss of information, inability to automatically route discharge information to the PCP, challenges with updating the contact information in the Provider Dictionary, obstacles to updating the PCP when incorrect/missing data was identified, and lack of clear ownership for the process and its gaps.  A multi-disciplinary Medical Home project team was created to address the challenges we encountered and continues to work on process redesign. We are already starting to see improvement and can report that for January 1, 2012 through June 30, 2012; 5,681 of 8,838 patients (64.3%) had PCP/medical home assignment at time of discharge. </t>
    </r>
    <r>
      <rPr>
        <sz val="11"/>
        <color indexed="10"/>
        <rFont val="Arial"/>
        <family val="2"/>
      </rPr>
      <t xml:space="preserve">This project contributes to the advancement of broad delivery system reform by improving our ability to provide patients with the right care at the right time. As coverage expands and demand increases, the prevention of inpatient readmissions will be critical to controlling healthcare expenditures. Our transitions of care intervention are focused on complex and vulnerable populations and preventing their unnecessary readmissions. This project also enhances provider communication with improved and timely transmission of discharge information back to primary providers and medical homes. 
</t>
    </r>
    <r>
      <rPr>
        <sz val="11"/>
        <rFont val="Arial"/>
        <family val="2"/>
      </rPr>
      <t xml:space="preserve">
</t>
    </r>
  </si>
  <si>
    <r>
      <t xml:space="preserve">A prompt was built into our electronic medical record (EMR) directing providers to evaluate patients for urinary catheter necessity or discontinuation on a daily or more frequent basis. A prompt had previously been deployed for central vascular catheters.  These prompts were present in 100% of inpatients with documented urinary catheters. Front line staff and physicians provided input, testing and feedback for optimal EMR functionality of order sets and prompts related to catheter insertion, care and necessity.  These prompts were reviewed and approved by clinicians in focused clinical areas such as Moore’s Cancer Center and intensive care units. Clinicians also gave input on the mechanism and ease of use of the tools and prompts. Multiple revisions based on input from front line staff were presented and approved by the Infection Control Committee, Patient Safety Committee, Critical Care Committee, and Quality Council of the Medical Staff.  </t>
    </r>
    <r>
      <rPr>
        <sz val="11"/>
        <color indexed="10"/>
        <rFont val="Arial"/>
        <family val="2"/>
      </rPr>
      <t xml:space="preserve">This project contributes to the advancement of broad delivery system reform by preventing patient harm and the expensive and life-threatening complication of hospital associated infections. Prevention of infections reduces overall healthcare expenditures, morbidity and mortality.
</t>
    </r>
  </si>
  <si>
    <r>
      <t xml:space="preserve">Category 3 Patient Population:
Patient/Care Given Experience
Meetings were conducted with Press-Ganey contact representatives and UCSDHS representatives to review necessary survey changes to incorporate the CG-CAHPS questions into the existing survey administered to UCSDHS ambulatory patients in preparation for implementation in DY8. As a result of these meetings, an addendum was added to the existing contract.  A careful review of our prior patient survey was undertaken. CG-CAHPS questions were added to the existing survey to ensure compliance. Press-Ganey began surveying our patients with the revised questionnaire in April, 2012; data is now being collected and reported. These changes have enhanced the robust patient experience survey reporting mechanism which was already in place.  Data from monthly reports at the clinic and physician level is reported at the Ambulatory Quality Committee which reports up to Quality Council of the Medical Staff. </t>
    </r>
    <r>
      <rPr>
        <sz val="11"/>
        <color indexed="10"/>
        <rFont val="Arial"/>
        <family val="2"/>
      </rPr>
      <t xml:space="preserve">This project contributes to the advancement of broad delivery system reform by demonstrating our ability to monitor patient experience data to drive quality improvement efforts.
</t>
    </r>
    <r>
      <rPr>
        <sz val="11"/>
        <rFont val="Arial"/>
        <family val="2"/>
      </rPr>
      <t xml:space="preserve">
Care Coordination
This past year there has been a major effort at UCSDHS to create disease registries for diabetes mellitus (DM) so that patients with two or more visits to a UCSDHS primary care provider can be accurately tracked and their lab results measured over time. We have also instituted pharmacy directed DM programs in General Internal Medicine and Family Medicine. During the period July 1, 2010 through June 30, 2011, there were 2,448 primary care patients between the ages of 18 and 75 with DM and during the period July 1, 2011 through June 30, 2012 only 5 patients had short term complication admissions and 29 of these patients had uncontrolled diabetes.  We leverage the power of our EMR to track patients and to send reminders to physicians and staff about patients who need DM-related testing or who have lab values that are out of control. We anticipate that better controlled DM will lead to fewer hospital admissions and fewer DM-related complications in our patient population. </t>
    </r>
    <r>
      <rPr>
        <sz val="11"/>
        <color indexed="10"/>
        <rFont val="Arial"/>
        <family val="2"/>
      </rPr>
      <t>This project contributes to the advancement of broad delivery system reform by demonstrating our ability to monitor key metrics to drive quality improvement efforts in populations with chronic diseases known to contribute to hospitalization, healthcare utilization and poorer quality of life.</t>
    </r>
  </si>
  <si>
    <r>
      <t xml:space="preserve">Preventive Health
During the period of July 1, 2010 through June 30, 2011, there were 6,365 women between the ages of 50 and less than 75 who had two visits to UCSDHS primary care providers.  During the period of July 1, 2010 through June 30, 2012, 5,556 of these women underwent mammogram screening exams for a rate of 87.3%.  During the period of July 1, 2010 through June 30, 2011, there were 14,826 patients 50 years of age and older with two visits to primary care providers.  Between September 1, 2011 and February 29, 2012, 7,316 of these patients received influenza immunization (49.4%).   Integrated use of disease registries, protocol-driven prompts and our bi-directional patient web-portal should help maintain or improve these mammography and influenza rates. </t>
    </r>
    <r>
      <rPr>
        <sz val="11"/>
        <color indexed="10"/>
        <rFont val="Arial"/>
        <family val="2"/>
      </rPr>
      <t>This project contributes to the advancement of broad delivery system reform by demonstrating our ability to monitor key disease management metrics to drive quality improvement efforts in promoting population health.</t>
    </r>
    <r>
      <rPr>
        <sz val="11"/>
        <rFont val="Arial"/>
        <family val="2"/>
      </rPr>
      <t xml:space="preserve">
At-Risk Populations
We have made great strides in setting up disease registries for patients with DM and cardiovascular disease (CVD). The first step in that process was to define the population and then link them to laboratory test results. During the period July, 1, 2010 through June 30, 2011, there were 2,448 patients with DM between the ages of 18 and 75 years who had two visits with primary care providers.  During the period of July, 1, 2011 through June 30, 2012, the most recent LDL-C was &lt;100mg/dl for 1,260 (51.5%) of these patients and the most recent Hemoglobin A1c was &lt;8% in 1,674 (68.4%) of these patients. </t>
    </r>
    <r>
      <rPr>
        <sz val="11"/>
        <color indexed="10"/>
        <rFont val="Arial"/>
        <family val="2"/>
      </rPr>
      <t>This project contributes to the advancement of broad delivery system reform by demonstrating our ability to monitor key disease management metrics to drive quality improvement efforts in vulnerable populations with chronic diseases known to contribute to hospitalization, healthcare utilization and poorer quality of life.</t>
    </r>
  </si>
  <si>
    <t xml:space="preserve">Category 4 Common Interventions
Severe Sepsis Detection and Management
A multi-disciplinary working group was established to design and implement a sepsis resuscitation bundle. The group was led by the Medical Director of our Hillcrest Medical Intensive Care Unit, a respected member of the Pulmonary/Critical Care faculty. The initial focus for this group was the Emergency Department (ED), because &gt; 90% of our severe sepsis/septic shock patients are admitted through the ED.  Included in this working group were representatives from Emergency Medicine Pulmonary/Critical Care Medicine, Hospital Medicine, Nursing, Infectious Disease, Performance Improvement, Pharmacy, and Clinical Informatics. A sepsis bundle, including a screening tool and protocol, was designed and formally implemented in February 2012.  Antibiotic recommendations based on the suspected site of infection were designed with the expertise of our Infectious Disease representative.  A ‘code sepsis’ intervention has now been implemented for patients presenting with suspected severe sepsis or septic shock in the ED, resulting in the prompt delivery of appropriate care. 
We completed a six-month baseline data collection to determine compliance with individual and overall bundle elements. These results were forwarded to the Safety Net Institute for the period of June 1, 2011 through November 30, 2011 on December 23, 2011. In our initial report, 29% (24 of 83) severe sepsis/septic shock patients had care compliant with all elements of the bundle. Our initial submission, however, was measured based on recommended initial volume replacement (20 ml/kg) administration within one hour of presentation for patients with both severe sepsis and septic shock.  After discussions within the sepsis collaborative, the definition was clarified and requirements for volume replacement refined to allow a longer administration window (six hours) for a more limited set of patients (the volume resuscitation requirement is only for patients with septic shock).  Using this clarified definition, we re-calculated our baseline bundle compliance to 53% (44 of 83) for the period of June 1, 2011 to November 30, 2011. Our physician champion, leading Sepsis efforts, has played an active and integral role in the state-wide discussions on sepsis definitions and appropriate bundles. </t>
  </si>
  <si>
    <r>
      <t xml:space="preserve">Using baseline data, deficiencies in sepsis recognition and management were identified and addressed in performance improvement, including revisions of processes and protocols. From July 1, 2011 through June, 30, 2012 sepsis resuscitation bundle compliance improved to 68% (160/234). Sepsis bundle compliance data is gathered through daily, concurrent review of admitted patients via our electronic medical record (EMR). New admissions are screened to determine whether they meet severe sepsis/septic shock criteria.  Individual element and bundle compliance are calculated from an internal database where the following data elements are collected: patient name, medical record number our patient identifier, date, presence or absence of septic shock, severe sepsis criteria, lactate determination (y/n), antibiotic(s) administered, antibiotic time, blood culture before antibiotics (y/n), blood pressure, pulse rate, weight, initial fluids at 60, 180, and 360 minutes, culture results, survival (y/n), and length of stay.  This database also provides valuable epidemiologic information that is utilized institutionally for prevention and early detection purposes. 
Our inpatient implementation strategy is currently being designed in conjunction with our Rapid Response Team. Reports on findings, data, learnings and performance improvement strategies have been shared at Critical Care Committee, Code Blue/Rapid Response Committee and Quality Council of the Medical Staff as well as the Sepsis Collaborative sponsored by SNI. This metric has been added to our Quality Council dashboard for quarterly reporting and interdisciplinary tracking. </t>
    </r>
    <r>
      <rPr>
        <sz val="11"/>
        <color indexed="10"/>
        <rFont val="Arial"/>
        <family val="2"/>
      </rPr>
      <t xml:space="preserve">This project contributes to the advancement of broad delivery system reform by decreasing the time to early sepsis management, thus reducing length of stay in a significant inpatient population. Timely treatment of sepsis reduces overall healthcare expenditures, morbidity and mortality thereby improving patient outcomes. </t>
    </r>
  </si>
  <si>
    <r>
      <t>Central Line Associated Blood Stream infections (CLABSI)
Six months of baseline data on central line associated bloodstream infection (CLABSI) rates and CLIP bundle compliance rates for all intensive care units (ICUs) were reported to the Safety Net Institute (SNI). The data was derived from our surveillance that uses Centers for Disease Control (CDC)/National Healthcare Safety Network (NHSN) definitions and methodology to gather denominator and numerator data. Central line days were derived from the LDA (Lines/Drains/Airways) electronic medical record (EMR) documentation on a daily basis at midnight for every inpatient unit. The baseline period for CLABSI and CLIP reporting was determined to be April 1, 2011 through September 30, 2011. For Adult ICU, Neonatal ICU and non-ICU, there were 41 CLABSI and 21,248 line days for a rate of 1.93 CLABSI per 1,000 central line-days. In Adult ICUs, there were 8 CLABSI and 5,712 line days, for a rate of 1.4 CLABSI per 1,000 central line-days. In the Neonatal ICU, there were 0 CLABSI and 1,382 line days, for a rate of 0 CLABSI per 1,000 central line-days. For non-ICU inpatients, there were 33 CLABSI and 14,154 line days, for a rate of 2.33 CLABSI per 1,000 central line-days. CLIP compliance has been challenging.  We developed a tool for CLIP documentation by the provider performing the insertion within our electronic medical record.  This tool is used for CLIP data submission to NHSN. For DY 7, compliance as documented in the EMR and submitted to NHSN was 100% (2,362/2,362). The presence of a new central line is also identified within the nursing documentation LDA section of the EMR. The LDA report indicated that lines were placed without documentation of CLIP compliance by the provider in the EMR. For reporting in DY7, we found a total of 7,967 line insertions via the LDA data. The addition of these insertions without evidence of compliance to the denominator brings our hospital-wide CLIP compliance rate down from 100% (2,362/2,362) to 29.6% (2,362/7,967).  We are continuing to educate on use of CLIP documentation tool by all providers inserting central lines. Changes to the CLIP documentation process based on feedback were made as needed. We are working with the clinical informatics team to explore the feasibility of real-time alerts when a central line is reported to be present without associated CLIP documentation.</t>
    </r>
    <r>
      <rPr>
        <sz val="11"/>
        <color indexed="10"/>
        <rFont val="Arial"/>
        <family val="2"/>
      </rPr>
      <t xml:space="preserve"> This project contributes to the advancement of broad delivery system reform by preventing the expensive and life-threatening complication of CLABSI. Prevention of CLABSI reduces overall healthcare expenditures, morbidity and mortality thereby improving patient outcomes.</t>
    </r>
  </si>
  <si>
    <t xml:space="preserve">Surgical Site Infection Prevention
Twelve months of baseline data on surgical site infections (SSI) in Class 1 and 2 wounds of patients undergoing coronary artery bypass graft, total hip prosthesis replacement operation, laminectomy, spinal fusion, liver transplant and kidney transplant were reported to the Safety Net Institute (SNI). For the period of January 1, 2010 through December 31, 2010, the rate of surgical site infections in Class 1 and 2 wounds at one year follow-up for these procedures was 4.34% (44/1013). SSI rate for the same baseline population at 30 day follow-up has also been calculated to be consistent with the DY7 SSI rate submittal.  At 30 days of follow-up the SSI rate for the baseline population was 3.26% (33/1013). The rate of surgical site infection in Class 1 and 2 wounds at 30 days of follow-up for the period of July 1, 2011 through June 30, 2012 (DY7), for the selected procedures was 2.32% (31/1,288).  All potential SSI are reviewed by a physician and an infection control practitioner (ICP) to insure accuracy and objectivity. SSI results are shared with Infection Control Committee (ICC), Patient Safety Committee, Peri-operative Committee and Quality Council of the Medical Staff, hospital leadership, nurse leaders and the clinical faculty of each surgical specialty. Performance improvement strategies are recommended in collaboration with the surgical services.  During DY 7 we identified gaps in the physicians’ and operating room nurses’ understanding of SSI NHSN risk modifiers.  We are conducting ongoing educational efforts on these definitions, reports are provided to Peri-Operative Executive Committee on wound class discrepancies, and feedback is provided to nurses and surgeons.
Data from July 1, 2011 through March 30, 2012 was used to measure the combined Surgical Care Improvement Project (SCIP) Core Measure compliance for post-operative glycemic control in Cardiothoracic (CT) surgery and urinary catheter removal by post-operative day two. April 1, 2012 through June 30, 2012 data was not finalized at the time of the September 30, 2012 submission; we were only able to report finalized performance data for the first three quarters of DY7 at that time. The compliance rate was 94% for the first three quarters of DY7.  By adding preliminary data (subject to change) for April 1, 2012 through June 30, 2012 data, we were able to report on 12 months July 1, 2011 through June 30, 2012 with a compliance rate of 95%. Since the September 30, 2012 submission, SCIP data for April 1, 2012-June 30, 2012 has been finalized. The final performance for July 1, 2011-June 30, 2012 is 94% (468/497). Post-operative glucose order sets were revised with specific times for Point of Care glucose checks on Postop Day 2 and associated correctional insulin scales.  Urinary catheter removal has also improved with house-wide prevalence studies that evaluate patients with catheters and daily prompts for the appropriateness of indications and continued use of urinary catheters. SCIP core measure data is reported to Patient Safety Committee, Peri-operative Committee and Quality Council of the Medical Staff, hospital leadership, nurse leaders and the clinical faculty of applicable surgical specialties. </t>
  </si>
  <si>
    <r>
      <t xml:space="preserve">Data from July 1, 2011 through March 30, 2012 was used to measure the combined Surgical Care Improvement Project (SCIP) Core Measure compliance for outpatient surgery antibiotic administration. The compliance rate was 97% for the first 3 quarters of DY7.  By adding preliminary data (subject to change) for April 1, 2012 through June 30, 2012 data, we were able to report on 12 months July 1, 2011 through June 30, 2012 with a compliance rate of 97%. Since the September 30, 2012 submission, SCIP data for April 1, 2012-June 30, 2012 has been finalized. The final performance for July 1, 2011-June 30, 2012 is 97% (525/540). Education was targeted at Urologists in the ambulatory setting as well as documentation of oral medications by the pre-procedural nurses. SCIP core measure data is reported to Patient Safety Committee, Peri-operative Committee and Quality Council of the Medical Staff, hospital leadership, nurse leaders and the clinical faculty of applicable surgical specialties. </t>
    </r>
    <r>
      <rPr>
        <sz val="11"/>
        <color indexed="10"/>
        <rFont val="Arial"/>
        <family val="2"/>
      </rPr>
      <t xml:space="preserve">This project contributes to the advancement of broad delivery system reform by preventing the expensive and debilitating complication of SSI. Prevention of SSI reduces overall healthcare expenditures, especially hospital readmissions, and improves patient outcomes. </t>
    </r>
  </si>
  <si>
    <r>
      <t xml:space="preserve">Hospital-Acquired Pressure Ulcer Prevalence
Data, promising practices and findings of the UCSDHS Hospital-Acquired Pressure Ulcer (HAPU) Prevention Program were shared with Safety Net Institute on 12/23/2011. The information shared included the following practices: our skin care education, National Database of Nursing Quality Indicators (NDNQI®) and Collaborative Alliance for Nursing Outcomes (CALNOC) benchmarking participation and data use, our use of Wound Ostomy Care Nurse (WOCN) consultations, and our skin product evaluation and selection process. We also shared information on our mattress replacements, details regarding our weekly “Wound Wednesday” prevalence activities, daily skin care reports, Skin Care Products Fair, and WOCN education. The Shared Governance Skin Care Committee has led the accomplishment of several initiatives in DY7. Training in skin inspection and pressure ulcer staging is given several times a year. A vendor fair was conducted in collaboration with the Purchasing Department to optimize skin care product selection. The skin product vendor was selected and the vendor conducted educational sessions on each unit on days and nights; educating over 1,500 nurses on new skin products. The vendor partnered with UCSDHS to create organization-specific protocols and flyers to assist with education.  Inpatient nursing partnered with our operating room (OR) nurses to screen patients at risk for sacral breakdown and apply an intra-operative protective dressing under protocol.  Multiple in-services were provided to the Post-Anesthesia Care Unit (PACU) and OR staff by the Critical Care Clinical Nurse Specialist (CNS) on both the product and the guidelines for use. We learned that early engagement of OR nurses in the Skin Care Committee resulted in a partnership that has decreased surgical-related deep tissue injury through a shared commitment to patient care. We also enhanced monitoring for skin conditions through “Wound Wednesday”, a weekly head to toe examination of every patient for potential skin breakdown. The pressure ulcer prevalence study process is explained to patients as a routine quality activity in order to help them understand skin breakdown from pressure. The Chief Nursing Officer receives a daily report of all inpatients with skin breakdown, as well as Wound Wednesday results, ensuring accountability for appropriate care and intensive monitoring.  Prevalence of Stage II, III, IV or unstagable pressure ulcers was 8/1,279 = 0.63% for July 1, 2011 through June 30, 2012 and was reported to the state through the Safety Net Institute (SNI).  </t>
    </r>
    <r>
      <rPr>
        <sz val="11"/>
        <color indexed="10"/>
        <rFont val="Arial"/>
        <family val="2"/>
      </rPr>
      <t xml:space="preserve">This project contributes to the advancement of broad delivery system reform by preventing the expensive and debilitating complication of pressure ulcers. Prevention of pressure ulcers and timely management of skin breakdown reduces overall healthcare expenditures and improves patient outcomes. </t>
    </r>
    <r>
      <rPr>
        <sz val="11"/>
        <rFont val="Arial"/>
        <family val="2"/>
      </rPr>
      <t xml:space="preserve">
</t>
    </r>
  </si>
  <si>
    <r>
      <t xml:space="preserve">Metric: Electronic process in place to correctly identify 95% of screening tests that require additional follow-up.
UC San Diego Health System (UCSDHS) established an electronic process to correctly identify 95% of screening tests that require additional follow-up. The electronic medical record now contains alerts to providers regarding patients that are due for mammography and pap smear screening.  All screening mammogram studies are placed into one of 7 classifications: BIRADS 0 additional films are needed, BIRADS 1 negative, BIRADS 2 benign, BIRADS 3 probably benign, BIRADS 4 suspicious, BIRADS 5 highly suggestive of malignancy, BIRADS 6 known biopsy-proven malignancy. The BIRADS classification is electronically identifiable for all studies. For the period of July 1, 2011 through December 31, 2011, UCSDHS performed 8,682 mammograms. Of these 8,682 mammograms, 649 were BIRADS 0; 4,477 were BIRADS 1; 2,663 were BIRADS 2; 328 were BIRADS 3; 284 were BIRADS 4; 53 were BIRADS 5; and 228 were BIRADS 6.  For the period of January 1, 2012 through June 30, 2012, UCSDHS performed 8,107 mammograms. Of these 8,107 mammograms, 666 were BIRADS 0; 4,150 were BIRADS 1; 2,382 were BIRADS 2; 348 were BIRADS 3; 279 were BIRADS 4; 53 were BIRADS 5; and 229 were BIRADS 6.  For the period of July 1, 2011 through June 30, 2012, UCSDHS performed 16,789 mammograms. Of these 16,789 mammograms, 1,315 were BIRADS 0; 8,627 were BIRADS 1; 5,045 were BIRADS 2; 676 were BIRADS 3; 563 were BIRADS 4; 106 were BIRADS 5; and 457 were BIRADS 6.The abnormal screening results are marked as such in the radiology reporting system.  Mammogram results are sent via electronic in-basket and the report is available for viewing by the ordering clinician. We are able to electronically identify 100% (3,117/3,117) of abnormal screening mammograms requiring clinical follow-up (BIRADS 0, 3, 4, 5 and 6).  Pap smear cytology reports are entered into a system called PowerPath that has the ability to search the Pathologists report (text documentation) for key words and then categorize the abnormal cases. Abnormal studies are defined as cases with a diagnosis of atypical squamous cells of undetermined significance (ASCUS), atypical glandular cells of undetermined significance (AGUS), Low grade squamous intraepithelial lesion (LSIL), squamous intraepithelial lesion (SIL), high grade squamous intraepithelial lesion (HSIL), adenocarcinoma in situ (AIS) or any malignancy. From July 1 through December 31, 2011, there were 6,986 pap smears resulted; of these, 511 (7.3%) were categorized by PowerPath as abnormal, requiring additional follow-up.   From January 1 through June 30, 2012, there were 6,101 pap smears resulted; of these, 645 (10.6%) were categorized by PowerPath as abnormal, requiring additional follow-up.   From July 1, 2011 through June 30, 2012, there were 13,087 pap smears, of these 1,156 (8.8%) were abnormal, requiring additional follow-up. Our systems allow identification of 100% (1,156/1,156) of abnormal pap smear tests which require additional follow up. </t>
    </r>
    <r>
      <rPr>
        <sz val="10"/>
        <color indexed="10"/>
        <rFont val="Arial"/>
        <family val="2"/>
      </rPr>
      <t>In DY8, UCSDHS plans to expand disease registries to two additional populations. The first will be for our human immunodeficiency virus (HIV)/acquired immunodeficiency syndrome (AIDS) population which supports our Category 5 HIV Transitions efforts. We also plan to establish a registry for our Chronic Kidney Disease (CKD) service to facilitate the ongoing monitoring and management of that complex, chronically ill population.</t>
    </r>
  </si>
  <si>
    <r>
      <t xml:space="preserve">Metric: Results of completed gap analysis.                                                                                                                          An on-site evaluation of language access was conducted by Katherine Allen from Sierra Sky Interpreting &amp; Translation in December, 2011 and January, 2012. The assessment process utilized components of the California Healthcare Interpreting Association (CHIA) organizational assessment tool.  This process included a pre-assessment, document review and site survey to a standard assessment criteria. The result of this comprehensive assessment was a written gap analysis and set of recommendations provided to UC San Diego Health System (UCSDHS) in early March, 2012.  Key findings from the analysis included the lack of a consistent process for determining and reassessing an Limited English Proficiency (LEP) patient’s interpreting service needs, insufficient translated signage/way finding, poor or little notification that translated documents are available, insufficient formal staff training, and insufficient monitoring of interpreter effectiveness. They identified a lack of communication about cancelled American Sign Language (ASL) appointments resulting in avoidable fees charged to UCSDHS, lack of accurate language data, system-wide use of ad hoc interpreters, under-utilization of on-site interpreter services and lack of visibility of linguistic needs for successful patient care.  In addition to addressing these findings, they recommended identifying LEP needs in the electronic medical record and on patient identification (ID) bracelets. Further recommendations included: enhancing the structure of UCSDHS Interpreter Services, developing a comprehensive scheduling system for Interpreter Services, providing translated documents to identified populations, developing a policy and practice for using “ispeak” cards and language ID charts at all points of entry. Ispeak cards are two-sided bilingual cards with printed information about Language Access Rights, as well as, a statement that requests an interpreter. The card also states that the interpretation service is provided at no charge to the patient.  At UCSDHS, language ID charts are a visual display of the 45 languages with interpretation services available. Patients can point to the language that they speak; and beside their language is the English word for that language. The staff then knows to obtain an interpreter on the Language Line for this patient and his/her requested language.   They also recommended enhanced staff education and training, and careful monitoring/evaluation of language access services. These findings and recommendations are being reviewed by senior leadership for consideration and action planning. </t>
    </r>
    <r>
      <rPr>
        <sz val="10"/>
        <color indexed="10"/>
        <rFont val="Arial"/>
        <family val="2"/>
      </rPr>
      <t xml:space="preserve">Taken directly from the consulting firm’s report, the following is the summary of deficiencies. 1. The lack of signage/way finding: Lack of directional signage and required postings on interpreter service availability represents a significant obstacle to LEP patients accessing interpreter services at most points of entry, with the exception of Moores Cancer Clinic. 2. The lack of accurate language data: The collection of accurate external and internal language data is an essential first step in determining the scope of language access needs, including where and how much should be invested in onsite interpreting resources. 3. System--wide use of ad hoc interpreters: The system--wide use of ad hoc interpreters represents a significant risk to patient care, patient safety, hospital risk exposure, positive healthcare outcomes and lost revenue. 4. Onsite interpreter services underutilized for its program--building potential: UCSDHS onsite interpreters are underutilized as potential change agents. They have the requisite skill set to spearhead building up the language access program, including monitoring the implementation of a formal testing, training and teaching program for bilingual staff and dedicated staff interpreters. 5. Invisibility of linguistic component to successful patient care: Make explicit the need to address linguistic needs for LEP patients in all initiatives related to improved patient care. Ask the simple question whenever new protocols are put in place: “Have we addressed how to achieve this goal/objective/change for patients and their family members who don’t speak English or are deaf/hard of hearing? 
The following are the recommendations: 1. Language: a. Demographic data: Conduct an annual review of demographic data related to the languages and LEP communities in the local service area. b. Patient Utilization Data: Collect primary language data for patients served by facility program, including their use of interpreter services. c. Signage: Post signage at key points of entry and patient contact. Improve other signage for LEP patients in Spanish and, if appropriate, Asian Languages. d. Internal Language Resources: Identify bilingual personnel resources available for interpreting/translation services. Identify resources for translation of written documents. e. Website: Enhance the UCSDHS website for better outreach to LEP patient populations. 
2. Service Delivery System recommendations included: a. Coordinator of Interpreter Services:  strengthen the Coordinator of Interpreter Services to oversee program implementation, staff training, and monitoring and evaluation. b. Identification of LEP Patients: Determine a consistent process for identifying LEP patients and linking them with interpreter services. c. Type and Structure of Interpreter Services: Determine the type and structure of interpreter services, including protocol for determining when each type is to be used. d. Scheduling System: Determine a scheduling system for providing interpreter services. e. Translation services: Formalize the provision of translated documents and materials to threshold populations, including assessing sight translation skill levels of employees who provide interpreting services. f. Hiring Bilingual Staff: Strengthen procedures for prioritizing the hiring of bilingual staff and adding bilingual skills to job descriptions. 
3. Training and competency recommendations included: a. Interpreter Assessment: All staff providing interpreting services should be assessed for: Proficiency in their second language, whether English or a language used by the LEP patient population. Interpreter skill levels. Knowledge of medical terminology/biomedical culture. b. Interpreter Training: All staff providing interpreting services should be trained in the core competencies for healthcare interpreters. c. Non-interpreter staff training: non-interpreter staff needs ongoing training on LEP-related policies and procedure. This is a core element of compliance in Title VI and best practices standards. Non-interpreter staff that work regularly with LEP patients need on-going training on how to work effectively with in-person and telephonic interpreters. 
4. Monitoring and evaluation recommendations included: a. Patient Utilization data: patient demographic and utilization data reports are requested from all appropriate sources on at least an annual basis and reviewed by appropriate department staff. b. Patient satisfaction: LEP patients are included in all regular patient satisfaction surveys conducted by UCSDHS. c. Interpreter services: data tracked in patient charts/interpreter logs about interpreter services is reviewed regularly and used to adjust existing services and allocate funding resources. d. Interpreter competency: interpreter performance is monitored and evaluated by the Interpreter Services Coordinator. e. Non-interpreter staff: non-interpreter staff is evaluated to ensure understanding and implementation of language assistance services. 
5. Recommendations related to policies and procedures were that UCSDHS institutionalize language access services and plans with policies and procedures. These would become the mechanism to enforce successful changes to improve language access at all levels of the organization.
</t>
    </r>
  </si>
  <si>
    <r>
      <t xml:space="preserve">Metric: Telemedicine program established for one specialty.                                                                                               The overall goal of the UC San Diego Health System (UCSDHS) enterprise-wide telemedicine program is to provide care to more patients by expanding the use of telemedicine services linking UCSDHS specialists (hub) with community partners (spokes).  In order to do this, we developed a centralized, optimized, telemedicine infrastructure for use with specialty departments’ clinic operations and began the expansion of telemedicine in specialty clinics.  Telemedicine services were developed in DY6 for Teleneurology (Tele-HIV Neurology) with a Palm Springs partner and Hepatology with Adventist Health. For DY7 an additional service was established; an internal Memorandum of Understanding was refined for Anesthesiology – Pain Medicine Service signed in May, 2011. A telemedicine program was established and implemented for Anesthesiology- Pain Medicine Service with Catalina Island Medical Center our community (spoke) partner; the delivery of clinical services began on July 28, 2011. We provide both new patient and return patient evaluations in this monthly 4 hour clinic block for this telemedicine service.  We provide both a primary and backup designated telemedicine specialist to ensure continued and streamlined services for Tele-Pain Medicine. For DY7 a total of 156 telemedicine appointments were scheduled and 98 telemedicine consults occurred across the Tele-HIV Neurology, Hepatology and Anesthesiology-Pain Medicine specialties. The two biggest challenges noted during our telemedicine deployment and maintenance periods have been issues surrounding sustainable reimbursement models and the continued need for spoke (community partner) and hub (UCSDHS specialty) training by a designated spoke clinical champion.  Based on current insurance reimbursement patterns, we feel that service agreements are the most sustainable method for ensuring the viability of our telemedicine program.  Once third party insurers develop clear and consistent plans for telemedicine reimbursement, we plan to transition our model to include insurance billing.  We have learned that we will need a billing specialist in our telemedicine program to provide expertise. In the future, we hope to be able to add this resource to our team. We have also learned that each of the spoke sites must undergo detailed training before they begin providing telemedicine visits and intermittently as needed. Ongoing education is a part of future expansion plans. Although spoke site personnel are trained by us at time of deployment, the spoke sites do not always provide correctly signed consent forms, on time communication, or on time patient arrival, especially in the early phases of establishing the local telemedicine program. Our biggest lesson learned has been to mandate that a clinical spoke champion be assigned at each of our spoke partner sites.  Without a designated clinical champion at the remote site, issues with incomplete scheduling of patients or other operational details will occur. One of our spoke partners has implemented questionnaires for our mutual telemedicine patients.  In the future we will implement a standard questionnaire to give to telemedicine patients. Our goal is to expand and standardize patient surveys for program evaluation. We continue to monitor this service for clinical volumes and operational performance. After reviewing this narrative in our semi-annual report of September 30, 2012, SNI asked about the difference between the number of appointments and the number of consults. For DY7, a total of 156 telemedicine appointments were scheduled, with 98 visits being completed across Tele-HIV Neurology, Hepatology and Anesthesia-Pain Medicine specialties  (98/156=62.8%).  Of the 58 visits that were not completed (58/156=37.2%), 41 were patient cancellations (41/156=26.3%) and only 17 were No-Shows (17/156= 10.9%).  Though 37% of the patients were booked and then "cancelled or no-showed", our no show rate is actually low at 11%.  Given the nature of these complex patients with some social issues inherent in types of their care (such as HIV, etc), these numbers are actually encouraging. Some of these patients, we feel, would have a much higher rate of "No-show" had we asked them to physically drive the 100s of miles (with inherent scheduling delays) to come to our physical location, rather than allowing them to simply visit their own local clinic and stay in their medical homes.  Keeping them at their medical home allows for patient comfort and potentially good show rates instead of having to come to our tertiary care center location.  In the future, with increased volume and experience, we would be interested in assessing if no-show rates are any different for telemedicine vs community clinical visits.  Finally, the issue of cancellations will likely be addressed over time by the spoke partners.  Improved understanding of their own patient cancellation patterns will allow the spoke scheduling teams to appropriately overbook as their experience with telemedicine improves with time.  </t>
    </r>
    <r>
      <rPr>
        <sz val="10"/>
        <color indexed="10"/>
        <rFont val="Arial"/>
        <family val="2"/>
      </rPr>
      <t>UCSD is a large enterprise system with clinical care management disseminated throughout various programs and settings.  UCSD AnyWhere telemedicine has developed a centralized program to enable telemedicine to be utilized in decentralized and various clinical environments throughout the entire University.  As such, the services (as delivered via telemedicine) are evaluated the same way and using the same internal UCSD ambulatory clinic procedures as any other delivery of service is evaluated.  Therefore, the clinics maintain their own quality of service and patient satisfaction procedures for their individual clinics.  The Medical Director of Telemedicine performs telephone conferences with the spoke partners to assess workflow and quality issues, and each party has the ability to continue or end these telemedicine care relationships if either party evaluates them as not being effective at any time. Effectiveness is ultimately demonstrated by end user visit volume. Multiple peer reviewed articles have already demonstrated patient satisfaction with telemedicine in general. We think that maintenance of ongoing contracts demonstrates spoke site satisfaction.</t>
    </r>
  </si>
  <si>
    <r>
      <t xml:space="preserve">Metric: Written plan to provide medication reconciliation as part of the transition from acute care to ambulatory care.       A comprehensive road map for medication management was developed in the form of a written plan with responsibilities and time frames outlined. This full complement of interventions includes medication reconciliation as part of the transition from acute care to ambulatory care as well as patient/family education and post discharge follow-up. Interventions are tailored to the needs of the patient.  Medication reconciliation occurs upon admission and in preparation for discharge. Patients receive medication counseling and patient friendly medication tools prior to discharge. Post-discharge follow up includes phone calls within 72 hours and/or face to face visits within 7 days. </t>
    </r>
    <r>
      <rPr>
        <sz val="10"/>
        <color indexed="10"/>
        <rFont val="Arial"/>
        <family val="2"/>
      </rPr>
      <t xml:space="preserve"> Patients are identified early during admission as part of the targeted high-risk populations.  During admission, medication reconciliation is completed and patients are screened for previous non-adherence, lack of efficacy, side effects and access to medications.  In preparation for discharge, another medication reconciliation is completed.  Patients receive medication management counseling (i.e. discharge counseling) and the pharmacist helps facilitate discharge medication acquisition.  As part of the medication management counseling, patients are provided with a patient friendly medication tool (e.g. MedAction Plan) and supporting documents which may include: special instructions, weekly medication list, healthcare monitoring record, patient education.  Following discharge, patients have a follow up phone call within 72 hours and/or a face-to-face visit within seven days.  These encounters include the following activities as appropriate for the patient’s needs: comparison of patient’s self-reported medication list with discharge list, reassessing comprehension of medications, identifying storage of medications and use of pill box, assessment of medication adherence and potential adherence concerns, identification of additional concerns or medication-related problems (adverse drug events), confirmation of scheduled follow up and lab appointments. </t>
    </r>
    <r>
      <rPr>
        <sz val="10"/>
        <rFont val="Arial"/>
        <family val="2"/>
      </rPr>
      <t xml:space="preserve"> This project is currently focused on increasing patient capture, expanding pharmacy resources and integrating the medication management efforts with our overall transitions of care project plans.The major barrier to implementation is the resource-intensive nature of the intervention. As described above (Milestone #2, Category 2 #12 Conduct Medication Management) the intervention can take up to three hours of a pharmacists’ time. Since the intervention is tailored to each patient’s needs, an analysis of overall clinical interventions provided was performed for potential system improvement opportunities. The most frequent interventions provided were related to medication reconciliation corrections: drug initiation/discontinuation, adjustment of ordered medication dose or frequency and removal of duplicate therapy. We have learned through this analysis and pilot implementation that the medication reconciliation tools within our electronic medical record are difficult for providers to use. A separate physician-led project has emerged from these challenges. This project focuses on the development of learning modules and the provision of targeted training to enhance provider competency with medication reconciliation.  </t>
    </r>
    <r>
      <rPr>
        <sz val="10"/>
        <color indexed="10"/>
        <rFont val="Arial"/>
        <family val="2"/>
      </rPr>
      <t xml:space="preserve">           </t>
    </r>
    <r>
      <rPr>
        <sz val="10"/>
        <rFont val="Arial"/>
        <family val="2"/>
      </rPr>
      <t xml:space="preserve">                                                                                                               </t>
    </r>
  </si>
  <si>
    <r>
      <t xml:space="preserve">Numerator: Number of medical/surgical inpatients discharged to home with referral/assignment to a medical home or PCP. 
Denominator: Number of medical/surgical inpatients discharged to home.                                                                     During the March 1, 2011 through August 31, 2011 a baseline of medical surgical inpatients assigned a Primary Care Provider (PCP) or medical home at time of discharge was established.  Psychiatry, Adolescent Psychiatry, Obstetrical/Gynecologic, and patients &lt; 14 years of age were excluded.  Of the 7,973 medical/surgical patients discharged during the baseline timeframe, 4,764 had a PCP assigned, for a baseline of 59.8% (4,764/7,973). The electronic medical record (EMR) contains a field which identifies the primary care provider (PCP). The completion of this field was analyzed for medical/surgical inpatients. Datasets were pulled using transact structured query language (T-SQL) programming from Clarity which is the EPIC SQL database.  Clarity is updated through a nightly extract-transform-load (ETL) process.  Discrete data elements in EPIC are available within Clarity for reporting. NUMERATOR: All inpatient hospital encounters as defined by ADT (Admission discharge Transfer) patient class, discharged to home, greater than 14 years old, excluding Psychiatry, Adolescent Psychiatry, and OB/GYN discharge service lines that have a PCP assigned at the time of discharge. DENOMINATOR: All inpatient hospital encounters as defined by ADT Patient Class, discharged to home, greater than 14 years old, excluding Psychiatry, Adolescent Psychiatry, and OB/GYN discharge service lines. Through this exercise, we identified problems with the process of correcting and updating the PCP fields, and with the proper routing of discharge summaries.  The contact information for UCSDHS PCPs as well as community PCPs and community clinics (medical homes) is contained in our Provider Dictionary database.  Process mapping of the interactions between various clinical informatics systems and across multiple business units (e.g. Patient Access, nursing units and  the UCSDHS physicians’ medical group ) highlighted gaps that resulted in a loss of information, inability to automatically route discharge information to the PCP, challenges with updating the contact information in the  Provider Dictionary, obstacles to updating the PCP when incorrect/missing data was identified, and lack of clear ownership for the process and its gaps.  A multi-disciplinary Medical Home project team was created to address the challenges we encountered and continues to work on process improvements. </t>
    </r>
    <r>
      <rPr>
        <sz val="10"/>
        <color indexed="10"/>
        <rFont val="Arial"/>
        <family val="2"/>
      </rPr>
      <t xml:space="preserve">The Medical Home Project Team is tasked with addressing system issues impacting the proper assignment of a Medical Home for UCSDHS patients. The functional aims of the team are: 1) to understand and improve processes for populating and updating primary care physician (PCP) information, 2) assess baseline accuracy of the PCP information, and 3) construct methods to improve accuracy of the PCP information. The team is comprised of Patient Access personnel, hospitalist physicians, information technology professionals, Medical Group staff, and project support personnel. The measure for the team is the “percent of patients discharged home with a medical home”. For DY7, the project team completed process maps for identifying incorrect information, updating PCP information in the medical record, and updating PCP records (the contact information on file for a PCP). The process mapping effort identified core areas for improvement: a) identification of gaps that resulted in a loss of information (both people processes and IT processes), b) inability to automatically route discharge information to the PCP, c) challenges to updating the provider dictionary (PCP records), d) poor process for updating PCP information when incorrect/missing data was identified, and e) lack of clear ownership for the process and its gaps. The team determined that ownership belonged to Patient Access and the Director of Patient Access assumed the Chair role for the team. DY7 ended with the team being realigned with the correct personnel from each discipline to insure timely resolution for the identified issues, and clear next steps for DY8. The next steps for the project team in DY8 include: 1) reformatting display fields in the Siemens Registration system to support proper selection of clinics/PCP, 2) developing a nomenclature for naming clinics/providers in the provider dictionary, 3) editing the provider dictionary to match the new nomenclature, 4) creating reports to proactively identify patients with a PCP of “Unknown” or a blank PCP field, and 5) identifying personnel and processes for working the new reports. </t>
    </r>
    <r>
      <rPr>
        <sz val="10"/>
        <rFont val="Arial"/>
        <family val="2"/>
      </rPr>
      <t>We are already starting to see improvement and can report on January 1, 2012 through June 30, 2012; 5,681 of 8,838 (64.3%) had PCP/medical home assignment at time of discharge.</t>
    </r>
  </si>
  <si>
    <r>
      <t>We determined surgical site procedure groups for surgical site infection (SSI) rates as coronary artery bypass graft, total hip prosthesis replacement operation, laminectomy, spinal fusion, liver transplant and kidney transplant. These areas were included in the approved proposal modification submitted on December 23, 2011. The rate of surgical site infection for Class 1 and 2 wounds for the period of July 1, 2011 through June 30, 2012, for the selected procedures at 30 days of follow-up was 2.32% (31/1,288). Denominators for selected surgeries are extracted from our surgical electronic medical record (ORSOS) and cross-referenced with ICD9 and CPT codes provided by Health Information Management Services (HIMS) on a monthly basis. The denominator data is uploaded to the National Healthcare Safety Network (NHSN) in an excel spreadsheet. This spreadsheet includes patient identifiers, type of surgery (NHSN procedural code), duration of surgery, ASA score, wound class, emergency surgery, trauma, use of implant. DSRIP denominators include wound class 1 (clean) &amp; 2 (clean/contaminated) only. The numerator data, SSI case finding for 100% review includes re-admission within 30 days, antibiotics prescribed outside of prophylaxis, and positive wound cultures from the surgical site after surgery, review of all abdominal transplants and National Surgical Quality Improvement Project (NSQIP) data submission. NHSN methodology and definitions are used for SSI attribution. All potential SSI are reviewed by a physician and an infection control practitioner (ICP) to insure accuracy and objectivity. SSI results are shared with Infection Control Committee (ICC), Patient Safety Committee, Peri-operative Committee, Quality Council of the Medical Staff, hospital leadership, nurse leaders and the clinical faculty of each surgical specialty. Performance improvement strategies are recommended in collaboration with the surgical services.</t>
    </r>
    <r>
      <rPr>
        <sz val="10"/>
        <color indexed="10"/>
        <rFont val="Arial"/>
        <family val="2"/>
      </rPr>
      <t xml:space="preserve"> Performance improvement strategies during DY7 have focused on the use of clorhexidine gluconate (CHG) bathing pre-operatively and daily CHG bathing during hospitalization. CHG is provided to targeted surgical patients pre-operatively with instructions for use. During hospitalization, CHG product is available on nursing units and daily bathing is encouraged. One surprising barrier to daily in-hospital use was the plumbing back-ups caused by CHG wipes in our older facility. Working with facilities colleagues, special drain catches were installed to prevent clogs.</t>
    </r>
    <r>
      <rPr>
        <sz val="10"/>
        <rFont val="Arial"/>
        <family val="2"/>
      </rPr>
      <t xml:space="preserve"> We identified gaps in the physicians’ and operating room nurses’ understanding of SSI NHSN risk modifiers.  We are conducting ongoing educational efforts on these definitions; reports are provided to Peri-Operative Executive Committee on wound class discrepancies, and feedback is provided to nurses and surgeons.  For the annual report, the follow-up period for the surgical site infection rate was clarified to be 30 days. There is no change in the numerator, denominator data or milestone achievement.</t>
    </r>
  </si>
  <si>
    <r>
      <t xml:space="preserve">Metric: Patients enrolled in MyUCSDChart.                                                                                                                                 A baseline for primary care patient enrollment in MyUCSDChart was established. MyUCSDChart is our bi-directional web-portal for patients within our electronic medical record (EMR).   From July 1, 2010 through June 30, 2011 (our baseline period) 27,916 primary care patients were identified and 10,383 (37.2%) of these patients had activated enrollment in MyUCSDChart. The UC San Diego Health System (UCSDHS) EMR using an EPIC platform contains a bi-directional web-based portal, called MyUCSDChart, which facilitates patient and provider communication.  Primary care patients were defined, consistent with other DSRIP definitions, as patients with two visits to a primary care provider during the measurement period (July 1, 2010 through June 30, 2011).  Datasets were pulled using structured query language (SQL) programming from Clarity which is the EPIC SQL database.  Clarity is updated through a nightly extract-transform-load (ETL) process.  Discrete data elements in EPIC are available within Clarity for reporting.  Enrollment in MyUCSDChart was available prior to the baseline time period and was included in our methodology. Prior to July, 2010, Denominator: Number of patients who have visited the DPH system primary care clinic(s) two or more times in the past 12 months (counted once). Numerator: Number of patients in the denominator with MyUCSDChart “Activated”; those that  have a MyUCSDChart access code time generated during the measurement year, or their first access time occurred during the timeframe January 1, 2008 until the end of the measurement year. There are challenges getting patients interested in participating in their medical record through use of patient web-portals. We have learned that availability does not guarantee use or that patients will see the value in the system. While we did encounter some physician resistance in the early phases of the introduction of MyUCSDChart, especially with specialists, physician engagement in MyUCSDChart is improving. Resistance on the part of providers was mitigated by assuring that patient messages would be routed in the same manner as phone messages and would not disrupt current workflows. Patients who use MyUCSDChart have provided excellent feedback; the service has been a patient satisfier. In addition, as we start to push out health maintenance and preventive care messages through MyUCSDChart we believe it will contribute to improved clinical quality performance. Since June 30, 2011 an additional 2,045 of these 27,916 primary care patients have activated UCSDMyChart, reflecting the efforts described in Milestone #3, Category 2 #3 Redesign Primary Care. This performance is tracked at Ambulatory Quality Committee and Quality Council of the Medical Staff.  In preparing the annual report, an error in MyChart enrollment data was detected. The baseline enrollment numbers and percentage are correct as originally submitted (10,383/27,916). But the monthly enrollment figures in our supplemental data submittal were not accurate and have been revised with this supplemental data submission.  Enrollment during DY7, beyond the baseline period, for the 27,916 primary care patients, was originally reported as 2,044 patients.  Reanalysis demonstrated that 2,045 patients have activated their enrollment during DY7. There is no change in the milestone achievement. </t>
    </r>
    <r>
      <rPr>
        <sz val="10"/>
        <color indexed="10"/>
        <rFont val="Arial"/>
        <family val="2"/>
      </rPr>
      <t>To demonstrate the progression of enrollment, we have broken the numbers into six month team periods. January through June 2008 there were 469 (1.7%) patients enrolled, July through December 2008 there were 919 (5.0% cumulative) patients enrolled, January through June 2009 there were 1,674 (11.0% cumulative) patients enrolled, July through December 2009 there were 1,580 (16.6% cumulative) patients enrolled, January through June 2010 there were 1,602 (22.4% cumulative) patients enrolled, July through December 2010 there were 1,960 (29.3% cumulative) patients enrolled, January through June 2010 there were 2,179 (37.2% cumulative) patients enrolled. This totals 10,383 (37.2%) patients enrolled out of the total 27,916 primary care patients.</t>
    </r>
  </si>
  <si>
    <r>
      <t xml:space="preserve">Metric: Completion of pilot.                                                                                                                                                         Two pilots for the care transitions process were completed in this demonstration year. The pilot programs improved the care on the pilot wards, informed the steering committee of systems problems, and led to process improvements that affect care transitions for all patients. A multi-disciplinary UC San Diego Health System (UCSDHS) Transitions of Care Steering Committee was created.  The stakeholders defined the scope of the pilot, the role of the RN Discharge Advocate (RNDCA), and a reporting structure for findings.  The RNDCA is an RN focused on providing more intensive education, patient preparation, and care coordination for high risk patients. Four nursing wards/units were selected for two RN Discharge Advocates to pilot interventions (each 6 months in duration): acute medicine 6East and 6West (November 2011 through April 2012) and Sulpizio Cardiovascular Center (SCVC) 4A and 4B (December 2011 through June 2012) allowing a focus on heart failure cases at SCVC. The patient stratification tool (Milestone #5, Category 2 #13 Implement/Expand Care Transitions Programs) was trialed on the Hillcrest acute medicine units as a methodology to help identify patients at high risk for readmission and to trigger interventions and best practice protocols as described above under Milestone #5 Category 2 #13 Implement/Expand Care Transitions Programs. The SCVC pilot focused on patients with congestive heart failure (CHF) and myocardial infarction (MI). Units completed the risk stratification tool on &gt; 500 patients during the pilot. Approximately 45% of screened patients received additional services to prevent readmission. The pilot yielded valuable information in the following areas: (1) the processes of care for intervention on high-risk patients, (2) clinical informatics infrastructure to support changes in primary care physician, communication, and documentation of interventions (Milestone #8, Category 2 #13  Implement/Expand Care Transitions Programs) (3) communication among providers (internal and external), and (4) resources to properly implement the interventions. The primary target outcome for the pilot was a reduction of readmission rates on the target units, with secondary evaluations of the volume of patients receiving assessments, duration of time it took to assess a patient, and the incidence rate for the components of the risk assessment tool. This experience was used to formulate UCSDHS Transitions of Care protocols. Both pilots contributed to reductions in the readmissions rates compared to DY6 baseline. The readmission rate change on the 6th floor pilots was minor, while the impact on the SCVC patients was more marked, with the CHF 30-day readmission rate falling from 34% to under 23% at pilot completion. The pilot program highlighted several significant systems issues that proved to take up a large amount of RNDCA time, reducing the volume of patients that could be positively impacted by the RNDCA. These include clinical informatic system barriers (medication reconciliation within the EMR), process flows (PCP assignment), and cultural systems (e.g. interdisciplinary rounds). Repetitive fixing of system issues was challenging. The pilot project team brought their concerns to the Transitions of Care Steering Committee, leading to a restructuring of efforts to more effectively address the systems issues highlighted by the pilot program.  Identification of the barriers and challenges to achieving safe and efficient discharge processes was a major first step to guide future improvements. Our Transitions of Care team seeks to share the lessons learned through participation in three projects: (1) Partnership for Patients Readmissions collaborative through UniversityHealth Consortium (UHC), (2) partnering in the Community-based Care Transitions Program (CCTP)  a county based proposal just approved by CMS, and (3) being an active member of the SNF/Hospital Readmissions Forum initiative chaired by the San Diego Medical Society and Health Services Advisory Group (our CA QIO). </t>
    </r>
    <r>
      <rPr>
        <sz val="10"/>
        <color indexed="10"/>
        <rFont val="Arial"/>
        <family val="2"/>
      </rPr>
      <t xml:space="preserve">A review of 30-day readmission rates was completed for 5/1/2010 to 4/30/2011 looking at various factors (location of disposition, service, unit, age group, diagnosis, and other factors).  It was determined that the two nursing units to target for the RN Discharge Advocate pilot intervention were: (1) Acute Medicine 6East (6E) and 6West (6W) combined due to a large volume of cases (2,742) with a relatively high readmission rate at 18.0% (6E) and 17.6% (6W), (2) Sulpizio Cardiovascular Center (SCVC) 4A/B where a focus could be on heart failure (CHF) cases that had a low volume of cases (294) but a high readmission rate 36.1%. The impact of the pilot period on the readmission rates of the pilot units was (1) the Acute Medicine pilots saw a minor reduction to 17.9% for 6E (baseline 18.0%) and a somewhat larger reduction to 15.3% for 6W (baseline 17.6%) and (2) the Cardiovascular Center 4A/B pilot, with CHF patients heavily represented, experienced a reduction in the CHF readmission rate to 20.9% (baseline 36.1%) for the pilot period.
We believe that the pilots contributed to the reduction in readmissions through the focused efforts on education and review of patient information in high risk for readmission patients. A review of the data by the team did not show a significant correlation between specific interventions and the reduction in readmissions. The risk stratification tool was helpful in identifying risk factors and bringing them to the attention of the interdisciplinary team. Using the RN DC Advocate as a secondary quality check allowed identification of organizational gaps in transitions of care processes. The RN DC Advocate’s efforts in identifying patients and addressing system gaps may have contributed to the reduction of readmissions. We believe the disease-based model utilized in the SCVC may have been more effective in reducing readmissions because of the similar characteristics of the patients.
Both the tool and the use of the RN DC Advocate as a quality check were very time consuming, limiting the ability of the RN DC Advocate to intervene with patients directly through teaching and indirectly through coaching other nurses. A more streamlined approach was recommended for the next round of pilots. The disease-based model at the SCVC allowed for more time for teaching and coaching; however, this model would have only identified 50% of the intervention group in the acute medicine pilot. The organizational gaps identified in the process included: (1) ensuring that every patient had a PCP identified, (2) ensuring the PCP identified was validated by the patient on each admission, (3) ensuring that the provider data base had a working fax number for all providers, and (4) ensuring that the patient’s After Visit Summary included instructions to follow up with the correct provider at discharge. These gaps have become the focus of performance improvement efforts.
</t>
    </r>
  </si>
  <si>
    <r>
      <t xml:space="preserve">Metric: Real-time education.                                                                                                                                                The Healthcare-Associated Infection (HAI) system includes an electronic medical record (EMR) banner that is visible every time (24/7) a patient’s medical record is opened. There is real-time information on whether that patient is on infectious precautions and for what reason. This banner, at the top of the EMR, has an embedded link to our Web Reference resource and to the Infection Control website where education and important information for specific organisms as well as infection control policies and procedures are available 24/7. The Infection Control (IC) website contains an exhaustive list of infectious diseases/organisms with active links to the Centers for Disease Control (CDC), National Institute of Health (NIH), and other peer-reviewed sources that enable any front line staff to connect within the patient record and identify the appropriate precautions and interventions needed without leaving the patients EMR. The IC website also provides printable frequently asked questions (FAQ’s) for patients, visitors, family members and clinicians. For example, flow charts for discontinuation of precautions in the setting of multi-drug resistant organisms (MDRO) are available on the IC website and allow healthcare workers (HCW) to evaluate whether the patient meets criteria for discontinuation.  The system is effective because during Infection Prevention Control and Epidemiology (IPCE) rounds, the IPCE team has observed that patients are being placed in the appropriate precautions for rule out and actual transmissible diseases. There have been no exposures associated with the lack of placement of patients in precautions in the inpatient and outpatient setting since full deployment. On a regular basis, clinicians express their satisfaction with the easy access to timely information. The content and presentation of the educational information is changed as needed based on user input. Information and benefits of this system have been shared with the University of California Infection Control Collaborative. </t>
    </r>
    <r>
      <rPr>
        <sz val="10"/>
        <color indexed="10"/>
        <rFont val="Arial"/>
        <family val="2"/>
      </rPr>
      <t>Data on possible/potential outbreaks and clusters of healthcare associated transmissions is monitored and analyzed and stored on an excel spreadsheet concurrently throughout the week. Infection control practitioners pull from the Electronic medical record an EPIC workbench report to review new admissions, with any potential infection control requirements and follow up on them. We have not had any outbreaks or clusters that we can attribute to lack of compliance with transmission based precautions.</t>
    </r>
  </si>
  <si>
    <r>
      <t xml:space="preserve">We have completed baseline data collection to determine CLIP bundle compliance; results were reported to the National Healthcare Safety Network (NHSN), the Safety Net Institute and the state in our mid-year report. For this milestone, six months of bundle compliance in our intensive care units was aggregated for the period of April 1, 2011 through September 30, 2011. Compliance is measured on the total number of patients with central line insertions that occur in all intensive care units (ICUs) including adult, pediatric and NICUs within the facility. The numerator is the number of central line insertions during which the recommended practice (hand hygiene, all five barriers, prep dry and skin prep CHG) was followed. Within our electronic medical record, a structured CLIP compliance documentation tool was created for providers placing central lines.  The required CLIP bundle data elements are contained in this Central Line SmartForm that providers use as a procedure note after placing a central line. This electronic tool allows for complete and structured documentation facilitating data collection and submission to NHSN. For the period of April 1, 2011 through September 30, 2011 the CLIP bundle compliance rate reported to NHSN in the intensive care units was 100% (271/271).  Subsequent to discussions with the SNI-sponsored DSRIP CLABSI collaborative, the population to be monitored was expanded from ICU only to hospital-wide. This increased our NHSN CLIP data from 271/271 to 1,135/1,135 for the baseline period. We identified a challenge with the inconsistent use of the standardized CLIP documentation tool in our electronic medical record (EMR). It became evident that physicians were not documenting all insertions with the electronic tool. Our medical record includes fields within nursing documentation which identify line insertions (lines, drains, airway “LDA” flowsheet). We educate on bundle compliance and believe this is the standard practice in our institution, but since we are unable to prove bundle compliance on insertions missing provider CLIP documentation in the EMR, these insertions are considered non-compliant. We developed a revised compliance calculation methodology to account for missing CLIP documentation.  Using this methodology, the numerator is our documented NHSN CLIP compliance (driven by the EMR tool) and the denominator includes inpatients with a newly placed central line as identified by LDA flowsheet documentation by nursing. For the baseline period reported April 1, 2011 through September 30, 2011 we found a total of 3,693 line insertions via the LDA data.  The addition of these insertions to the denominator brings our hospital-wide CLIP compliance rate down from 100% (1,135/1,135) to 30.7% (1,135/3,693). We have educated extensively on the use of this tool and education efforts are ongoing. Multiple revisions to the CLIP form were made based on input from users. The revisions were presented and approved by the Infection Control Committee, Patient Safety Committee, Critical Care Committee, and ultimately Quality Council of the Medical Staff. Changes to the CLIP form based on feedback were made as needed. We are working with the clinical informatics team to explore the feasibility of real-time alerts when a central line is reported to be present but is not associated with a CLIP form. </t>
    </r>
    <r>
      <rPr>
        <sz val="10"/>
        <color indexed="10"/>
        <rFont val="Arial"/>
        <family val="2"/>
      </rPr>
      <t>The CLIP compliance baseline data was initially submitted only for the ICU population for the time period of April 2011 through September 2011 271/271 (100%) as submitted to NHSN. In the mid-DY7 submission for July 2011 through December 2011, the ICU CLIP compliance was reported as 293/293 (100%) as submitted to NHSN. For the DY7 year-end report, the population was expanded to include all inpatient central lines. We provided expanded population data for July 2011 through December 2011 1,152/1,152 (100%) and July 2011 through June 2012 2,362/2,362 (100%) as submitted to NHSN.</t>
    </r>
  </si>
  <si>
    <r>
      <t xml:space="preserve">UC San Diego Health System (UCSDHS) has complied with the state reporting requirements for CLIP bundle compliance. The numerator is the number of central line insertions during which the recommended practice (hand hygiene, all five barriers, prep dry and skin prep CHG) was documented to be in compliance and reported to National Healthcare Safety Network (NHSN). The denominator was originally reported as the total number of patients with documented central line insertions that occur in all intensive care units (ICUs) including adult, pediatric and NICUs within the facility. It has since been expanded to include all inpatients with central line insertions. In our  mid-year submission, compliance for the period of July 1, 2011 through December 31, 2011, as reported to NHSN was 100% (293/293) for ICU patients only. When expanded to include all inpatients (rather than just ICU patients) the rate for July 1, 2011 through December 31, 2011 is 100% (1,152/1,152). For July 1, 2011 through June 30, 2012 the compliance across all units is 100% (2,362/2,362). As stated in the baseline CLIP milestone (Milestone #2, Category 4 Common Intervention #2 Central Line-Associated Bloodstream Infection (CLABSI) Prevention), we identified a challenge with the inconsistent use of the standardized CLIP documentation tool in our electronic medical record (EMR). It became evident that physicians were not documenting all insertions with the electronic tool. Our medical record includes fields within nursing documentation which identify line insertions (lines, drains, airway “LDA” flowsheet). We educate on bundle compliance and believe this is the standard practice in our institution, but since we are unable to prove bundle compliance on insertions missing provider CLIP documentation in the EMR, these insertions are considered non-compliant. We developed a revised compliance calculation methodology to account for missing CLIP documentation.  Using this methodology, the numerator is our documented NHSN CLIP compliance (driven by the EMR tool) and the denominator includes inpatients with a newly placed central line as identified by LDA flowsheet documentation by nursing.  For the time period reported (July 1, 2011 through June 30, 2012) we found a total of 7,967 line insertions via the LDA data. The addition of these insertions to the denominator brings our hospital-wide CLIP compliance rate down from 100% (2,362/2,362) to 29.6% (2,362/7,967). We believe that our improvement targets should be based on this more accurate reflection of documented compliance. We are working with the clinical informatics team to explore the feasibility of real-time alerts when a central line is reported to be present but is not associated with a CLIP form. Information, benefits and challenges of this system have been shared with the University of California Infection Control Collaborative. </t>
    </r>
    <r>
      <rPr>
        <sz val="10"/>
        <color indexed="10"/>
        <rFont val="Arial"/>
        <family val="2"/>
      </rPr>
      <t xml:space="preserve">Our current challenge is with documentation of compliance; without complete data, we are unable to make assumptions about actual bundle compliance. We have re-educated medical personnel in all services and have underscored the importance of entering all components of the CLIP electronic reporting tool which is the basis for NHSN submission. We reconnected Interventional Radiology with EMR and facilitated the use of EMR. Infant special care (our neonatal intensive care unit) was also re-educated. Infant special care receives feedback on CLIP entry on a monthly basis to improve compliance with complete form entries. We facilitated the development of an anesthesiology specific EMR based CLIP form in collaboration with the EMR and anesthesiology directors.
</t>
    </r>
    <r>
      <rPr>
        <sz val="10"/>
        <rFont val="Arial"/>
        <family val="2"/>
      </rPr>
      <t xml:space="preserve">
</t>
    </r>
  </si>
  <si>
    <r>
      <t xml:space="preserve">Category 2 Innovation
#3 Redesign Primary Care
The UC San Diego Health System (UCSDHS) EMR using an Epic platform contains a bi-directional web-based portal, called MyUCSDChart, which facilitates patient and provider communication.     A baseline for primary care patient enrollment in MyUCSDChart was established in DY 7 to set future growth targets and evaluate the effectiveness of outreach efforts. Enrollment in MyUCSDChart was available prior to the baseline time period and this prior enrollment was included in our methodology. From July 1, 2010 through June 30, 2011, 27,916 primary care patients were identified and 10,383 (37.2%) of these patients had activated enrollment in MyUCSDChart. Although patients who use MyUCSDChart have provided excellent feedback and the service has been shown as a patient satisfier, we have learned that availability does not guarantee use or that patients will see the value in the system. MyUCSDChart was marketed to both internal (UCSDHS employee and provider) and external (consumer) audiences by our marketing department, their web design team, our decision support team, clinic managers and staff.  The marketing approach included internal communication tactics: MyUCSDChart messaging (“Remember to tell patients about MyUCSDChart”) via UC San Diego Health System’s internal newsletter "Making the Rounds", internal screensavers and instructions on the use of MyUCSDChart patient sign-up cards in our clinics. Consumer-facing tactics include MyUCSDChart messaging via on-hold phone messages, public-facing displays, rack cards and prominent placement on the health.ucsd.edu website. The MyUCSDChart message is also included, where appropriate, in marketing materials such as brochures, press releases and news stories. We were able to improve enrollment through this multi-pronged approach. Since the end of the baseline period, an additional 2,045 of these 27,916 primary care patients activated UCSDMyChart. This performance is tracked at Ambulatory Quality Committee and Quality Council of the Medical Staff.
</t>
    </r>
    <r>
      <rPr>
        <sz val="11"/>
        <rFont val="Arial"/>
        <family val="2"/>
      </rPr>
      <t xml:space="preserve">
</t>
    </r>
  </si>
  <si>
    <r>
      <t>A system for protocol driven automatic patient reminders was developed and tested. Patients enrolled in MyUCSDChart will receive an electronic notification when preventive care is due including timeframe and the specific care needed; this includes notices for immunization, as well as laboratory and imaging studies.  The electronic notification process was refined to trigger off of internal disease registry report messages thereby targeting appropriate patient populations.  In June, two hemoglobin A1c patient reminders were successfully sent from the system to diabetic patients.  In DY 8, we will deploy reminders for influenza vaccine and continue to refine the process based on our ongoing learning.  Our goal is to improve the number of patients receiving the appropriate health maintenance and screening tests at the right time which we believe will contribute to improved clinical outcomes.</t>
    </r>
    <r>
      <rPr>
        <sz val="11"/>
        <color indexed="10"/>
        <rFont val="Arial"/>
        <family val="2"/>
      </rPr>
      <t xml:space="preserve"> This project contributes to the advancement of broad delivery system reform through advancing healthcare information technology to improve our ability to efficiently and effectively communicate with patients about their care. In building bi-directional patient portals, we increase the likelihood that patients will get the right information and the right care without unnecessary office visits. Through reminders to patients regarding their health maintenance and testing, we will promote population health.                                                                                                                                                                                                                                                              </t>
    </r>
    <r>
      <rPr>
        <sz val="11"/>
        <rFont val="Arial"/>
        <family val="2"/>
      </rPr>
      <t xml:space="preserve">                                                   </t>
    </r>
    <r>
      <rPr>
        <sz val="2"/>
        <rFont val="Arial"/>
        <family val="2"/>
      </rPr>
      <t>.</t>
    </r>
    <r>
      <rPr>
        <sz val="11"/>
        <rFont val="Arial"/>
        <family val="2"/>
      </rPr>
      <t xml:space="preserve">                                                                                                                                                                                                                                                                                                             </t>
    </r>
  </si>
  <si>
    <r>
      <t xml:space="preserve">For this milestone, a six month baseline of central line associated bloodstream infection (CLABSI) rates was reported for the period of April 1, 2011 through September 30, 2011. Overall (Adult ICU, Neonatal ICU and non-ICU) there were 41 CLABSI, 21,248 line days for a rate of 1.93 CLABSI per 1,000 central line-days. In Adult ICUs, there were 8 CLABSI, 5,712 line days, for a rate of 1.4 CLABSI per 1,000 central line-days. In the Neonatal ICU, there were 0 CLABSI, 1,382 line days, for a rate of 0 CLABSI per 1,000 central line-days. For non-ICU inpatients, there were 33 CLABSI, 14,154 line days, for a rate of 2.33 CLABSI per 1,000 central line-days. The data is derived from our surveillance that uses Centers for Disease Control (CDC)/National Healthcare Safety Network (NHSN) definitions and methodology to gather denominator and numerator data. Central line days are derived from the LDA (Lines/Drains/Airways) electronic medical record (EMR) documentation on a daily basis at midnight for every inpatient unit. Per NHSN definitions, only one central line per patient per day is counted. Thus, a patient with 3 central lines is counted once per day. Positive blood cultures are extracted from the EMR. These results are cross-referenced with patients with a central line in place at the time of the positive blood culture. Attribution to a ward or the Emergency Department (ED) follows NHSN methodology. CLABSI is defined as: 1. At least one blood culture with a recognized pathogen AND the organism cultured is not related to an infection at another site, or 2. Two or more blood cultures with a common commensal on two separate occasions within 2 days with associated signs/symptoms of fever, chills, hypotension AND signs and symptoms and positive laboratory results are not related to an infection at another site.
Central line infections are reported monthly by specific unit as CLABSI per 1,000 central line days. Results are shared with unit nurses and physicians, as well as the Infection Control Committee, Patient Safety Committee, Critical Care Committee, and Quality Council of the Medical Staff for input and performance improvement initiatives.  Additionally, information, benefits and challenges are shared with the University of California Infection Control Collaborative.  To ensure a higher inter-rater reliability, UC San Diego Health System (UCSDHS) participated in the California Department of Public Health (CDPH) Patient Safety Licensing Survey Validation of the CLABSI data in 2011. </t>
    </r>
    <r>
      <rPr>
        <sz val="10"/>
        <color indexed="10"/>
        <rFont val="Arial"/>
        <family val="2"/>
      </rPr>
      <t xml:space="preserve">The CLABSI baseline rate was reported for the time period of April 2011 through September 2011; there were 41 CLABSI’s in 21,248 central line days for a rate of 1.93 per 1,000 central line days across all inpatient populations. Population-specific CLABSI rates were provided in the DY 7 year-end report. For the time period of July 2011 through June 2012, there were 75 CLABSI’s in 42,545 central line days for a rate of 1.76 per 1,000 central line days across all inpatient populations. In Adult ICUs there were 21 CLABSI, 12,230 line days, for a rate of 1.72 CLABSI per 1,000 central line-days. In the Neonatal ICUs, there was 1 CLABSI, 2,366 line days, for a rate of 0.42 per 1,000 central line-days. In the non-ICU inpatients, there were 53 CLABSI, 27,949 line days, for a rate of 1.90 CLABSI per 1,000 central line-days.
</t>
    </r>
    <r>
      <rPr>
        <sz val="10"/>
        <rFont val="Arial"/>
        <family val="2"/>
      </rPr>
      <t xml:space="preserve">
</t>
    </r>
  </si>
  <si>
    <r>
      <t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age 18 through 75 years with diabetes mellitus (DM) who have visited the DPH system primary care clinic(s) two or more times in the past 12 months. Numerator (LDL-C control): All patients age 18 through 75 years with DM who had most recent LDL-C level in control (less than 100 mg/dl) within the demonstration year reporting period who have visited the DPH system primary care clinic(s) two or more times in the past 12 months. During the period July, 1, 2010 through June 30, 2011, there were 2,448 patients with DM between the ages of 18 and 75 years who had two visits with primary care providers.  During the period of July, 1, 2011 through June 30, 2012, the most recent LDL-C was &lt;100mg/dl for 1,260 of these patients. We have made great strides in setting up disease registries for patients with DM and with cardiovascular disease (see Category 1 #3 Implement Disease Management Registries for Improving Clinical Care and Measuring Health Care Costs). The first step in that process was to define the population and then link them to laboratory test results.  </t>
    </r>
    <r>
      <rPr>
        <sz val="10"/>
        <color indexed="10"/>
        <rFont val="Arial"/>
        <family val="2"/>
      </rPr>
      <t>Following the DSRIP definitions, we calculated baseline data for LDL-C and A1c control in diabetic patients that had two primary care visits during 7/1/2009 - 6/30/2010. There is overlap to the population reported in our DY7 performance data; however it will not be the exact population as there is some movement of primary care patients in and out of panels.  Results available for these patients during the 7/1/2010 - 6/30/2011 period are LDL-C 1,133/2,144 (52.8%). Preliminary data is not available on the CVD registry patients.</t>
    </r>
  </si>
  <si>
    <r>
      <t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age 18 through 75 years with diabetes mellitus (DM) who have visited the DPH system primary care clinic(s) two or more times in the past 12 months. Numerator ( A1c control): All patients age 18 through 75 years with DM who had most recent A1c level in control (less than 8) within the demonstration year reporting period who have visited the DPH system primary care clinic(s) two or more times in the past 12 months. During the period July, 1, 2010 through June 30, 2011, there were 2,448 patients with DM between the ages of 18 and 75 years who had two visits with primary care providers.  During the period of July, 1, 2011 through June 30, 2012, the most recent Hemoglobin A1c was &lt;8% in 1,674 of these patients. We have made great strides in setting up disease registries for patients with DM and with cardiovascular disease (see Category 1 #3 Implement Disease Management Registries for Improving Clinical Care and Measuring Health Care Costs). The first step in that process was to define the population and then link them to laboratory test results. </t>
    </r>
    <r>
      <rPr>
        <sz val="10"/>
        <color indexed="10"/>
        <rFont val="Arial"/>
        <family val="2"/>
      </rPr>
      <t>Following the DSRIP definitions, we calculated baseline data for LDL-C and A1c control in diabetic patients that had two primary care visits during 7/1/2009 - 6/30/2010 (the primary care population for the year prior to our DY 7 submission). There is overlap to the population reported in our DY7 performance data; however it will not be the exact population as there is some movement of primary care patients in and out of panels.  Results available for these patients during the 7/1/2010 - 6/30/2011 period are A1c 1,407/2,144 (65.6%). Preliminary data is not available on the CVD registry patients.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</si>
</sst>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_(* #,##0.000000_);_(* \(#,##0.000000\);_(* &quot;-&quot;??_);_(@_)"/>
    <numFmt numFmtId="167" formatCode="_(* #,##0.0_);_(* \(#,##0.0\);_(* &quot;-&quot;??_);_(@_)"/>
    <numFmt numFmtId="168" formatCode="0.0%"/>
  </numFmts>
  <fonts count="37">
    <font>
      <sz val="11"/>
      <color theme="1"/>
      <name val="Calibri"/>
      <family val="2"/>
      <scheme val="minor"/>
    </font>
    <font>
      <sz val="10"/>
      <name val="Arial"/>
      <family val="2"/>
    </font>
    <font>
      <b/>
      <sz val="11"/>
      <color indexed="12"/>
      <name val="Arial"/>
      <family val="2"/>
    </font>
    <font>
      <b/>
      <i/>
      <sz val="11"/>
      <color indexed="12"/>
      <name val="Arial"/>
      <family val="2"/>
    </font>
    <font>
      <sz val="11"/>
      <name val="Arial"/>
      <family val="2"/>
    </font>
    <font>
      <i/>
      <sz val="11"/>
      <name val="Arial"/>
      <family val="2"/>
    </font>
    <font>
      <b/>
      <i/>
      <sz val="12"/>
      <name val="Arial"/>
      <family val="2"/>
    </font>
    <font>
      <i/>
      <sz val="10"/>
      <name val="Arial"/>
      <family val="2"/>
    </font>
    <font>
      <b/>
      <sz val="11"/>
      <name val="Arial"/>
      <family val="2"/>
    </font>
    <font>
      <sz val="9"/>
      <name val="Arial"/>
      <family val="2"/>
    </font>
    <font>
      <b/>
      <i/>
      <sz val="11"/>
      <name val="Arial"/>
      <family val="2"/>
    </font>
    <font>
      <b/>
      <sz val="9"/>
      <name val="Arial"/>
      <family val="2"/>
    </font>
    <font>
      <i/>
      <sz val="9"/>
      <name val="Arial"/>
      <family val="2"/>
    </font>
    <font>
      <b/>
      <u val="single"/>
      <sz val="10"/>
      <name val="Arial"/>
      <family val="2"/>
    </font>
    <font>
      <sz val="10"/>
      <name val="Verdana"/>
      <family val="2"/>
    </font>
    <font>
      <i/>
      <sz val="12"/>
      <name val="Arial"/>
      <family val="2"/>
    </font>
    <font>
      <sz val="12"/>
      <name val="Arial"/>
      <family val="2"/>
    </font>
    <font>
      <b/>
      <sz val="12"/>
      <color indexed="12"/>
      <name val="Arial"/>
      <family val="2"/>
    </font>
    <font>
      <b/>
      <sz val="12"/>
      <name val="Arial"/>
      <family val="2"/>
    </font>
    <font>
      <b/>
      <i/>
      <u val="single"/>
      <sz val="12"/>
      <name val="Arial"/>
      <family val="2"/>
    </font>
    <font>
      <b/>
      <sz val="9"/>
      <name val="Tahoma"/>
      <family val="2"/>
    </font>
    <font>
      <b/>
      <u val="single"/>
      <sz val="12"/>
      <name val="Arial"/>
      <family val="2"/>
    </font>
    <font>
      <b/>
      <sz val="10"/>
      <name val="Arial"/>
      <family val="2"/>
    </font>
    <font>
      <sz val="11"/>
      <color indexed="10"/>
      <name val="Arial"/>
      <family val="2"/>
    </font>
    <font>
      <sz val="10"/>
      <color indexed="10"/>
      <name val="Arial"/>
      <family val="2"/>
    </font>
    <font>
      <sz val="2"/>
      <name val="Arial"/>
      <family val="2"/>
    </font>
    <font>
      <u val="single"/>
      <sz val="9.35"/>
      <color theme="10"/>
      <name val="Calibri"/>
      <family val="2"/>
    </font>
    <font>
      <sz val="10"/>
      <color theme="1"/>
      <name val="Times New Roman"/>
      <family val="1"/>
    </font>
    <font>
      <b/>
      <sz val="10"/>
      <color rgb="FFFF0000"/>
      <name val="Arial"/>
      <family val="2"/>
    </font>
    <font>
      <b/>
      <sz val="10"/>
      <color theme="1"/>
      <name val="Times New Roman"/>
      <family val="1"/>
    </font>
    <font>
      <sz val="11"/>
      <color rgb="FF000000"/>
      <name val="Calibri"/>
      <family val="2"/>
    </font>
    <font>
      <sz val="11"/>
      <color theme="1"/>
      <name val="Calibri"/>
      <family val="2"/>
    </font>
    <font>
      <sz val="12"/>
      <color theme="1"/>
      <name val="Times New Roman"/>
      <family val="1"/>
    </font>
    <font>
      <sz val="10"/>
      <color theme="0"/>
      <name val="Arial"/>
      <family val="2"/>
    </font>
    <font>
      <b/>
      <u val="single"/>
      <sz val="11"/>
      <color rgb="FFFF0000"/>
      <name val="Arial"/>
      <family val="2"/>
    </font>
    <font>
      <u val="single"/>
      <sz val="9.35"/>
      <color theme="10"/>
      <name val="Arial"/>
      <family val="2"/>
    </font>
    <font>
      <b/>
      <sz val="8"/>
      <name val="Calibri"/>
      <family val="2"/>
    </font>
  </fonts>
  <fills count="7">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medium">
        <color rgb="FFCC9900"/>
      </left>
      <right style="medium">
        <color rgb="FFCC9900"/>
      </right>
      <top style="medium">
        <color rgb="FFCC9900"/>
      </top>
      <bottom style="medium">
        <color rgb="FFCC9900"/>
      </bottom>
    </border>
    <border>
      <left style="medium"/>
      <right style="medium"/>
      <top style="medium"/>
      <bottom style="medium"/>
    </border>
    <border>
      <left style="medium">
        <color rgb="FF0066FF"/>
      </left>
      <right style="medium">
        <color rgb="FF0066FF"/>
      </right>
      <top style="medium">
        <color rgb="FF0066FF"/>
      </top>
      <bottom style="medium">
        <color rgb="FF0066F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color rgb="FFFF0000"/>
      </left>
      <right style="medium">
        <color rgb="FFFF0000"/>
      </right>
      <top style="medium">
        <color rgb="FFFF0000"/>
      </top>
      <bottom style="medium">
        <color rgb="FFFF0000"/>
      </bottom>
    </border>
    <border>
      <left style="thin"/>
      <right/>
      <top style="medium">
        <color rgb="FFFF0000"/>
      </top>
      <bottom style="thin"/>
    </border>
    <border>
      <left/>
      <right/>
      <top style="medium">
        <color rgb="FFFF0000"/>
      </top>
      <bottom style="thin"/>
    </border>
    <border>
      <left style="medium">
        <color rgb="FFFF0000"/>
      </left>
      <right style="medium">
        <color rgb="FFFF0000"/>
      </right>
      <top style="medium">
        <color rgb="FFFF0000"/>
      </top>
      <bottom style="thin"/>
    </border>
    <border>
      <left/>
      <right style="thin"/>
      <top style="medium">
        <color rgb="FFFF0000"/>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6" fillId="0" borderId="0" applyNumberFormat="0" applyFill="0" applyBorder="0">
      <alignment/>
      <protection locked="0"/>
    </xf>
    <xf numFmtId="0" fontId="1" fillId="0" borderId="0">
      <alignment/>
      <protection/>
    </xf>
    <xf numFmtId="0" fontId="14" fillId="0" borderId="0">
      <alignment/>
      <protection/>
    </xf>
    <xf numFmtId="9" fontId="1" fillId="0" borderId="0" applyFont="0" applyFill="0" applyBorder="0" applyAlignment="0" applyProtection="0"/>
  </cellStyleXfs>
  <cellXfs count="332">
    <xf numFmtId="0" fontId="0" fillId="0" borderId="0" xfId="0"/>
    <xf numFmtId="0" fontId="27" fillId="0" borderId="0" xfId="0" applyFont="1"/>
    <xf numFmtId="0" fontId="1" fillId="0" borderId="0" xfId="21" applyFont="1" applyBorder="1" applyAlignment="1" applyProtection="1">
      <alignment vertical="center"/>
      <protection locked="0"/>
    </xf>
    <xf numFmtId="0" fontId="1" fillId="0" borderId="0" xfId="21" applyFont="1" applyBorder="1" applyAlignment="1" applyProtection="1">
      <alignment horizontal="left" vertical="center"/>
      <protection locked="0"/>
    </xf>
    <xf numFmtId="10" fontId="1" fillId="0" borderId="0" xfId="21" applyNumberFormat="1" applyFont="1" applyBorder="1" applyAlignment="1" applyProtection="1">
      <alignment vertical="center"/>
      <protection locked="0"/>
    </xf>
    <xf numFmtId="0" fontId="1" fillId="0" borderId="0" xfId="21" applyFont="1" applyBorder="1" applyAlignment="1">
      <alignment vertical="center"/>
      <protection/>
    </xf>
    <xf numFmtId="0" fontId="27" fillId="0" borderId="0" xfId="0" applyNumberFormat="1" applyFont="1"/>
    <xf numFmtId="10" fontId="1" fillId="0" borderId="0" xfId="21" applyNumberFormat="1" applyFont="1" applyBorder="1" applyAlignment="1">
      <alignment vertical="center"/>
      <protection/>
    </xf>
    <xf numFmtId="14" fontId="27" fillId="0" borderId="0" xfId="0" applyNumberFormat="1" applyFont="1" applyAlignment="1">
      <alignment horizontal="left"/>
    </xf>
    <xf numFmtId="0" fontId="2" fillId="0" borderId="0" xfId="21" applyFont="1" applyBorder="1" applyAlignment="1" applyProtection="1">
      <alignment horizontal="left" vertical="center"/>
      <protection locked="0"/>
    </xf>
    <xf numFmtId="0" fontId="4" fillId="0" borderId="0" xfId="21" applyFont="1" applyBorder="1" applyAlignment="1">
      <alignment horizontal="left" vertical="center"/>
      <protection/>
    </xf>
    <xf numFmtId="0" fontId="1" fillId="0" borderId="0" xfId="21" applyFont="1" applyBorder="1" applyAlignment="1">
      <alignment horizontal="left" vertical="center"/>
      <protection/>
    </xf>
    <xf numFmtId="0" fontId="28" fillId="0" borderId="0" xfId="21" applyFont="1" applyBorder="1" applyAlignment="1" applyProtection="1">
      <alignment horizontal="right" vertical="center"/>
      <protection/>
    </xf>
    <xf numFmtId="0" fontId="5" fillId="0" borderId="0" xfId="21" applyFont="1" applyBorder="1" applyAlignment="1">
      <alignment horizontal="left" vertical="center"/>
      <protection/>
    </xf>
    <xf numFmtId="0" fontId="28" fillId="0" borderId="0" xfId="21" applyFont="1" applyBorder="1" applyAlignment="1" applyProtection="1">
      <alignment horizontal="righ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0" fontId="4" fillId="0" borderId="0" xfId="21" applyFont="1" applyBorder="1" applyAlignment="1" applyProtection="1">
      <alignment horizontal="left" vertical="center"/>
      <protection locked="0"/>
    </xf>
    <xf numFmtId="43" fontId="1" fillId="2" borderId="3" xfId="18" applyFont="1" applyFill="1" applyBorder="1" applyAlignment="1" applyProtection="1">
      <alignment vertical="center"/>
      <protection locked="0"/>
    </xf>
    <xf numFmtId="10" fontId="4" fillId="0" borderId="0" xfId="21" applyNumberFormat="1" applyFont="1" applyBorder="1" applyAlignment="1" applyProtection="1">
      <alignment vertical="center"/>
      <protection locked="0"/>
    </xf>
    <xf numFmtId="14" fontId="6" fillId="2" borderId="4" xfId="21" applyNumberFormat="1" applyFont="1" applyFill="1" applyBorder="1" applyAlignment="1" applyProtection="1">
      <alignment horizontal="left" vertical="center"/>
      <protection locked="0"/>
    </xf>
    <xf numFmtId="14" fontId="6" fillId="2" borderId="5" xfId="21" applyNumberFormat="1" applyFont="1" applyFill="1" applyBorder="1" applyAlignment="1" applyProtection="1">
      <alignment horizontal="center" vertical="center"/>
      <protection locked="0"/>
    </xf>
    <xf numFmtId="14" fontId="6" fillId="2" borderId="5" xfId="21" applyNumberFormat="1" applyFont="1" applyFill="1" applyBorder="1" applyAlignment="1" applyProtection="1">
      <alignment horizontal="center" vertical="center" wrapText="1"/>
      <protection locked="0"/>
    </xf>
    <xf numFmtId="0" fontId="6" fillId="2" borderId="5" xfId="21" applyFont="1" applyFill="1" applyBorder="1" applyAlignment="1" applyProtection="1">
      <alignment horizontal="center" vertical="center"/>
      <protection locked="0"/>
    </xf>
    <xf numFmtId="10" fontId="6" fillId="2" borderId="5" xfId="21" applyNumberFormat="1" applyFont="1" applyFill="1" applyBorder="1" applyAlignment="1" applyProtection="1">
      <alignment horizontal="center" vertical="center"/>
      <protection locked="0"/>
    </xf>
    <xf numFmtId="0" fontId="6" fillId="2" borderId="6" xfId="21" applyFont="1" applyFill="1" applyBorder="1" applyAlignment="1" applyProtection="1">
      <alignment horizontal="center" vertical="center"/>
      <protection locked="0"/>
    </xf>
    <xf numFmtId="0" fontId="6" fillId="0" borderId="0" xfId="21" applyFont="1" applyFill="1" applyBorder="1" applyAlignment="1" applyProtection="1">
      <alignment horizontal="center" vertical="center"/>
      <protection locked="0"/>
    </xf>
    <xf numFmtId="0" fontId="2" fillId="0" borderId="4" xfId="21" applyFont="1" applyBorder="1" applyAlignment="1" applyProtection="1">
      <alignment horizontal="left" vertical="center"/>
      <protection locked="0"/>
    </xf>
    <xf numFmtId="0" fontId="2" fillId="0" borderId="5" xfId="21" applyFont="1" applyBorder="1" applyAlignment="1" applyProtection="1">
      <alignment horizontal="left" vertical="center"/>
      <protection locked="0"/>
    </xf>
    <xf numFmtId="0" fontId="4" fillId="0" borderId="5" xfId="21" applyFont="1" applyBorder="1" applyAlignment="1" applyProtection="1">
      <alignment horizontal="left" vertical="center" wrapText="1"/>
      <protection locked="0"/>
    </xf>
    <xf numFmtId="0" fontId="4" fillId="0" borderId="5" xfId="21" applyFont="1" applyBorder="1" applyAlignment="1" applyProtection="1">
      <alignment vertical="center"/>
      <protection locked="0"/>
    </xf>
    <xf numFmtId="10" fontId="4" fillId="0" borderId="5" xfId="21" applyNumberFormat="1" applyFont="1" applyBorder="1" applyAlignment="1" applyProtection="1">
      <alignment vertical="center"/>
      <protection locked="0"/>
    </xf>
    <xf numFmtId="0" fontId="4" fillId="0" borderId="6" xfId="21" applyFont="1" applyBorder="1" applyAlignment="1" applyProtection="1">
      <alignment vertical="center"/>
      <protection locked="0"/>
    </xf>
    <xf numFmtId="0" fontId="4" fillId="0" borderId="0" xfId="21" applyFont="1" applyBorder="1" applyAlignment="1" applyProtection="1">
      <alignment vertical="center"/>
      <protection locked="0"/>
    </xf>
    <xf numFmtId="0" fontId="1" fillId="0" borderId="7" xfId="21" applyFont="1" applyBorder="1" applyAlignment="1" applyProtection="1">
      <alignment vertical="center"/>
      <protection locked="0"/>
    </xf>
    <xf numFmtId="0" fontId="7" fillId="0" borderId="0" xfId="21" applyFont="1" applyBorder="1" applyAlignment="1" applyProtection="1">
      <alignment vertical="center"/>
      <protection locked="0"/>
    </xf>
    <xf numFmtId="0" fontId="1" fillId="0" borderId="8" xfId="21" applyFont="1" applyBorder="1" applyAlignment="1" applyProtection="1">
      <alignment vertical="center"/>
      <protection locked="0"/>
    </xf>
    <xf numFmtId="0" fontId="2" fillId="0" borderId="7" xfId="21" applyFont="1" applyBorder="1" applyAlignment="1" applyProtection="1">
      <alignment horizontal="left" vertical="center"/>
      <protection locked="0"/>
    </xf>
    <xf numFmtId="0" fontId="4" fillId="0" borderId="0" xfId="21" applyFont="1" applyBorder="1" applyAlignment="1" applyProtection="1">
      <alignment horizontal="left" vertical="center" wrapText="1"/>
      <protection locked="0"/>
    </xf>
    <xf numFmtId="0" fontId="4" fillId="0" borderId="8" xfId="21" applyFont="1" applyBorder="1" applyAlignment="1" applyProtection="1">
      <alignment vertical="center"/>
      <protection locked="0"/>
    </xf>
    <xf numFmtId="0" fontId="4" fillId="0" borderId="7" xfId="21" applyFont="1" applyBorder="1" applyAlignment="1" applyProtection="1">
      <alignment horizontal="left" vertical="center"/>
      <protection locked="0"/>
    </xf>
    <xf numFmtId="0" fontId="8" fillId="0" borderId="0" xfId="21" applyFont="1" applyBorder="1" applyAlignment="1" applyProtection="1">
      <alignment horizontal="left" vertical="center"/>
      <protection locked="0"/>
    </xf>
    <xf numFmtId="0" fontId="9" fillId="0" borderId="7" xfId="21" applyFont="1" applyBorder="1" applyAlignment="1" applyProtection="1">
      <alignment horizontal="left" vertical="center"/>
      <protection locked="0"/>
    </xf>
    <xf numFmtId="0" fontId="11" fillId="0" borderId="0" xfId="21" applyFont="1" applyBorder="1" applyAlignment="1" applyProtection="1">
      <alignment horizontal="left" vertical="center"/>
      <protection locked="0"/>
    </xf>
    <xf numFmtId="0" fontId="12" fillId="0" borderId="0" xfId="21" applyFont="1" applyBorder="1" applyAlignment="1" applyProtection="1">
      <alignment horizontal="left" vertical="center" wrapText="1"/>
      <protection locked="0"/>
    </xf>
    <xf numFmtId="0" fontId="9" fillId="0" borderId="0" xfId="21" applyFont="1" applyBorder="1" applyAlignment="1" applyProtection="1">
      <alignment vertical="center"/>
      <protection locked="0"/>
    </xf>
    <xf numFmtId="10" fontId="9" fillId="0" borderId="0" xfId="21" applyNumberFormat="1" applyFont="1" applyBorder="1" applyAlignment="1" applyProtection="1">
      <alignment vertical="center"/>
      <protection locked="0"/>
    </xf>
    <xf numFmtId="0" fontId="9" fillId="0" borderId="8" xfId="21" applyFont="1" applyBorder="1" applyAlignment="1" applyProtection="1">
      <alignment vertical="center"/>
      <protection locked="0"/>
    </xf>
    <xf numFmtId="0" fontId="1" fillId="0" borderId="9" xfId="21" applyFont="1" applyBorder="1" applyAlignment="1" applyProtection="1">
      <alignment vertical="center"/>
      <protection locked="0"/>
    </xf>
    <xf numFmtId="0" fontId="1" fillId="0" borderId="10" xfId="21" applyFont="1" applyBorder="1" applyAlignment="1" applyProtection="1">
      <alignment vertical="center"/>
      <protection locked="0"/>
    </xf>
    <xf numFmtId="0" fontId="1" fillId="0" borderId="10" xfId="21" applyFont="1" applyBorder="1" applyAlignment="1" applyProtection="1">
      <alignment horizontal="left" vertical="center"/>
      <protection locked="0"/>
    </xf>
    <xf numFmtId="10" fontId="1" fillId="0" borderId="10" xfId="21" applyNumberFormat="1" applyFont="1" applyBorder="1" applyAlignment="1" applyProtection="1">
      <alignment vertical="center"/>
      <protection locked="0"/>
    </xf>
    <xf numFmtId="0" fontId="1" fillId="0" borderId="11" xfId="21" applyFont="1" applyBorder="1" applyAlignment="1" applyProtection="1">
      <alignment vertical="center"/>
      <protection locked="0"/>
    </xf>
    <xf numFmtId="0" fontId="5" fillId="0" borderId="0" xfId="21" applyFont="1" applyBorder="1" applyAlignment="1" applyProtection="1">
      <alignment horizontal="left" vertical="center" wrapText="1"/>
      <protection locked="0"/>
    </xf>
    <xf numFmtId="43" fontId="1" fillId="0" borderId="1" xfId="18" applyFont="1" applyFill="1" applyBorder="1" applyAlignment="1" applyProtection="1">
      <alignment vertical="center"/>
      <protection locked="0"/>
    </xf>
    <xf numFmtId="0" fontId="8" fillId="0" borderId="0" xfId="21" applyFont="1" applyBorder="1" applyAlignment="1" applyProtection="1">
      <alignment vertical="center"/>
      <protection locked="0"/>
    </xf>
    <xf numFmtId="0" fontId="10" fillId="0" borderId="0" xfId="21" applyFont="1" applyBorder="1" applyAlignment="1" applyProtection="1">
      <alignment horizontal="left" vertical="center"/>
      <protection locked="0"/>
    </xf>
    <xf numFmtId="0" fontId="1" fillId="0" borderId="7" xfId="21" applyFont="1" applyFill="1" applyBorder="1" applyAlignment="1" applyProtection="1">
      <alignment vertical="center"/>
      <protection locked="0"/>
    </xf>
    <xf numFmtId="0" fontId="1" fillId="0" borderId="0" xfId="21" applyFont="1" applyFill="1" applyBorder="1" applyAlignment="1" applyProtection="1">
      <alignment vertical="center"/>
      <protection locked="0"/>
    </xf>
    <xf numFmtId="0" fontId="1" fillId="0" borderId="0" xfId="21" applyFont="1" applyFill="1" applyBorder="1" applyAlignment="1" applyProtection="1">
      <alignment horizontal="left" vertical="center"/>
      <protection locked="0"/>
    </xf>
    <xf numFmtId="0" fontId="28" fillId="0" borderId="0" xfId="21" applyFont="1" applyFill="1" applyBorder="1" applyAlignment="1" applyProtection="1">
      <alignment horizontal="right" vertical="center"/>
      <protection locked="0"/>
    </xf>
    <xf numFmtId="0" fontId="1" fillId="0" borderId="8" xfId="21" applyFont="1" applyFill="1" applyBorder="1" applyAlignment="1" applyProtection="1">
      <alignment vertical="center"/>
      <protection locked="0"/>
    </xf>
    <xf numFmtId="43" fontId="1" fillId="0" borderId="0" xfId="18" applyFont="1" applyFill="1" applyBorder="1" applyAlignment="1" applyProtection="1">
      <alignment vertical="center"/>
      <protection locked="0"/>
    </xf>
    <xf numFmtId="10" fontId="1" fillId="0" borderId="0" xfId="21" applyNumberFormat="1" applyFont="1" applyFill="1" applyBorder="1" applyAlignment="1" applyProtection="1">
      <alignment vertical="center"/>
      <protection locked="0"/>
    </xf>
    <xf numFmtId="0" fontId="2" fillId="0" borderId="0" xfId="21" applyFont="1" applyBorder="1" applyAlignment="1">
      <alignment horizontal="left" vertical="center"/>
      <protection/>
    </xf>
    <xf numFmtId="14" fontId="6" fillId="2" borderId="4" xfId="21" applyNumberFormat="1" applyFont="1" applyFill="1" applyBorder="1" applyAlignment="1">
      <alignment horizontal="left" vertical="center"/>
      <protection/>
    </xf>
    <xf numFmtId="14" fontId="6" fillId="2" borderId="5" xfId="21" applyNumberFormat="1" applyFont="1" applyFill="1" applyBorder="1" applyAlignment="1">
      <alignment horizontal="center" vertical="center"/>
      <protection/>
    </xf>
    <xf numFmtId="14" fontId="6" fillId="2" borderId="5" xfId="21" applyNumberFormat="1" applyFont="1" applyFill="1" applyBorder="1" applyAlignment="1">
      <alignment horizontal="center" vertical="center" wrapText="1"/>
      <protection/>
    </xf>
    <xf numFmtId="0" fontId="6" fillId="2" borderId="5" xfId="21" applyFont="1" applyFill="1" applyBorder="1" applyAlignment="1">
      <alignment horizontal="center" vertical="center"/>
      <protection/>
    </xf>
    <xf numFmtId="10" fontId="6" fillId="2" borderId="5" xfId="21" applyNumberFormat="1" applyFont="1" applyFill="1" applyBorder="1" applyAlignment="1">
      <alignment horizontal="center" vertical="center"/>
      <protection/>
    </xf>
    <xf numFmtId="0" fontId="6" fillId="2" borderId="6" xfId="21" applyFont="1" applyFill="1" applyBorder="1" applyAlignment="1">
      <alignment horizontal="center" vertical="center"/>
      <protection/>
    </xf>
    <xf numFmtId="0" fontId="6" fillId="0" borderId="0" xfId="21" applyFont="1" applyFill="1" applyBorder="1" applyAlignment="1">
      <alignment horizontal="center" vertical="center"/>
      <protection/>
    </xf>
    <xf numFmtId="0" fontId="4" fillId="0" borderId="0" xfId="21" applyFont="1" applyBorder="1" applyAlignment="1">
      <alignment horizontal="left" vertical="center" wrapText="1"/>
      <protection/>
    </xf>
    <xf numFmtId="0" fontId="4" fillId="0" borderId="0" xfId="21" applyFont="1" applyBorder="1" applyAlignment="1">
      <alignment vertical="center"/>
      <protection/>
    </xf>
    <xf numFmtId="10" fontId="4" fillId="0" borderId="0" xfId="21" applyNumberFormat="1" applyFont="1" applyBorder="1" applyAlignment="1">
      <alignment vertical="center"/>
      <protection/>
    </xf>
    <xf numFmtId="0" fontId="4" fillId="0" borderId="8" xfId="21" applyFont="1" applyBorder="1" applyAlignment="1">
      <alignment vertical="center"/>
      <protection/>
    </xf>
    <xf numFmtId="0" fontId="4" fillId="0" borderId="7" xfId="21" applyFont="1" applyBorder="1" applyAlignment="1">
      <alignment horizontal="left" vertical="center"/>
      <protection/>
    </xf>
    <xf numFmtId="0" fontId="8" fillId="0" borderId="0" xfId="21" applyFont="1" applyBorder="1" applyAlignment="1">
      <alignment horizontal="left" vertical="center"/>
      <protection/>
    </xf>
    <xf numFmtId="0" fontId="7" fillId="0" borderId="0" xfId="21" applyFont="1" applyBorder="1" applyAlignment="1">
      <alignment vertical="center"/>
      <protection/>
    </xf>
    <xf numFmtId="0" fontId="1" fillId="0" borderId="7" xfId="21" applyFont="1" applyBorder="1" applyAlignment="1">
      <alignment vertical="center"/>
      <protection/>
    </xf>
    <xf numFmtId="0" fontId="1" fillId="0" borderId="8" xfId="21" applyFont="1" applyBorder="1" applyAlignment="1">
      <alignment vertical="center"/>
      <protection/>
    </xf>
    <xf numFmtId="0" fontId="2" fillId="0" borderId="7" xfId="21" applyFont="1" applyBorder="1" applyAlignment="1">
      <alignment horizontal="left" vertical="center"/>
      <protection/>
    </xf>
    <xf numFmtId="0" fontId="1" fillId="0" borderId="9" xfId="21" applyFont="1" applyBorder="1" applyAlignment="1">
      <alignment vertical="center"/>
      <protection/>
    </xf>
    <xf numFmtId="0" fontId="1" fillId="0" borderId="10" xfId="21" applyFont="1" applyBorder="1" applyAlignment="1">
      <alignment vertical="center"/>
      <protection/>
    </xf>
    <xf numFmtId="0" fontId="1" fillId="0" borderId="10" xfId="21" applyFont="1" applyBorder="1" applyAlignment="1">
      <alignment horizontal="left" vertical="center"/>
      <protection/>
    </xf>
    <xf numFmtId="10" fontId="1" fillId="0" borderId="10" xfId="21" applyNumberFormat="1" applyFont="1" applyBorder="1" applyAlignment="1">
      <alignment vertical="center"/>
      <protection/>
    </xf>
    <xf numFmtId="0" fontId="1" fillId="0" borderId="11" xfId="21" applyFont="1" applyBorder="1" applyAlignment="1">
      <alignment vertical="center"/>
      <protection/>
    </xf>
    <xf numFmtId="0" fontId="29" fillId="0" borderId="0" xfId="0" applyFont="1" applyProtection="1">
      <protection locked="0"/>
    </xf>
    <xf numFmtId="14" fontId="1" fillId="0" borderId="1" xfId="16" applyNumberFormat="1" applyFont="1" applyFill="1" applyBorder="1" applyAlignment="1" applyProtection="1">
      <alignment horizontal="left" vertical="center"/>
      <protection locked="0"/>
    </xf>
    <xf numFmtId="0" fontId="27" fillId="0" borderId="0" xfId="0" applyFont="1" applyProtection="1">
      <protection/>
    </xf>
    <xf numFmtId="0" fontId="1" fillId="0" borderId="0" xfId="21" applyFont="1" applyBorder="1" applyAlignment="1" applyProtection="1">
      <alignment vertical="center"/>
      <protection/>
    </xf>
    <xf numFmtId="0" fontId="1" fillId="0" borderId="0" xfId="21" applyFont="1" applyBorder="1" applyAlignment="1" applyProtection="1">
      <alignment horizontal="left" vertical="center"/>
      <protection/>
    </xf>
    <xf numFmtId="10" fontId="1" fillId="0" borderId="0" xfId="21" applyNumberFormat="1" applyFont="1" applyBorder="1" applyAlignment="1" applyProtection="1">
      <alignment vertical="center"/>
      <protection/>
    </xf>
    <xf numFmtId="0" fontId="1" fillId="0" borderId="0" xfId="21" applyFont="1" applyBorder="1" applyAlignment="1" applyProtection="1">
      <alignment horizontal="right" vertical="center"/>
      <protection/>
    </xf>
    <xf numFmtId="0" fontId="2" fillId="0" borderId="0" xfId="21" applyFont="1" applyBorder="1" applyAlignment="1" applyProtection="1">
      <alignment horizontal="left" vertical="center"/>
      <protection/>
    </xf>
    <xf numFmtId="44" fontId="1" fillId="0" borderId="1" xfId="16" applyFont="1" applyFill="1" applyBorder="1" applyAlignment="1" applyProtection="1">
      <alignment vertical="center"/>
      <protection/>
    </xf>
    <xf numFmtId="43" fontId="1" fillId="2" borderId="2" xfId="18" applyFont="1" applyFill="1" applyBorder="1" applyAlignment="1" applyProtection="1">
      <alignment vertical="center"/>
      <protection/>
    </xf>
    <xf numFmtId="0" fontId="4" fillId="0" borderId="0" xfId="21" applyFont="1" applyBorder="1" applyAlignment="1" applyProtection="1">
      <alignment horizontal="left" vertical="center"/>
      <protection/>
    </xf>
    <xf numFmtId="43" fontId="1" fillId="2" borderId="3" xfId="18" applyFont="1" applyFill="1" applyBorder="1" applyAlignment="1" applyProtection="1">
      <alignment vertical="center"/>
      <protection/>
    </xf>
    <xf numFmtId="10" fontId="4" fillId="0" borderId="0" xfId="21" applyNumberFormat="1" applyFont="1" applyBorder="1" applyAlignment="1" applyProtection="1">
      <alignment vertical="center"/>
      <protection/>
    </xf>
    <xf numFmtId="14" fontId="6" fillId="2" borderId="4" xfId="21" applyNumberFormat="1" applyFont="1" applyFill="1" applyBorder="1" applyAlignment="1" applyProtection="1">
      <alignment horizontal="left" vertical="center"/>
      <protection/>
    </xf>
    <xf numFmtId="14" fontId="6" fillId="2" borderId="5" xfId="21" applyNumberFormat="1" applyFont="1" applyFill="1" applyBorder="1" applyAlignment="1" applyProtection="1">
      <alignment horizontal="center" vertical="center"/>
      <protection/>
    </xf>
    <xf numFmtId="14" fontId="6" fillId="2" borderId="5" xfId="21" applyNumberFormat="1" applyFont="1" applyFill="1" applyBorder="1" applyAlignment="1" applyProtection="1">
      <alignment horizontal="center" vertical="center" wrapText="1"/>
      <protection/>
    </xf>
    <xf numFmtId="0" fontId="6" fillId="2" borderId="5" xfId="21" applyFont="1" applyFill="1" applyBorder="1" applyAlignment="1" applyProtection="1">
      <alignment horizontal="center" vertical="center"/>
      <protection/>
    </xf>
    <xf numFmtId="10" fontId="6" fillId="2" borderId="5" xfId="21" applyNumberFormat="1" applyFont="1" applyFill="1" applyBorder="1" applyAlignment="1" applyProtection="1">
      <alignment horizontal="center" vertical="center"/>
      <protection/>
    </xf>
    <xf numFmtId="0" fontId="6" fillId="2" borderId="6" xfId="21" applyFont="1" applyFill="1" applyBorder="1" applyAlignment="1" applyProtection="1">
      <alignment horizontal="center" vertical="center"/>
      <protection/>
    </xf>
    <xf numFmtId="0" fontId="6" fillId="0" borderId="0" xfId="21" applyFont="1" applyFill="1" applyBorder="1" applyAlignment="1" applyProtection="1">
      <alignment horizontal="center" vertical="center"/>
      <protection/>
    </xf>
    <xf numFmtId="0" fontId="2" fillId="0" borderId="4" xfId="21" applyFont="1" applyBorder="1" applyAlignment="1" applyProtection="1">
      <alignment horizontal="left" vertical="center"/>
      <protection/>
    </xf>
    <xf numFmtId="0" fontId="2" fillId="0" borderId="5" xfId="21" applyFont="1" applyBorder="1" applyAlignment="1" applyProtection="1">
      <alignment horizontal="left" vertical="center"/>
      <protection/>
    </xf>
    <xf numFmtId="0" fontId="4" fillId="0" borderId="5" xfId="21" applyFont="1" applyBorder="1" applyAlignment="1" applyProtection="1">
      <alignment horizontal="left" vertical="center" wrapText="1"/>
      <protection/>
    </xf>
    <xf numFmtId="0" fontId="4" fillId="0" borderId="5" xfId="21" applyFont="1" applyBorder="1" applyAlignment="1" applyProtection="1">
      <alignment vertical="center"/>
      <protection/>
    </xf>
    <xf numFmtId="10" fontId="4" fillId="0" borderId="5" xfId="21" applyNumberFormat="1" applyFont="1" applyBorder="1" applyAlignment="1" applyProtection="1">
      <alignment vertical="center"/>
      <protection/>
    </xf>
    <xf numFmtId="0" fontId="4" fillId="0" borderId="6" xfId="21" applyFont="1" applyBorder="1" applyAlignment="1" applyProtection="1">
      <alignment vertical="center"/>
      <protection/>
    </xf>
    <xf numFmtId="0" fontId="4" fillId="0" borderId="0" xfId="21" applyFont="1" applyBorder="1" applyAlignment="1" applyProtection="1">
      <alignment vertical="center"/>
      <protection/>
    </xf>
    <xf numFmtId="0" fontId="1" fillId="0" borderId="7" xfId="21" applyFont="1" applyBorder="1" applyAlignment="1" applyProtection="1">
      <alignment vertical="center"/>
      <protection/>
    </xf>
    <xf numFmtId="0" fontId="7" fillId="0" borderId="0" xfId="21" applyFont="1" applyBorder="1" applyAlignment="1" applyProtection="1">
      <alignment vertical="center"/>
      <protection/>
    </xf>
    <xf numFmtId="0" fontId="1" fillId="0" borderId="8" xfId="21" applyFont="1" applyBorder="1" applyAlignment="1" applyProtection="1">
      <alignment vertical="center"/>
      <protection/>
    </xf>
    <xf numFmtId="0" fontId="2" fillId="0" borderId="7" xfId="21" applyFont="1" applyBorder="1" applyAlignment="1" applyProtection="1">
      <alignment horizontal="left" vertical="center"/>
      <protection/>
    </xf>
    <xf numFmtId="0" fontId="4" fillId="0" borderId="0" xfId="21" applyFont="1" applyBorder="1" applyAlignment="1" applyProtection="1">
      <alignment horizontal="left" vertical="center" wrapText="1"/>
      <protection/>
    </xf>
    <xf numFmtId="0" fontId="4" fillId="0" borderId="8" xfId="21" applyFont="1" applyBorder="1" applyAlignment="1" applyProtection="1">
      <alignment vertical="center"/>
      <protection/>
    </xf>
    <xf numFmtId="0" fontId="4" fillId="0" borderId="7" xfId="21" applyFont="1" applyBorder="1" applyAlignment="1" applyProtection="1">
      <alignment horizontal="left" vertical="center"/>
      <protection/>
    </xf>
    <xf numFmtId="0" fontId="8" fillId="0" borderId="0" xfId="21" applyFont="1" applyBorder="1" applyAlignment="1" applyProtection="1">
      <alignment horizontal="left" vertical="center"/>
      <protection/>
    </xf>
    <xf numFmtId="0" fontId="9" fillId="0" borderId="7" xfId="21" applyFont="1" applyBorder="1" applyAlignment="1" applyProtection="1">
      <alignment horizontal="left" vertical="center"/>
      <protection/>
    </xf>
    <xf numFmtId="0" fontId="9" fillId="0" borderId="0" xfId="21" applyFont="1" applyBorder="1" applyAlignment="1" applyProtection="1">
      <alignment horizontal="left" vertical="center"/>
      <protection/>
    </xf>
    <xf numFmtId="0" fontId="11" fillId="0" borderId="0" xfId="21" applyFont="1" applyBorder="1" applyAlignment="1" applyProtection="1">
      <alignment horizontal="left" vertical="center"/>
      <protection/>
    </xf>
    <xf numFmtId="0" fontId="9" fillId="0" borderId="0" xfId="21" applyFont="1" applyBorder="1" applyAlignment="1" applyProtection="1">
      <alignment vertical="center"/>
      <protection/>
    </xf>
    <xf numFmtId="10" fontId="9" fillId="0" borderId="0" xfId="21" applyNumberFormat="1" applyFont="1" applyBorder="1" applyAlignment="1" applyProtection="1">
      <alignment vertical="center"/>
      <protection/>
    </xf>
    <xf numFmtId="0" fontId="9" fillId="0" borderId="8" xfId="21" applyFont="1" applyBorder="1" applyAlignment="1" applyProtection="1">
      <alignment vertical="center"/>
      <protection/>
    </xf>
    <xf numFmtId="0" fontId="5" fillId="0" borderId="0" xfId="21" applyFont="1" applyBorder="1" applyAlignment="1" applyProtection="1">
      <alignment horizontal="left" vertical="center" wrapText="1"/>
      <protection/>
    </xf>
    <xf numFmtId="43" fontId="1" fillId="0" borderId="0" xfId="18" applyFont="1" applyBorder="1" applyAlignment="1" applyProtection="1">
      <alignment vertical="center"/>
      <protection/>
    </xf>
    <xf numFmtId="0" fontId="1" fillId="0" borderId="9" xfId="21" applyFont="1" applyBorder="1" applyAlignment="1" applyProtection="1">
      <alignment vertical="center"/>
      <protection/>
    </xf>
    <xf numFmtId="0" fontId="1" fillId="0" borderId="10" xfId="21" applyFont="1" applyBorder="1" applyAlignment="1" applyProtection="1">
      <alignment vertical="center"/>
      <protection/>
    </xf>
    <xf numFmtId="0" fontId="1" fillId="0" borderId="10" xfId="21" applyFont="1" applyBorder="1" applyAlignment="1" applyProtection="1">
      <alignment horizontal="left" vertical="center"/>
      <protection/>
    </xf>
    <xf numFmtId="10" fontId="1" fillId="0" borderId="10" xfId="21" applyNumberFormat="1" applyFont="1" applyBorder="1" applyAlignment="1" applyProtection="1">
      <alignment vertical="center"/>
      <protection/>
    </xf>
    <xf numFmtId="0" fontId="1" fillId="0" borderId="11" xfId="21" applyFont="1" applyBorder="1" applyAlignment="1" applyProtection="1">
      <alignment vertical="center"/>
      <protection/>
    </xf>
    <xf numFmtId="0" fontId="9" fillId="0" borderId="0" xfId="21" applyFont="1" applyBorder="1" applyAlignment="1" applyProtection="1">
      <alignment horizontal="left" vertical="center"/>
      <protection locked="0"/>
    </xf>
    <xf numFmtId="9" fontId="1" fillId="0" borderId="1" xfId="15" applyFont="1" applyFill="1" applyBorder="1" applyAlignment="1" applyProtection="1">
      <alignment vertical="center"/>
      <protection locked="0"/>
    </xf>
    <xf numFmtId="37" fontId="1" fillId="0" borderId="1" xfId="16" applyNumberFormat="1" applyFont="1" applyFill="1" applyBorder="1" applyAlignment="1" applyProtection="1">
      <alignment vertical="center"/>
      <protection locked="0"/>
    </xf>
    <xf numFmtId="10" fontId="1" fillId="0" borderId="1" xfId="16" applyNumberFormat="1" applyFont="1" applyFill="1" applyBorder="1" applyAlignment="1" applyProtection="1">
      <alignment vertical="center"/>
      <protection locked="0"/>
    </xf>
    <xf numFmtId="39" fontId="1" fillId="0" borderId="1" xfId="16" applyNumberFormat="1" applyFont="1" applyFill="1" applyBorder="1" applyAlignment="1" applyProtection="1">
      <alignment vertical="center"/>
      <protection locked="0"/>
    </xf>
    <xf numFmtId="0" fontId="30" fillId="0" borderId="0" xfId="0" applyFont="1"/>
    <xf numFmtId="0" fontId="31" fillId="0" borderId="0" xfId="0" applyFont="1"/>
    <xf numFmtId="165" fontId="1" fillId="0" borderId="1" xfId="18" applyNumberFormat="1" applyFont="1" applyFill="1" applyBorder="1" applyAlignment="1" applyProtection="1">
      <alignment vertical="center"/>
      <protection locked="0"/>
    </xf>
    <xf numFmtId="166" fontId="1" fillId="0" borderId="2" xfId="18" applyNumberFormat="1" applyFont="1" applyFill="1" applyBorder="1" applyAlignment="1" applyProtection="1">
      <alignment vertical="center"/>
      <protection locked="0"/>
    </xf>
    <xf numFmtId="0" fontId="9" fillId="0" borderId="0" xfId="21" applyFont="1" applyFill="1" applyBorder="1" applyAlignment="1" applyProtection="1">
      <alignment vertical="center"/>
      <protection locked="0"/>
    </xf>
    <xf numFmtId="10" fontId="9" fillId="0" borderId="0" xfId="21" applyNumberFormat="1" applyFont="1" applyFill="1" applyBorder="1" applyAlignment="1" applyProtection="1">
      <alignment vertical="center"/>
      <protection locked="0"/>
    </xf>
    <xf numFmtId="166" fontId="1" fillId="0" borderId="1" xfId="18" applyNumberFormat="1" applyFont="1" applyFill="1" applyBorder="1" applyAlignment="1" applyProtection="1">
      <alignment vertical="center"/>
      <protection locked="0"/>
    </xf>
    <xf numFmtId="43" fontId="1" fillId="3" borderId="0" xfId="18" applyFont="1" applyFill="1" applyBorder="1" applyAlignment="1" applyProtection="1">
      <alignment vertical="center"/>
      <protection locked="0"/>
    </xf>
    <xf numFmtId="44" fontId="1" fillId="0" borderId="0" xfId="16" applyFont="1" applyFill="1" applyBorder="1" applyAlignment="1" applyProtection="1">
      <alignment vertical="center"/>
      <protection locked="0"/>
    </xf>
    <xf numFmtId="43" fontId="1" fillId="0" borderId="1" xfId="16" applyNumberFormat="1" applyFont="1" applyFill="1" applyBorder="1" applyAlignment="1" applyProtection="1">
      <alignment vertical="center"/>
      <protection locked="0"/>
    </xf>
    <xf numFmtId="0" fontId="15" fillId="0" borderId="0" xfId="21" applyFont="1" applyFill="1" applyBorder="1" applyAlignment="1" applyProtection="1">
      <alignment horizontal="left" vertical="top"/>
      <protection/>
    </xf>
    <xf numFmtId="0" fontId="4" fillId="0" borderId="10" xfId="21" applyFont="1" applyBorder="1" applyAlignment="1" applyProtection="1">
      <alignment horizontal="left" vertical="center" wrapText="1"/>
      <protection/>
    </xf>
    <xf numFmtId="0" fontId="12" fillId="0" borderId="0" xfId="21" applyFont="1" applyBorder="1" applyAlignment="1" applyProtection="1">
      <alignment horizontal="center" vertical="center" wrapText="1"/>
      <protection/>
    </xf>
    <xf numFmtId="0" fontId="4" fillId="0" borderId="10" xfId="21" applyFont="1" applyBorder="1" applyAlignment="1" applyProtection="1">
      <alignment horizontal="left" vertical="center" wrapText="1"/>
      <protection locked="0"/>
    </xf>
    <xf numFmtId="0" fontId="12" fillId="0" borderId="0" xfId="21" applyFont="1" applyBorder="1" applyAlignment="1" applyProtection="1">
      <alignment horizontal="center" vertical="center" wrapText="1"/>
      <protection locked="0"/>
    </xf>
    <xf numFmtId="167" fontId="1" fillId="0" borderId="1" xfId="18" applyNumberFormat="1" applyFont="1" applyFill="1" applyBorder="1" applyAlignment="1" applyProtection="1">
      <alignment vertical="center"/>
      <protection locked="0"/>
    </xf>
    <xf numFmtId="9" fontId="1" fillId="0" borderId="0" xfId="15" applyFont="1" applyFill="1" applyBorder="1" applyAlignment="1" applyProtection="1">
      <alignment vertical="center"/>
      <protection locked="0"/>
    </xf>
    <xf numFmtId="166" fontId="1" fillId="0" borderId="0" xfId="18" applyNumberFormat="1" applyFont="1" applyFill="1" applyBorder="1" applyAlignment="1" applyProtection="1">
      <alignment vertical="center"/>
      <protection locked="0"/>
    </xf>
    <xf numFmtId="167" fontId="1" fillId="0" borderId="0" xfId="18" applyNumberFormat="1" applyFont="1" applyFill="1" applyBorder="1" applyAlignment="1" applyProtection="1">
      <alignment vertical="center"/>
      <protection locked="0"/>
    </xf>
    <xf numFmtId="167" fontId="1" fillId="0" borderId="0" xfId="21" applyNumberFormat="1" applyFont="1" applyFill="1" applyBorder="1" applyAlignment="1" applyProtection="1">
      <alignment vertical="center"/>
      <protection locked="0"/>
    </xf>
    <xf numFmtId="0" fontId="1" fillId="0" borderId="4" xfId="21" applyFont="1" applyBorder="1" applyAlignment="1" applyProtection="1">
      <alignment vertical="center"/>
      <protection locked="0"/>
    </xf>
    <xf numFmtId="0" fontId="1" fillId="0" borderId="5" xfId="21" applyFont="1" applyBorder="1" applyAlignment="1" applyProtection="1">
      <alignment vertical="center"/>
      <protection locked="0"/>
    </xf>
    <xf numFmtId="0" fontId="1" fillId="0" borderId="5" xfId="21" applyFont="1" applyBorder="1" applyAlignment="1" applyProtection="1">
      <alignment horizontal="left" vertical="center"/>
      <protection locked="0"/>
    </xf>
    <xf numFmtId="10" fontId="1" fillId="0" borderId="5" xfId="21" applyNumberFormat="1" applyFont="1" applyBorder="1" applyAlignment="1" applyProtection="1">
      <alignment vertical="center"/>
      <protection locked="0"/>
    </xf>
    <xf numFmtId="0" fontId="1" fillId="0" borderId="6" xfId="21" applyFont="1" applyBorder="1" applyAlignment="1" applyProtection="1">
      <alignment vertical="center"/>
      <protection locked="0"/>
    </xf>
    <xf numFmtId="14" fontId="6" fillId="2" borderId="12" xfId="21" applyNumberFormat="1" applyFont="1" applyFill="1" applyBorder="1" applyAlignment="1">
      <alignment horizontal="left" vertical="center"/>
      <protection/>
    </xf>
    <xf numFmtId="14" fontId="6" fillId="2" borderId="13" xfId="21" applyNumberFormat="1" applyFont="1" applyFill="1" applyBorder="1" applyAlignment="1">
      <alignment horizontal="center" vertical="center"/>
      <protection/>
    </xf>
    <xf numFmtId="14" fontId="6" fillId="2" borderId="13" xfId="21" applyNumberFormat="1" applyFont="1" applyFill="1" applyBorder="1" applyAlignment="1">
      <alignment horizontal="center" vertical="center" wrapText="1"/>
      <protection/>
    </xf>
    <xf numFmtId="0" fontId="6" fillId="2" borderId="13" xfId="21" applyFont="1" applyFill="1" applyBorder="1" applyAlignment="1">
      <alignment horizontal="center" vertical="center"/>
      <protection/>
    </xf>
    <xf numFmtId="10" fontId="6" fillId="2" borderId="13" xfId="21" applyNumberFormat="1" applyFont="1" applyFill="1" applyBorder="1" applyAlignment="1">
      <alignment horizontal="center" vertical="center"/>
      <protection/>
    </xf>
    <xf numFmtId="0" fontId="6" fillId="2" borderId="14" xfId="21" applyFont="1" applyFill="1" applyBorder="1" applyAlignment="1">
      <alignment horizontal="center" vertical="center"/>
      <protection/>
    </xf>
    <xf numFmtId="14" fontId="6" fillId="0" borderId="4" xfId="21" applyNumberFormat="1" applyFont="1" applyFill="1" applyBorder="1" applyAlignment="1">
      <alignment horizontal="left" vertical="center"/>
      <protection/>
    </xf>
    <xf numFmtId="14" fontId="6" fillId="0" borderId="5" xfId="21" applyNumberFormat="1" applyFont="1" applyFill="1" applyBorder="1" applyAlignment="1">
      <alignment horizontal="center" vertical="center"/>
      <protection/>
    </xf>
    <xf numFmtId="14" fontId="6" fillId="0" borderId="5" xfId="21" applyNumberFormat="1" applyFont="1" applyFill="1" applyBorder="1" applyAlignment="1">
      <alignment horizontal="center" vertical="center" wrapText="1"/>
      <protection/>
    </xf>
    <xf numFmtId="0" fontId="6" fillId="0" borderId="5" xfId="21" applyFont="1" applyFill="1" applyBorder="1" applyAlignment="1">
      <alignment horizontal="center" vertical="center"/>
      <protection/>
    </xf>
    <xf numFmtId="10" fontId="6" fillId="0" borderId="5" xfId="21" applyNumberFormat="1" applyFont="1" applyFill="1" applyBorder="1" applyAlignment="1">
      <alignment horizontal="center" vertical="center"/>
      <protection/>
    </xf>
    <xf numFmtId="0" fontId="6" fillId="0" borderId="6" xfId="21" applyFont="1" applyFill="1" applyBorder="1" applyAlignment="1">
      <alignment horizontal="center" vertical="center"/>
      <protection/>
    </xf>
    <xf numFmtId="0" fontId="32" fillId="0" borderId="0" xfId="0" applyFont="1"/>
    <xf numFmtId="0" fontId="16" fillId="0" borderId="0" xfId="21" applyFont="1" applyBorder="1" applyAlignment="1">
      <alignment vertical="center"/>
      <protection/>
    </xf>
    <xf numFmtId="0" fontId="16" fillId="0" borderId="0" xfId="21" applyFont="1" applyBorder="1" applyAlignment="1">
      <alignment horizontal="left" vertical="center"/>
      <protection/>
    </xf>
    <xf numFmtId="10" fontId="16" fillId="0" borderId="0" xfId="21" applyNumberFormat="1" applyFont="1" applyBorder="1" applyAlignment="1">
      <alignment vertical="center"/>
      <protection/>
    </xf>
    <xf numFmtId="0" fontId="17" fillId="0" borderId="0" xfId="21" applyFont="1" applyBorder="1" applyAlignment="1">
      <alignment horizontal="left" vertical="center"/>
      <protection/>
    </xf>
    <xf numFmtId="0" fontId="17" fillId="0" borderId="7" xfId="21" applyFont="1" applyBorder="1" applyAlignment="1">
      <alignment horizontal="left" vertical="center"/>
      <protection/>
    </xf>
    <xf numFmtId="0" fontId="16" fillId="0" borderId="0" xfId="21" applyFont="1" applyBorder="1" applyAlignment="1">
      <alignment horizontal="left" vertical="center" wrapText="1"/>
      <protection/>
    </xf>
    <xf numFmtId="0" fontId="16" fillId="0" borderId="8" xfId="21" applyFont="1" applyBorder="1" applyAlignment="1">
      <alignment vertical="center"/>
      <protection/>
    </xf>
    <xf numFmtId="0" fontId="16" fillId="0" borderId="7" xfId="21" applyFont="1" applyBorder="1" applyAlignment="1">
      <alignment horizontal="left" vertical="center"/>
      <protection/>
    </xf>
    <xf numFmtId="0" fontId="18" fillId="0" borderId="0" xfId="21" applyFont="1" applyBorder="1" applyAlignment="1">
      <alignment horizontal="left" vertical="center"/>
      <protection/>
    </xf>
    <xf numFmtId="0" fontId="16" fillId="0" borderId="15" xfId="21" applyFont="1" applyBorder="1" applyAlignment="1">
      <alignment horizontal="center" vertical="center"/>
      <protection/>
    </xf>
    <xf numFmtId="164" fontId="16" fillId="0" borderId="15" xfId="21" applyNumberFormat="1" applyFont="1" applyBorder="1" applyAlignment="1">
      <alignment horizontal="center" vertical="center" wrapText="1"/>
      <protection/>
    </xf>
    <xf numFmtId="0" fontId="16" fillId="0" borderId="0" xfId="21" applyFont="1" applyBorder="1" applyAlignment="1" applyProtection="1">
      <alignment vertical="center"/>
      <protection locked="0"/>
    </xf>
    <xf numFmtId="0" fontId="16" fillId="0" borderId="9" xfId="21" applyFont="1" applyBorder="1" applyAlignment="1">
      <alignment vertical="center"/>
      <protection/>
    </xf>
    <xf numFmtId="0" fontId="16" fillId="0" borderId="10" xfId="21" applyFont="1" applyBorder="1" applyAlignment="1">
      <alignment vertical="center"/>
      <protection/>
    </xf>
    <xf numFmtId="0" fontId="16" fillId="0" borderId="10" xfId="21" applyFont="1" applyBorder="1" applyAlignment="1">
      <alignment horizontal="left" vertical="center"/>
      <protection/>
    </xf>
    <xf numFmtId="10" fontId="16" fillId="0" borderId="10" xfId="21" applyNumberFormat="1" applyFont="1" applyBorder="1" applyAlignment="1">
      <alignment vertical="center"/>
      <protection/>
    </xf>
    <xf numFmtId="0" fontId="16" fillId="0" borderId="11" xfId="21" applyFont="1" applyBorder="1" applyAlignment="1">
      <alignment vertical="center"/>
      <protection/>
    </xf>
    <xf numFmtId="0" fontId="16" fillId="0" borderId="0" xfId="21" applyFont="1" applyBorder="1" applyAlignment="1">
      <alignment vertical="center" wrapText="1"/>
      <protection/>
    </xf>
    <xf numFmtId="0" fontId="0" fillId="0" borderId="0" xfId="0" applyNumberFormat="1"/>
    <xf numFmtId="14" fontId="0" fillId="0" borderId="0" xfId="0" applyNumberFormat="1"/>
    <xf numFmtId="0" fontId="0" fillId="0" borderId="0" xfId="0" applyNumberFormat="1" applyFill="1" applyBorder="1"/>
    <xf numFmtId="0" fontId="0" fillId="0" borderId="0" xfId="0" applyNumberFormat="1" applyBorder="1"/>
    <xf numFmtId="0" fontId="0" fillId="0" borderId="0" xfId="0" applyBorder="1"/>
    <xf numFmtId="0" fontId="16" fillId="0" borderId="7" xfId="21" applyFont="1" applyBorder="1" applyAlignment="1">
      <alignment horizontal="left" vertical="top" wrapText="1"/>
      <protection/>
    </xf>
    <xf numFmtId="0" fontId="16" fillId="0" borderId="0" xfId="21" applyFont="1" applyBorder="1" applyAlignment="1">
      <alignment horizontal="left" vertical="top" wrapText="1"/>
      <protection/>
    </xf>
    <xf numFmtId="0" fontId="29" fillId="0" borderId="0" xfId="0" applyFont="1" applyProtection="1">
      <protection/>
    </xf>
    <xf numFmtId="14" fontId="1" fillId="0" borderId="0" xfId="16" applyNumberFormat="1" applyFont="1" applyFill="1" applyBorder="1" applyAlignment="1" applyProtection="1">
      <alignment horizontal="left" vertical="center"/>
      <protection/>
    </xf>
    <xf numFmtId="14" fontId="6" fillId="2" borderId="12" xfId="21" applyNumberFormat="1" applyFont="1" applyFill="1" applyBorder="1" applyAlignment="1" applyProtection="1">
      <alignment horizontal="left" vertical="center"/>
      <protection/>
    </xf>
    <xf numFmtId="14" fontId="6" fillId="2" borderId="13" xfId="21" applyNumberFormat="1" applyFont="1" applyFill="1" applyBorder="1" applyAlignment="1" applyProtection="1">
      <alignment horizontal="center" vertical="center"/>
      <protection/>
    </xf>
    <xf numFmtId="14" fontId="6" fillId="2" borderId="13" xfId="21" applyNumberFormat="1" applyFont="1" applyFill="1" applyBorder="1" applyAlignment="1" applyProtection="1">
      <alignment horizontal="center" vertical="center" wrapText="1"/>
      <protection/>
    </xf>
    <xf numFmtId="0" fontId="6" fillId="2" borderId="13" xfId="21" applyFont="1" applyFill="1" applyBorder="1" applyAlignment="1" applyProtection="1">
      <alignment horizontal="center" vertical="center"/>
      <protection/>
    </xf>
    <xf numFmtId="10" fontId="6" fillId="2" borderId="13" xfId="21" applyNumberFormat="1" applyFont="1" applyFill="1" applyBorder="1" applyAlignment="1" applyProtection="1">
      <alignment horizontal="center" vertical="center"/>
      <protection/>
    </xf>
    <xf numFmtId="0" fontId="6" fillId="2" borderId="14" xfId="21" applyFont="1" applyFill="1" applyBorder="1" applyAlignment="1" applyProtection="1">
      <alignment horizontal="center" vertical="center"/>
      <protection/>
    </xf>
    <xf numFmtId="14" fontId="6" fillId="0" borderId="7" xfId="21" applyNumberFormat="1" applyFont="1" applyFill="1" applyBorder="1" applyAlignment="1" applyProtection="1">
      <alignment horizontal="left" vertical="center"/>
      <protection/>
    </xf>
    <xf numFmtId="14" fontId="6" fillId="0" borderId="0" xfId="21" applyNumberFormat="1" applyFont="1" applyFill="1" applyBorder="1" applyAlignment="1" applyProtection="1">
      <alignment horizontal="center" vertical="center"/>
      <protection/>
    </xf>
    <xf numFmtId="14" fontId="6" fillId="0" borderId="0" xfId="21" applyNumberFormat="1" applyFont="1" applyFill="1" applyBorder="1" applyAlignment="1" applyProtection="1">
      <alignment horizontal="center" vertical="center" wrapText="1"/>
      <protection/>
    </xf>
    <xf numFmtId="10" fontId="6" fillId="0" borderId="0" xfId="21" applyNumberFormat="1" applyFont="1" applyFill="1" applyBorder="1" applyAlignment="1" applyProtection="1">
      <alignment horizontal="center" vertical="center"/>
      <protection/>
    </xf>
    <xf numFmtId="0" fontId="6" fillId="0" borderId="8" xfId="21" applyFont="1" applyFill="1" applyBorder="1" applyAlignment="1" applyProtection="1">
      <alignment horizontal="center" vertical="center"/>
      <protection/>
    </xf>
    <xf numFmtId="44" fontId="33" fillId="4" borderId="16" xfId="16" applyFont="1" applyFill="1" applyBorder="1" applyAlignment="1" applyProtection="1">
      <alignment vertical="center"/>
      <protection/>
    </xf>
    <xf numFmtId="0" fontId="34" fillId="0" borderId="7" xfId="21" applyFont="1" applyBorder="1" applyAlignment="1" applyProtection="1">
      <alignment horizontal="left" vertical="center"/>
      <protection/>
    </xf>
    <xf numFmtId="44" fontId="1" fillId="5" borderId="16" xfId="16" applyFont="1" applyFill="1" applyBorder="1" applyAlignment="1" applyProtection="1">
      <alignment vertical="center"/>
      <protection/>
    </xf>
    <xf numFmtId="0" fontId="4" fillId="0" borderId="9" xfId="21" applyFont="1" applyBorder="1" applyAlignment="1" applyProtection="1">
      <alignment horizontal="left" vertical="center"/>
      <protection/>
    </xf>
    <xf numFmtId="0" fontId="4" fillId="0" borderId="10" xfId="21" applyFont="1" applyBorder="1" applyAlignment="1" applyProtection="1">
      <alignment vertical="center"/>
      <protection/>
    </xf>
    <xf numFmtId="0" fontId="5" fillId="0" borderId="10" xfId="21" applyFont="1" applyBorder="1" applyAlignment="1" applyProtection="1">
      <alignment horizontal="left" vertical="center"/>
      <protection/>
    </xf>
    <xf numFmtId="0" fontId="4" fillId="0" borderId="11" xfId="21" applyFont="1" applyBorder="1" applyAlignment="1" applyProtection="1">
      <alignment vertical="center"/>
      <protection/>
    </xf>
    <xf numFmtId="14" fontId="6" fillId="2" borderId="17" xfId="21" applyNumberFormat="1" applyFont="1" applyFill="1" applyBorder="1" applyAlignment="1" applyProtection="1">
      <alignment horizontal="left" vertical="center"/>
      <protection/>
    </xf>
    <xf numFmtId="14" fontId="6" fillId="2" borderId="18" xfId="21" applyNumberFormat="1" applyFont="1" applyFill="1" applyBorder="1" applyAlignment="1" applyProtection="1">
      <alignment horizontal="center" vertical="center"/>
      <protection/>
    </xf>
    <xf numFmtId="14" fontId="6" fillId="2" borderId="18" xfId="21" applyNumberFormat="1" applyFont="1" applyFill="1" applyBorder="1" applyAlignment="1" applyProtection="1">
      <alignment horizontal="center" vertical="center" wrapText="1"/>
      <protection/>
    </xf>
    <xf numFmtId="0" fontId="6" fillId="2" borderId="18" xfId="21" applyFont="1" applyFill="1" applyBorder="1" applyAlignment="1" applyProtection="1">
      <alignment horizontal="center" vertical="center"/>
      <protection/>
    </xf>
    <xf numFmtId="44" fontId="1" fillId="6" borderId="19" xfId="16" applyFont="1" applyFill="1" applyBorder="1" applyAlignment="1" applyProtection="1">
      <alignment vertical="center"/>
      <protection/>
    </xf>
    <xf numFmtId="0" fontId="6" fillId="2" borderId="20" xfId="21" applyFont="1" applyFill="1" applyBorder="1" applyAlignment="1" applyProtection="1">
      <alignment horizontal="center" vertical="center"/>
      <protection/>
    </xf>
    <xf numFmtId="0" fontId="29" fillId="0" borderId="0" xfId="0" applyFont="1" applyAlignment="1" applyProtection="1">
      <alignment/>
      <protection/>
    </xf>
    <xf numFmtId="0" fontId="27" fillId="0" borderId="0" xfId="0" applyFont="1" applyProtection="1">
      <protection locked="0"/>
    </xf>
    <xf numFmtId="0" fontId="27" fillId="0" borderId="0" xfId="0" applyNumberFormat="1" applyFont="1" applyProtection="1">
      <protection locked="0"/>
    </xf>
    <xf numFmtId="14" fontId="27" fillId="0" borderId="0" xfId="0" applyNumberFormat="1" applyFont="1" applyAlignment="1" applyProtection="1">
      <alignment horizontal="left"/>
      <protection locked="0"/>
    </xf>
    <xf numFmtId="0" fontId="5" fillId="0" borderId="0" xfId="21" applyFont="1" applyBorder="1" applyAlignment="1" applyProtection="1">
      <alignment horizontal="left" vertical="center"/>
      <protection locked="0"/>
    </xf>
    <xf numFmtId="10" fontId="4" fillId="0" borderId="2" xfId="21" applyNumberFormat="1" applyFont="1" applyBorder="1" applyAlignment="1" applyProtection="1">
      <alignment vertical="center"/>
      <protection locked="0"/>
    </xf>
    <xf numFmtId="10" fontId="4" fillId="0" borderId="3" xfId="21" applyNumberFormat="1" applyFont="1" applyBorder="1" applyAlignment="1" applyProtection="1">
      <alignment vertical="center"/>
      <protection locked="0"/>
    </xf>
    <xf numFmtId="10" fontId="4" fillId="0" borderId="16" xfId="21" applyNumberFormat="1" applyFont="1" applyBorder="1" applyAlignment="1" applyProtection="1">
      <alignment vertical="center"/>
      <protection locked="0"/>
    </xf>
    <xf numFmtId="41" fontId="4" fillId="0" borderId="10" xfId="21" applyNumberFormat="1" applyFont="1" applyBorder="1" applyAlignment="1" applyProtection="1">
      <alignment horizontal="left" vertical="center" wrapText="1"/>
      <protection locked="0"/>
    </xf>
    <xf numFmtId="0" fontId="13" fillId="0" borderId="0" xfId="21" applyFont="1" applyBorder="1" applyAlignment="1" applyProtection="1">
      <alignment vertical="center"/>
      <protection locked="0"/>
    </xf>
    <xf numFmtId="0" fontId="4" fillId="0" borderId="9" xfId="21" applyFont="1" applyBorder="1" applyAlignment="1" applyProtection="1">
      <alignment horizontal="left" vertical="center"/>
      <protection locked="0"/>
    </xf>
    <xf numFmtId="0" fontId="4" fillId="0" borderId="10" xfId="21" applyFont="1" applyBorder="1" applyAlignment="1" applyProtection="1">
      <alignment horizontal="left" vertical="center"/>
      <protection locked="0"/>
    </xf>
    <xf numFmtId="0" fontId="8" fillId="0" borderId="10" xfId="21" applyFont="1" applyBorder="1" applyAlignment="1" applyProtection="1">
      <alignment horizontal="left" vertical="center"/>
      <protection locked="0"/>
    </xf>
    <xf numFmtId="0" fontId="4" fillId="0" borderId="10" xfId="21" applyFont="1" applyBorder="1" applyAlignment="1" applyProtection="1">
      <alignment vertical="center"/>
      <protection locked="0"/>
    </xf>
    <xf numFmtId="0" fontId="4" fillId="0" borderId="11" xfId="21" applyFont="1" applyBorder="1" applyAlignment="1" applyProtection="1">
      <alignment vertical="center"/>
      <protection locked="0"/>
    </xf>
    <xf numFmtId="0" fontId="4" fillId="0" borderId="0" xfId="21" applyNumberFormat="1" applyFont="1" applyBorder="1" applyAlignment="1" applyProtection="1">
      <alignment horizontal="left" vertical="center"/>
      <protection locked="0"/>
    </xf>
    <xf numFmtId="41" fontId="4" fillId="0" borderId="0" xfId="21" applyNumberFormat="1" applyFont="1" applyBorder="1" applyAlignment="1" applyProtection="1">
      <alignment horizontal="left" vertical="center" wrapText="1"/>
      <protection locked="0"/>
    </xf>
    <xf numFmtId="43" fontId="4" fillId="0" borderId="2" xfId="21" applyNumberFormat="1" applyFont="1" applyBorder="1" applyAlignment="1" applyProtection="1">
      <alignment vertical="center"/>
      <protection/>
    </xf>
    <xf numFmtId="43" fontId="7" fillId="0" borderId="3" xfId="21" applyNumberFormat="1" applyFont="1" applyBorder="1" applyAlignment="1" applyProtection="1">
      <alignment vertical="center"/>
      <protection/>
    </xf>
    <xf numFmtId="44" fontId="1" fillId="0" borderId="16" xfId="16" applyFont="1" applyBorder="1" applyAlignment="1" applyProtection="1">
      <alignment vertical="center"/>
      <protection/>
    </xf>
    <xf numFmtId="43" fontId="1" fillId="0" borderId="16" xfId="18" applyFont="1" applyBorder="1" applyAlignment="1" applyProtection="1">
      <alignment vertical="center"/>
      <protection/>
    </xf>
    <xf numFmtId="9" fontId="1" fillId="0" borderId="16" xfId="15" applyFont="1" applyBorder="1" applyAlignment="1" applyProtection="1">
      <alignment vertical="center"/>
      <protection/>
    </xf>
    <xf numFmtId="44" fontId="1" fillId="0" borderId="16" xfId="15" applyNumberFormat="1" applyFont="1" applyBorder="1" applyAlignment="1" applyProtection="1">
      <alignment vertical="center"/>
      <protection/>
    </xf>
    <xf numFmtId="10" fontId="4" fillId="0" borderId="10" xfId="21" applyNumberFormat="1" applyFont="1" applyBorder="1" applyAlignment="1" applyProtection="1">
      <alignment vertical="center"/>
      <protection/>
    </xf>
    <xf numFmtId="0" fontId="13" fillId="0" borderId="10" xfId="21" applyFont="1" applyBorder="1" applyAlignment="1" applyProtection="1">
      <alignment vertical="center"/>
      <protection locked="0"/>
    </xf>
    <xf numFmtId="0" fontId="7" fillId="0" borderId="10" xfId="21" applyFont="1" applyBorder="1" applyAlignment="1" applyProtection="1">
      <alignment vertical="center"/>
      <protection locked="0"/>
    </xf>
    <xf numFmtId="14" fontId="2" fillId="0" borderId="4" xfId="21" applyNumberFormat="1" applyFont="1" applyBorder="1" applyAlignment="1" applyProtection="1">
      <alignment horizontal="left" vertical="center"/>
      <protection locked="0"/>
    </xf>
    <xf numFmtId="43" fontId="4" fillId="0" borderId="0" xfId="21" applyNumberFormat="1" applyFont="1" applyBorder="1" applyAlignment="1" applyProtection="1">
      <alignment horizontal="left" vertical="center"/>
      <protection locked="0"/>
    </xf>
    <xf numFmtId="14" fontId="2" fillId="0" borderId="7" xfId="21" applyNumberFormat="1" applyFont="1" applyBorder="1" applyAlignment="1" applyProtection="1">
      <alignment horizontal="left" vertical="center"/>
      <protection locked="0"/>
    </xf>
    <xf numFmtId="0" fontId="4" fillId="0" borderId="7" xfId="21" applyFont="1" applyBorder="1" applyAlignment="1" applyProtection="1">
      <alignment vertical="center"/>
      <protection locked="0"/>
    </xf>
    <xf numFmtId="43" fontId="4" fillId="0" borderId="3" xfId="21" applyNumberFormat="1" applyFont="1" applyBorder="1" applyAlignment="1" applyProtection="1">
      <alignment vertical="center"/>
      <protection/>
    </xf>
    <xf numFmtId="43" fontId="1" fillId="0" borderId="16" xfId="18" applyNumberFormat="1" applyFont="1" applyBorder="1" applyAlignment="1" applyProtection="1">
      <alignment vertical="center"/>
      <protection/>
    </xf>
    <xf numFmtId="0" fontId="4" fillId="0" borderId="5" xfId="21" applyFont="1" applyBorder="1" applyAlignment="1" applyProtection="1">
      <alignment horizontal="left" vertical="center"/>
      <protection locked="0"/>
    </xf>
    <xf numFmtId="43" fontId="5" fillId="0" borderId="3" xfId="21" applyNumberFormat="1" applyFont="1" applyBorder="1" applyAlignment="1" applyProtection="1">
      <alignment vertical="center"/>
      <protection/>
    </xf>
    <xf numFmtId="10" fontId="4" fillId="0" borderId="2" xfId="21" applyNumberFormat="1" applyFont="1" applyBorder="1" applyAlignment="1" applyProtection="1">
      <alignment vertical="center"/>
      <protection/>
    </xf>
    <xf numFmtId="10" fontId="7" fillId="0" borderId="3" xfId="21" applyNumberFormat="1" applyFont="1" applyBorder="1" applyAlignment="1" applyProtection="1">
      <alignment vertical="center"/>
      <protection/>
    </xf>
    <xf numFmtId="10" fontId="1" fillId="0" borderId="5" xfId="21" applyNumberFormat="1" applyFont="1" applyBorder="1" applyAlignment="1" applyProtection="1">
      <alignment vertical="center"/>
      <protection/>
    </xf>
    <xf numFmtId="9" fontId="1" fillId="0" borderId="1" xfId="18" applyNumberFormat="1" applyFont="1" applyFill="1" applyBorder="1" applyAlignment="1" applyProtection="1">
      <alignment vertical="center"/>
      <protection locked="0"/>
    </xf>
    <xf numFmtId="10" fontId="1" fillId="2" borderId="2" xfId="15" applyNumberFormat="1" applyFont="1" applyFill="1" applyBorder="1" applyAlignment="1" applyProtection="1">
      <alignment vertical="center"/>
      <protection/>
    </xf>
    <xf numFmtId="10" fontId="1" fillId="0" borderId="1" xfId="18" applyNumberFormat="1" applyFont="1" applyFill="1" applyBorder="1" applyAlignment="1" applyProtection="1">
      <alignment vertical="center"/>
      <protection locked="0"/>
    </xf>
    <xf numFmtId="9" fontId="9" fillId="0" borderId="0" xfId="15" applyFont="1" applyBorder="1" applyAlignment="1" applyProtection="1">
      <alignment vertical="center"/>
      <protection locked="0"/>
    </xf>
    <xf numFmtId="168" fontId="1" fillId="2" borderId="2" xfId="15" applyNumberFormat="1" applyFont="1" applyFill="1" applyBorder="1" applyAlignment="1" applyProtection="1">
      <alignment vertical="center"/>
      <protection/>
    </xf>
    <xf numFmtId="9" fontId="1" fillId="2" borderId="2" xfId="15" applyFont="1" applyFill="1" applyBorder="1" applyAlignment="1" applyProtection="1">
      <alignment vertical="center"/>
      <protection locked="0"/>
    </xf>
    <xf numFmtId="168" fontId="1" fillId="2" borderId="2" xfId="15" applyNumberFormat="1" applyFont="1" applyFill="1" applyBorder="1" applyAlignment="1" applyProtection="1">
      <alignment vertical="center"/>
      <protection locked="0"/>
    </xf>
    <xf numFmtId="10" fontId="1" fillId="2" borderId="2" xfId="15" applyNumberFormat="1" applyFont="1" applyFill="1" applyBorder="1" applyAlignment="1" applyProtection="1">
      <alignment vertical="center"/>
      <protection locked="0"/>
    </xf>
    <xf numFmtId="43" fontId="1" fillId="0" borderId="1" xfId="18" applyNumberFormat="1" applyFont="1" applyFill="1" applyBorder="1" applyAlignment="1" applyProtection="1">
      <alignment vertical="center"/>
      <protection locked="0"/>
    </xf>
    <xf numFmtId="9" fontId="1" fillId="0" borderId="0" xfId="15" applyFont="1" applyBorder="1" applyAlignment="1" applyProtection="1">
      <alignment vertical="center"/>
      <protection locked="0"/>
    </xf>
    <xf numFmtId="39" fontId="1" fillId="6" borderId="1" xfId="16" applyNumberFormat="1" applyFont="1" applyFill="1" applyBorder="1" applyAlignment="1" applyProtection="1">
      <alignment vertical="center"/>
      <protection locked="0"/>
    </xf>
    <xf numFmtId="43" fontId="1" fillId="6" borderId="1" xfId="18" applyFont="1" applyFill="1" applyBorder="1" applyAlignment="1" applyProtection="1">
      <alignment vertical="center"/>
      <protection locked="0"/>
    </xf>
    <xf numFmtId="10" fontId="1" fillId="6" borderId="2" xfId="15" applyNumberFormat="1" applyFont="1" applyFill="1" applyBorder="1" applyAlignment="1" applyProtection="1">
      <alignment vertical="center"/>
      <protection locked="0"/>
    </xf>
    <xf numFmtId="0" fontId="4" fillId="0" borderId="7" xfId="21" applyFont="1" applyBorder="1" applyAlignment="1">
      <alignment horizontal="left" vertical="top" wrapText="1"/>
      <protection/>
    </xf>
    <xf numFmtId="0" fontId="4" fillId="0" borderId="0" xfId="21" applyFont="1" applyBorder="1" applyAlignment="1">
      <alignment horizontal="left" vertical="top" wrapText="1"/>
      <protection/>
    </xf>
    <xf numFmtId="0" fontId="4" fillId="0" borderId="8" xfId="21" applyFont="1" applyBorder="1" applyAlignment="1">
      <alignment horizontal="left" vertical="top" wrapText="1"/>
      <protection/>
    </xf>
    <xf numFmtId="0" fontId="4" fillId="0" borderId="9" xfId="21" applyFont="1" applyBorder="1" applyAlignment="1">
      <alignment horizontal="left" vertical="top" wrapText="1"/>
      <protection/>
    </xf>
    <xf numFmtId="0" fontId="4" fillId="0" borderId="10" xfId="21" applyFont="1" applyBorder="1" applyAlignment="1">
      <alignment horizontal="left" vertical="top" wrapText="1"/>
      <protection/>
    </xf>
    <xf numFmtId="0" fontId="4" fillId="0" borderId="11" xfId="21" applyFont="1" applyBorder="1" applyAlignment="1">
      <alignment horizontal="left" vertical="top" wrapText="1"/>
      <protection/>
    </xf>
    <xf numFmtId="0" fontId="16" fillId="0" borderId="0" xfId="21" applyFont="1" applyBorder="1" applyAlignment="1">
      <alignment horizontal="left" vertical="top" wrapText="1"/>
      <protection/>
    </xf>
    <xf numFmtId="0" fontId="0" fillId="0" borderId="0" xfId="0" applyAlignment="1">
      <alignment horizontal="left" vertical="top" wrapText="1"/>
    </xf>
    <xf numFmtId="0" fontId="0" fillId="0" borderId="8" xfId="0" applyBorder="1" applyAlignment="1">
      <alignment horizontal="left" vertical="top" wrapText="1"/>
    </xf>
    <xf numFmtId="0" fontId="16" fillId="0" borderId="7" xfId="21" applyFont="1" applyBorder="1" applyAlignment="1">
      <alignment horizontal="left" vertical="top" wrapText="1"/>
      <protection/>
    </xf>
    <xf numFmtId="0" fontId="16" fillId="0" borderId="8" xfId="21" applyFont="1" applyBorder="1" applyAlignment="1">
      <alignment horizontal="left" vertical="top" wrapText="1"/>
      <protection/>
    </xf>
    <xf numFmtId="0" fontId="16" fillId="0" borderId="9" xfId="21" applyFont="1" applyBorder="1" applyAlignment="1">
      <alignment horizontal="left" vertical="top" wrapText="1"/>
      <protection/>
    </xf>
    <xf numFmtId="0" fontId="16" fillId="0" borderId="10" xfId="21" applyFont="1" applyBorder="1" applyAlignment="1">
      <alignment horizontal="left" vertical="top" wrapText="1"/>
      <protection/>
    </xf>
    <xf numFmtId="0" fontId="16" fillId="0" borderId="11" xfId="21" applyFont="1" applyBorder="1" applyAlignment="1">
      <alignment horizontal="left" vertical="top" wrapText="1"/>
      <protection/>
    </xf>
    <xf numFmtId="0" fontId="16" fillId="0" borderId="7" xfId="21" applyNumberFormat="1" applyFont="1" applyBorder="1" applyAlignment="1">
      <alignment horizontal="left" vertical="top" wrapText="1"/>
      <protection/>
    </xf>
    <xf numFmtId="0" fontId="4" fillId="0" borderId="7" xfId="21" applyFont="1" applyBorder="1" applyAlignment="1">
      <alignment horizontal="left" vertical="top" wrapText="1"/>
      <protection/>
    </xf>
    <xf numFmtId="0" fontId="4" fillId="0" borderId="0" xfId="21" applyFont="1" applyBorder="1" applyAlignment="1">
      <alignment horizontal="left" vertical="top" wrapText="1"/>
      <protection/>
    </xf>
    <xf numFmtId="0" fontId="4" fillId="0" borderId="8" xfId="21" applyFont="1" applyBorder="1" applyAlignment="1">
      <alignment horizontal="left" vertical="top" wrapText="1"/>
      <protection/>
    </xf>
    <xf numFmtId="0" fontId="4" fillId="0" borderId="4" xfId="21" applyFont="1" applyBorder="1" applyAlignment="1">
      <alignment horizontal="left" vertical="top" wrapText="1"/>
      <protection/>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0" xfId="0"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4" fillId="0" borderId="5" xfId="21" applyFont="1" applyBorder="1" applyAlignment="1">
      <alignment horizontal="left" vertical="top" wrapText="1"/>
      <protection/>
    </xf>
    <xf numFmtId="0" fontId="4" fillId="0" borderId="6" xfId="21" applyFont="1" applyBorder="1" applyAlignment="1">
      <alignment horizontal="left" vertical="top" wrapText="1"/>
      <protection/>
    </xf>
    <xf numFmtId="0" fontId="4" fillId="0" borderId="0" xfId="21" applyFont="1" applyBorder="1" applyAlignment="1" applyProtection="1">
      <alignment horizontal="left" vertical="center" wrapText="1"/>
      <protection locked="0"/>
    </xf>
    <xf numFmtId="0" fontId="1" fillId="0" borderId="4" xfId="21" applyFont="1" applyBorder="1" applyAlignment="1" applyProtection="1">
      <alignment horizontal="left" vertical="top" wrapText="1"/>
      <protection locked="0"/>
    </xf>
    <xf numFmtId="0" fontId="1" fillId="0" borderId="5" xfId="21" applyFont="1" applyBorder="1" applyAlignment="1" applyProtection="1">
      <alignment horizontal="left" vertical="top" wrapText="1"/>
      <protection locked="0"/>
    </xf>
    <xf numFmtId="0" fontId="1" fillId="0" borderId="6" xfId="21" applyFont="1" applyBorder="1" applyAlignment="1" applyProtection="1">
      <alignment horizontal="left" vertical="top" wrapText="1"/>
      <protection locked="0"/>
    </xf>
    <xf numFmtId="0" fontId="1" fillId="0" borderId="7" xfId="21" applyFont="1" applyBorder="1" applyAlignment="1" applyProtection="1">
      <alignment horizontal="left" vertical="top" wrapText="1"/>
      <protection locked="0"/>
    </xf>
    <xf numFmtId="0" fontId="1" fillId="0" borderId="0" xfId="21" applyFont="1" applyBorder="1" applyAlignment="1" applyProtection="1">
      <alignment horizontal="left" vertical="top" wrapText="1"/>
      <protection locked="0"/>
    </xf>
    <xf numFmtId="0" fontId="1" fillId="0" borderId="8" xfId="21" applyFont="1" applyBorder="1" applyAlignment="1" applyProtection="1">
      <alignment horizontal="left" vertical="top" wrapText="1"/>
      <protection locked="0"/>
    </xf>
    <xf numFmtId="0" fontId="1" fillId="0" borderId="9" xfId="21" applyFont="1" applyBorder="1" applyAlignment="1" applyProtection="1">
      <alignment horizontal="left" vertical="top" wrapText="1"/>
      <protection locked="0"/>
    </xf>
    <xf numFmtId="0" fontId="1" fillId="0" borderId="10" xfId="21" applyFont="1" applyBorder="1" applyAlignment="1" applyProtection="1">
      <alignment horizontal="left" vertical="top" wrapText="1"/>
      <protection locked="0"/>
    </xf>
    <xf numFmtId="0" fontId="1" fillId="0" borderId="11" xfId="21" applyFont="1" applyBorder="1" applyAlignment="1" applyProtection="1">
      <alignment horizontal="left" vertical="top" wrapText="1"/>
      <protection locked="0"/>
    </xf>
    <xf numFmtId="0" fontId="26" fillId="0" borderId="0" xfId="20" applyBorder="1" applyAlignment="1" applyProtection="1">
      <alignment horizontal="left" vertical="center" wrapText="1"/>
      <protection/>
    </xf>
    <xf numFmtId="0" fontId="1" fillId="6" borderId="4" xfId="21" applyFont="1" applyFill="1" applyBorder="1" applyAlignment="1" applyProtection="1">
      <alignment horizontal="left" vertical="top" wrapText="1"/>
      <protection locked="0"/>
    </xf>
    <xf numFmtId="0" fontId="1" fillId="6" borderId="5" xfId="21" applyFont="1" applyFill="1" applyBorder="1" applyAlignment="1" applyProtection="1">
      <alignment horizontal="left" vertical="top" wrapText="1"/>
      <protection locked="0"/>
    </xf>
    <xf numFmtId="0" fontId="1" fillId="6" borderId="6" xfId="21" applyFont="1" applyFill="1" applyBorder="1" applyAlignment="1" applyProtection="1">
      <alignment horizontal="left" vertical="top" wrapText="1"/>
      <protection locked="0"/>
    </xf>
    <xf numFmtId="0" fontId="1" fillId="6" borderId="7" xfId="21" applyFont="1" applyFill="1" applyBorder="1" applyAlignment="1" applyProtection="1">
      <alignment horizontal="left" vertical="top" wrapText="1"/>
      <protection locked="0"/>
    </xf>
    <xf numFmtId="0" fontId="1" fillId="6" borderId="0" xfId="21" applyFont="1" applyFill="1" applyBorder="1" applyAlignment="1" applyProtection="1">
      <alignment horizontal="left" vertical="top" wrapText="1"/>
      <protection locked="0"/>
    </xf>
    <xf numFmtId="0" fontId="1" fillId="6" borderId="8" xfId="21" applyFont="1" applyFill="1" applyBorder="1" applyAlignment="1" applyProtection="1">
      <alignment horizontal="left" vertical="top" wrapText="1"/>
      <protection locked="0"/>
    </xf>
    <xf numFmtId="0" fontId="1" fillId="6" borderId="9" xfId="21" applyFont="1" applyFill="1" applyBorder="1" applyAlignment="1" applyProtection="1">
      <alignment horizontal="left" vertical="top" wrapText="1"/>
      <protection locked="0"/>
    </xf>
    <xf numFmtId="0" fontId="1" fillId="6" borderId="10" xfId="21" applyFont="1" applyFill="1" applyBorder="1" applyAlignment="1" applyProtection="1">
      <alignment horizontal="left" vertical="top" wrapText="1"/>
      <protection locked="0"/>
    </xf>
    <xf numFmtId="0" fontId="1" fillId="6" borderId="11" xfId="21" applyFont="1" applyFill="1" applyBorder="1" applyAlignment="1" applyProtection="1">
      <alignment horizontal="left" vertical="top" wrapText="1"/>
      <protection locked="0"/>
    </xf>
    <xf numFmtId="0" fontId="26" fillId="0" borderId="0" xfId="20" applyBorder="1" applyAlignment="1" applyProtection="1">
      <alignment vertical="center" wrapText="1"/>
      <protection locked="0"/>
    </xf>
    <xf numFmtId="0" fontId="26" fillId="0" borderId="0" xfId="20" applyAlignment="1" applyProtection="1">
      <alignment vertical="center" wrapText="1"/>
      <protection/>
    </xf>
    <xf numFmtId="0" fontId="35" fillId="0" borderId="0" xfId="20" applyFont="1" applyBorder="1" applyAlignment="1" applyProtection="1">
      <alignment vertical="center" wrapText="1"/>
      <protection locked="0"/>
    </xf>
    <xf numFmtId="0" fontId="35" fillId="0" borderId="0" xfId="20" applyFont="1" applyAlignment="1" applyProtection="1">
      <alignment vertical="center" wrapText="1"/>
      <protection/>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Percent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customXml" Target="../customXml/item1.xml" /><Relationship Id="rId52" Type="http://schemas.openxmlformats.org/officeDocument/2006/relationships/customXml" Target="../customXml/item2.xml" /><Relationship Id="rId53" Type="http://schemas.openxmlformats.org/officeDocument/2006/relationships/customXml" Target="../customXml/item3.xml" /><Relationship Id="rId54" Type="http://schemas.openxmlformats.org/officeDocument/2006/relationships/customXml" Target="../customXml/item5.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vml" /><Relationship Id="rId3"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vml" /><Relationship Id="rId3"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vml" /><Relationship Id="rId3"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4.vml" /><Relationship Id="rId3"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5.vml" /><Relationship Id="rId3"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8"/>
  <sheetViews>
    <sheetView workbookViewId="0" topLeftCell="A1">
      <pane ySplit="1" topLeftCell="A2" activePane="bottomLeft" state="frozen"/>
      <selection pane="bottomLeft" activeCell="A2" sqref="A2"/>
    </sheetView>
  </sheetViews>
  <sheetFormatPr defaultColWidth="9.140625" defaultRowHeight="15"/>
  <cols>
    <col min="1" max="1" width="11.57421875" style="0" customWidth="1"/>
    <col min="2" max="2" width="6.8515625" style="0" customWidth="1"/>
    <col min="3" max="3" width="18.140625" style="0" customWidth="1"/>
    <col min="4" max="4" width="26.00390625" style="200" customWidth="1"/>
    <col min="5" max="6" width="17.421875" style="0" customWidth="1"/>
    <col min="7" max="7" width="24.00390625" style="199" customWidth="1"/>
    <col min="8" max="8" width="23.7109375" style="0" customWidth="1"/>
    <col min="9" max="12" width="17.421875" style="0" customWidth="1"/>
    <col min="13" max="13" width="7.7109375" style="196" customWidth="1"/>
    <col min="14" max="14" width="17.421875" style="196" customWidth="1"/>
    <col min="15" max="15" width="17.421875" style="0" customWidth="1"/>
    <col min="16" max="16" width="13.00390625" style="0" customWidth="1"/>
    <col min="17" max="17" width="20.7109375" style="0" customWidth="1"/>
    <col min="18" max="18" width="9.00390625" style="0" customWidth="1"/>
  </cols>
  <sheetData>
    <row r="1" spans="1:18" ht="15">
      <c r="A1" t="s">
        <v>246</v>
      </c>
      <c r="B1" t="s">
        <v>247</v>
      </c>
      <c r="C1" t="s">
        <v>254</v>
      </c>
      <c r="D1" s="200" t="s">
        <v>245</v>
      </c>
      <c r="E1" t="s">
        <v>252</v>
      </c>
      <c r="F1" t="s">
        <v>251</v>
      </c>
      <c r="G1" s="199" t="s">
        <v>250</v>
      </c>
      <c r="H1" s="196" t="s">
        <v>249</v>
      </c>
      <c r="I1" s="198" t="s">
        <v>284</v>
      </c>
      <c r="J1" t="s">
        <v>240</v>
      </c>
      <c r="K1" t="s">
        <v>241</v>
      </c>
      <c r="L1" t="s">
        <v>248</v>
      </c>
      <c r="M1" t="s">
        <v>242</v>
      </c>
      <c r="N1" s="196" t="s">
        <v>243</v>
      </c>
      <c r="O1" s="196" t="s">
        <v>253</v>
      </c>
      <c r="P1" t="s">
        <v>244</v>
      </c>
      <c r="Q1" t="s">
        <v>283</v>
      </c>
      <c r="R1" t="s">
        <v>285</v>
      </c>
    </row>
    <row r="2" spans="1:18" ht="15">
      <c r="A2" s="196" t="str">
        <f>'Total Payment Amount'!$D$2</f>
        <v>The University of California, San Diego Health System</v>
      </c>
      <c r="B2" s="196" t="str">
        <f>'Total Payment Amount'!$D$3</f>
        <v>DY 7</v>
      </c>
      <c r="C2" s="197">
        <f>'Total Payment Amount'!$D$4</f>
        <v>41213</v>
      </c>
      <c r="D2" s="199" t="str">
        <f t="shared" si="0" ref="D2:D65">INDIRECT("'"&amp;$Q2&amp;"'!$A$6")</f>
        <v>Category 1: Expand Primary Care Capacity</v>
      </c>
      <c r="E2" s="196">
        <f t="shared" si="1" ref="E2:E65">INDIRECT("'"&amp;$Q2&amp;"'!$F$18")</f>
        <v>0</v>
      </c>
      <c r="F2" s="196">
        <f t="shared" si="2" ref="F2:F65">INDIRECT("'"&amp;$Q2&amp;"'!$F$20")</f>
        <v>0</v>
      </c>
      <c r="G2" s="199" t="str">
        <f ca="1">INDIRECT("'"&amp;$Q2&amp;"'!B22")</f>
        <v>Process Milestone:</v>
      </c>
      <c r="H2" s="196">
        <f ca="1">INDIRECT("'"&amp;$Q2&amp;"'!D22")</f>
        <v>0</v>
      </c>
      <c r="I2" s="196"/>
      <c r="J2" s="196">
        <f ca="1">INDIRECT("'"&amp;$Q2&amp;"'!F25")</f>
        <v>0</v>
      </c>
      <c r="K2" s="196">
        <f ca="1">INDIRECT("'"&amp;$Q2&amp;"'!F27")</f>
        <v>0</v>
      </c>
      <c r="L2" s="196" t="str">
        <f ca="1">INDIRECT("'"&amp;$Q2&amp;"'!F29")</f>
        <v>N/A</v>
      </c>
      <c r="M2" s="196">
        <f ca="1">INDIRECT("'"&amp;$Q2&amp;"'!F32")</f>
        <v>0</v>
      </c>
      <c r="N2" s="196">
        <f ca="1">INDIRECT("'"&amp;$Q2&amp;"'!B34")</f>
        <v>0</v>
      </c>
      <c r="O2" s="196">
        <f ca="1">INDIRECT("'"&amp;$Q2&amp;"'!F42")</f>
        <v>0</v>
      </c>
      <c r="P2" s="196" t="str">
        <f ca="1">INDIRECT("'"&amp;$Q2&amp;"'!F44")</f>
        <v xml:space="preserve"> </v>
      </c>
      <c r="Q2" t="s">
        <v>93</v>
      </c>
      <c r="R2">
        <v>1</v>
      </c>
    </row>
    <row r="3" spans="1:18" ht="15">
      <c r="A3" s="196" t="str">
        <f>'Total Payment Amount'!$D$2</f>
        <v>The University of California, San Diego Health System</v>
      </c>
      <c r="B3" s="196" t="str">
        <f>'Total Payment Amount'!$D$3</f>
        <v>DY 7</v>
      </c>
      <c r="C3" s="197">
        <f>'Total Payment Amount'!$D$4</f>
        <v>41213</v>
      </c>
      <c r="D3" s="199" t="str">
        <f ca="1" t="shared" si="0"/>
        <v>Category 1: Expand Primary Care Capacity</v>
      </c>
      <c r="E3" s="196">
        <f ca="1" t="shared" si="1"/>
        <v>0</v>
      </c>
      <c r="F3" s="196">
        <f ca="1" t="shared" si="2"/>
        <v>0</v>
      </c>
      <c r="G3" s="199" t="str">
        <f ca="1">INDIRECT("'"&amp;$Q3&amp;"'!B47")</f>
        <v>Process Milestone:</v>
      </c>
      <c r="H3" s="196">
        <f ca="1">INDIRECT("'"&amp;$Q3&amp;"'!D47")</f>
        <v>0</v>
      </c>
      <c r="I3" s="196"/>
      <c r="J3" s="196">
        <f ca="1">INDIRECT("'"&amp;$Q3&amp;"'!F50")</f>
        <v>0</v>
      </c>
      <c r="K3" s="196">
        <f ca="1">INDIRECT("'"&amp;$Q3&amp;"'!F52")</f>
        <v>0</v>
      </c>
      <c r="L3" s="196" t="str">
        <f ca="1">INDIRECT("'"&amp;$Q3&amp;"'!F54")</f>
        <v>N/A</v>
      </c>
      <c r="M3" s="196">
        <f ca="1">INDIRECT("'"&amp;$Q3&amp;"'!F57")</f>
        <v>0</v>
      </c>
      <c r="N3" s="196">
        <f ca="1">INDIRECT("'"&amp;$Q3&amp;"'!B59")</f>
        <v>0</v>
      </c>
      <c r="O3" s="196">
        <f ca="1">INDIRECT("'"&amp;$Q3&amp;"'!F67")</f>
        <v>0</v>
      </c>
      <c r="P3" s="196" t="str">
        <f ca="1">INDIRECT("'"&amp;$Q3&amp;"'!F69")</f>
        <v xml:space="preserve"> </v>
      </c>
      <c r="Q3" t="s">
        <v>93</v>
      </c>
      <c r="R3">
        <v>1</v>
      </c>
    </row>
    <row r="4" spans="1:18" ht="15">
      <c r="A4" s="196" t="str">
        <f>'Total Payment Amount'!$D$2</f>
        <v>The University of California, San Diego Health System</v>
      </c>
      <c r="B4" s="196" t="str">
        <f>'Total Payment Amount'!$D$3</f>
        <v>DY 7</v>
      </c>
      <c r="C4" s="197">
        <f>'Total Payment Amount'!$D$4</f>
        <v>41213</v>
      </c>
      <c r="D4" s="199" t="str">
        <f ca="1" t="shared" si="0"/>
        <v>Category 1: Expand Primary Care Capacity</v>
      </c>
      <c r="E4" s="196">
        <f ca="1" t="shared" si="1"/>
        <v>0</v>
      </c>
      <c r="F4" s="196">
        <f ca="1" t="shared" si="2"/>
        <v>0</v>
      </c>
      <c r="G4" s="199" t="str">
        <f ca="1">INDIRECT("'"&amp;$Q4&amp;"'!B72")</f>
        <v>Process Milestone:</v>
      </c>
      <c r="H4" s="196">
        <f ca="1">INDIRECT("'"&amp;$Q4&amp;"'!D72")</f>
        <v>0</v>
      </c>
      <c r="I4" s="196"/>
      <c r="J4" s="196">
        <f ca="1">INDIRECT("'"&amp;$Q4&amp;"'!F75")</f>
        <v>0</v>
      </c>
      <c r="K4" s="196">
        <f ca="1">INDIRECT("'"&amp;$Q4&amp;"'!F77")</f>
        <v>0</v>
      </c>
      <c r="L4" s="196" t="str">
        <f ca="1">INDIRECT("'"&amp;$Q4&amp;"'!F79")</f>
        <v>N/A</v>
      </c>
      <c r="M4" s="196">
        <f ca="1">INDIRECT("'"&amp;$Q4&amp;"'!F82")</f>
        <v>0</v>
      </c>
      <c r="N4" s="196">
        <f ca="1">INDIRECT("'"&amp;$Q4&amp;"'!B84")</f>
        <v>0</v>
      </c>
      <c r="O4" s="196">
        <f ca="1">INDIRECT("'"&amp;$Q4&amp;"'!F92")</f>
        <v>0</v>
      </c>
      <c r="P4" s="196" t="str">
        <f ca="1">INDIRECT("'"&amp;$Q4&amp;"'!F94")</f>
        <v xml:space="preserve"> </v>
      </c>
      <c r="Q4" t="s">
        <v>93</v>
      </c>
      <c r="R4">
        <v>1</v>
      </c>
    </row>
    <row r="5" spans="1:18" ht="15">
      <c r="A5" s="196" t="str">
        <f>'Total Payment Amount'!$D$2</f>
        <v>The University of California, San Diego Health System</v>
      </c>
      <c r="B5" s="196" t="str">
        <f>'Total Payment Amount'!$D$3</f>
        <v>DY 7</v>
      </c>
      <c r="C5" s="197">
        <f>'Total Payment Amount'!$D$4</f>
        <v>41213</v>
      </c>
      <c r="D5" s="199" t="str">
        <f ca="1" t="shared" si="0"/>
        <v>Category 1: Expand Primary Care Capacity</v>
      </c>
      <c r="E5" s="196">
        <f ca="1" t="shared" si="1"/>
        <v>0</v>
      </c>
      <c r="F5" s="196">
        <f ca="1" t="shared" si="2"/>
        <v>0</v>
      </c>
      <c r="G5" s="199" t="str">
        <f ca="1">INDIRECT("'"&amp;$Q5&amp;"'!B97")</f>
        <v>Process Milestone:</v>
      </c>
      <c r="H5" s="196">
        <f ca="1">INDIRECT("'"&amp;$Q5&amp;"'!D97")</f>
        <v>0</v>
      </c>
      <c r="I5" s="196"/>
      <c r="J5" s="196">
        <f ca="1">INDIRECT("'"&amp;$Q5&amp;"'!F100")</f>
        <v>0</v>
      </c>
      <c r="K5" s="196">
        <f ca="1">INDIRECT("'"&amp;$Q5&amp;"'!F102")</f>
        <v>0</v>
      </c>
      <c r="L5" s="196" t="str">
        <f ca="1">INDIRECT("'"&amp;$Q5&amp;"'!F104")</f>
        <v>N/A</v>
      </c>
      <c r="M5" s="196">
        <f ca="1">INDIRECT("'"&amp;$Q5&amp;"'!F107")</f>
        <v>0</v>
      </c>
      <c r="N5" s="196">
        <f ca="1">INDIRECT("'"&amp;$Q5&amp;"'!B109")</f>
        <v>0</v>
      </c>
      <c r="O5" s="196">
        <f ca="1">INDIRECT("'"&amp;$Q5&amp;"'!F117")</f>
        <v>0</v>
      </c>
      <c r="P5" s="196" t="str">
        <f ca="1">INDIRECT("'"&amp;$Q5&amp;"'!F119")</f>
        <v xml:space="preserve"> </v>
      </c>
      <c r="Q5" t="s">
        <v>93</v>
      </c>
      <c r="R5">
        <v>1</v>
      </c>
    </row>
    <row r="6" spans="1:18" ht="15">
      <c r="A6" s="196" t="str">
        <f>'Total Payment Amount'!$D$2</f>
        <v>The University of California, San Diego Health System</v>
      </c>
      <c r="B6" s="196" t="str">
        <f>'Total Payment Amount'!$D$3</f>
        <v>DY 7</v>
      </c>
      <c r="C6" s="197">
        <f>'Total Payment Amount'!$D$4</f>
        <v>41213</v>
      </c>
      <c r="D6" s="199" t="str">
        <f ca="1" t="shared" si="0"/>
        <v>Category 1: Expand Primary Care Capacity</v>
      </c>
      <c r="E6" s="196">
        <f ca="1" t="shared" si="1"/>
        <v>0</v>
      </c>
      <c r="F6" s="196">
        <f ca="1" t="shared" si="2"/>
        <v>0</v>
      </c>
      <c r="G6" s="199" t="str">
        <f ca="1">INDIRECT("'"&amp;$Q6&amp;"'!B122")</f>
        <v>Process Milestone:</v>
      </c>
      <c r="H6" s="196">
        <f ca="1">INDIRECT("'"&amp;$Q6&amp;"'!D122")</f>
        <v>0</v>
      </c>
      <c r="I6" s="196"/>
      <c r="J6" s="196">
        <f ca="1">INDIRECT("'"&amp;$Q6&amp;"'!F125")</f>
        <v>0</v>
      </c>
      <c r="K6" s="196">
        <f ca="1">INDIRECT("'"&amp;$Q6&amp;"'!F127")</f>
        <v>0</v>
      </c>
      <c r="L6" s="196" t="str">
        <f ca="1">INDIRECT("'"&amp;$Q6&amp;"'!F129")</f>
        <v>N/A</v>
      </c>
      <c r="M6" s="196">
        <f ca="1">INDIRECT("'"&amp;$Q6&amp;"'!F132")</f>
        <v>0</v>
      </c>
      <c r="N6" s="196">
        <f ca="1">INDIRECT("'"&amp;$Q6&amp;"'!B134")</f>
        <v>0</v>
      </c>
      <c r="O6" s="196">
        <f ca="1">INDIRECT("'"&amp;$Q6&amp;"'!F142")</f>
        <v>0</v>
      </c>
      <c r="P6" s="196" t="str">
        <f ca="1">INDIRECT("'"&amp;$Q6&amp;"'!F144")</f>
        <v xml:space="preserve"> </v>
      </c>
      <c r="Q6" t="s">
        <v>93</v>
      </c>
      <c r="R6">
        <v>1</v>
      </c>
    </row>
    <row r="7" spans="1:18" ht="15">
      <c r="A7" s="196" t="str">
        <f>'Total Payment Amount'!$D$2</f>
        <v>The University of California, San Diego Health System</v>
      </c>
      <c r="B7" s="196" t="str">
        <f>'Total Payment Amount'!$D$3</f>
        <v>DY 7</v>
      </c>
      <c r="C7" s="197">
        <f>'Total Payment Amount'!$D$4</f>
        <v>41213</v>
      </c>
      <c r="D7" s="199" t="str">
        <f ca="1" t="shared" si="0"/>
        <v>Category 1: Expand Primary Care Capacity</v>
      </c>
      <c r="E7" s="196">
        <f ca="1" t="shared" si="1"/>
        <v>0</v>
      </c>
      <c r="F7" s="196">
        <f ca="1" t="shared" si="2"/>
        <v>0</v>
      </c>
      <c r="G7" s="199" t="str">
        <f ca="1">INDIRECT("'"&amp;$Q7&amp;"'!B147")</f>
        <v>Improvement Milestone:</v>
      </c>
      <c r="H7" s="196">
        <f ca="1">INDIRECT("'"&amp;$Q7&amp;"'!D147")</f>
        <v>0</v>
      </c>
      <c r="I7" s="196"/>
      <c r="J7" s="196">
        <f ca="1">INDIRECT("'"&amp;$Q7&amp;"'!F150")</f>
        <v>0</v>
      </c>
      <c r="K7" s="196">
        <f ca="1">INDIRECT("'"&amp;$Q7&amp;"'!F152")</f>
        <v>0</v>
      </c>
      <c r="L7" s="196" t="str">
        <f ca="1">INDIRECT("'"&amp;$Q7&amp;"'!F154")</f>
        <v>N/A</v>
      </c>
      <c r="M7" s="196">
        <f ca="1">INDIRECT("'"&amp;$Q7&amp;"'!F157")</f>
        <v>0</v>
      </c>
      <c r="N7" s="196">
        <f ca="1">INDIRECT("'"&amp;$Q7&amp;"'!B159")</f>
        <v>0</v>
      </c>
      <c r="O7" s="196">
        <f ca="1">INDIRECT("'"&amp;$Q7&amp;"'!F167")</f>
        <v>0</v>
      </c>
      <c r="P7" s="196" t="str">
        <f ca="1">INDIRECT("'"&amp;$Q7&amp;"'!F169")</f>
        <v xml:space="preserve"> </v>
      </c>
      <c r="Q7" t="s">
        <v>93</v>
      </c>
      <c r="R7">
        <v>1</v>
      </c>
    </row>
    <row r="8" spans="1:18" ht="15">
      <c r="A8" s="196" t="str">
        <f>'Total Payment Amount'!$D$2</f>
        <v>The University of California, San Diego Health System</v>
      </c>
      <c r="B8" s="196" t="str">
        <f>'Total Payment Amount'!$D$3</f>
        <v>DY 7</v>
      </c>
      <c r="C8" s="197">
        <f>'Total Payment Amount'!$D$4</f>
        <v>41213</v>
      </c>
      <c r="D8" s="199" t="str">
        <f ca="1" t="shared" si="0"/>
        <v>Category 1: Expand Primary Care Capacity</v>
      </c>
      <c r="E8" s="196">
        <f ca="1" t="shared" si="1"/>
        <v>0</v>
      </c>
      <c r="F8" s="196">
        <f ca="1" t="shared" si="2"/>
        <v>0</v>
      </c>
      <c r="G8" s="199" t="str">
        <f ca="1">INDIRECT("'"&amp;$Q8&amp;"'!B172")</f>
        <v>Improvement Milestone:</v>
      </c>
      <c r="H8" s="196">
        <f ca="1">INDIRECT("'"&amp;$Q8&amp;"'!D172")</f>
        <v>0</v>
      </c>
      <c r="I8" s="196"/>
      <c r="J8" s="196">
        <f ca="1">INDIRECT("'"&amp;$Q8&amp;"'!F175")</f>
        <v>0</v>
      </c>
      <c r="K8" s="196">
        <f ca="1">INDIRECT("'"&amp;$Q8&amp;"'!F177")</f>
        <v>0</v>
      </c>
      <c r="L8" s="196" t="str">
        <f ca="1">INDIRECT("'"&amp;$Q8&amp;"'!F179")</f>
        <v>N/A</v>
      </c>
      <c r="M8" s="196">
        <f ca="1">INDIRECT("'"&amp;$Q8&amp;"'!F182")</f>
        <v>0</v>
      </c>
      <c r="N8" s="196">
        <f ca="1">INDIRECT("'"&amp;$Q8&amp;"'!B184")</f>
        <v>0</v>
      </c>
      <c r="O8" s="196">
        <f ca="1">INDIRECT("'"&amp;$Q8&amp;"'!F192")</f>
        <v>0</v>
      </c>
      <c r="P8" s="196" t="str">
        <f ca="1">INDIRECT("'"&amp;$Q8&amp;"'!F194")</f>
        <v xml:space="preserve"> </v>
      </c>
      <c r="Q8" t="s">
        <v>93</v>
      </c>
      <c r="R8">
        <v>1</v>
      </c>
    </row>
    <row r="9" spans="1:18" ht="15">
      <c r="A9" s="196" t="str">
        <f>'Total Payment Amount'!$D$2</f>
        <v>The University of California, San Diego Health System</v>
      </c>
      <c r="B9" s="196" t="str">
        <f>'Total Payment Amount'!$D$3</f>
        <v>DY 7</v>
      </c>
      <c r="C9" s="197">
        <f>'Total Payment Amount'!$D$4</f>
        <v>41213</v>
      </c>
      <c r="D9" s="199" t="str">
        <f ca="1" t="shared" si="0"/>
        <v>Category 1: Expand Primary Care Capacity</v>
      </c>
      <c r="E9" s="196">
        <f ca="1" t="shared" si="1"/>
        <v>0</v>
      </c>
      <c r="F9" s="196">
        <f ca="1" t="shared" si="2"/>
        <v>0</v>
      </c>
      <c r="G9" s="199" t="str">
        <f ca="1">INDIRECT("'"&amp;$Q9&amp;"'!B197")</f>
        <v>Improvement Milestone:</v>
      </c>
      <c r="H9" s="196">
        <f ca="1">INDIRECT("'"&amp;$Q9&amp;"'!D197")</f>
        <v>0</v>
      </c>
      <c r="I9" s="196"/>
      <c r="J9" s="196">
        <f ca="1">INDIRECT("'"&amp;$Q9&amp;"'!F200")</f>
        <v>0</v>
      </c>
      <c r="K9" s="196">
        <f ca="1">INDIRECT("'"&amp;$Q9&amp;"'!F202")</f>
        <v>0</v>
      </c>
      <c r="L9" s="196" t="str">
        <f ca="1">INDIRECT("'"&amp;$Q9&amp;"'!F204")</f>
        <v>N/A</v>
      </c>
      <c r="M9" s="196">
        <f ca="1">INDIRECT("'"&amp;$Q9&amp;"'!F207")</f>
        <v>0</v>
      </c>
      <c r="N9" s="196">
        <f ca="1">INDIRECT("'"&amp;$Q9&amp;"'!B209")</f>
        <v>0</v>
      </c>
      <c r="O9" s="196">
        <f ca="1">INDIRECT("'"&amp;$Q9&amp;"'!F217")</f>
        <v>0</v>
      </c>
      <c r="P9" s="196" t="str">
        <f ca="1">INDIRECT("'"&amp;$Q9&amp;"'!F219")</f>
        <v xml:space="preserve"> </v>
      </c>
      <c r="Q9" t="s">
        <v>93</v>
      </c>
      <c r="R9">
        <v>1</v>
      </c>
    </row>
    <row r="10" spans="1:18" ht="15">
      <c r="A10" s="196" t="str">
        <f>'Total Payment Amount'!$D$2</f>
        <v>The University of California, San Diego Health System</v>
      </c>
      <c r="B10" s="196" t="str">
        <f>'Total Payment Amount'!$D$3</f>
        <v>DY 7</v>
      </c>
      <c r="C10" s="197">
        <f>'Total Payment Amount'!$D$4</f>
        <v>41213</v>
      </c>
      <c r="D10" s="199" t="str">
        <f ca="1" t="shared" si="0"/>
        <v>Category 1: Expand Primary Care Capacity</v>
      </c>
      <c r="E10" s="196">
        <f ca="1" t="shared" si="1"/>
        <v>0</v>
      </c>
      <c r="F10" s="196">
        <f ca="1" t="shared" si="2"/>
        <v>0</v>
      </c>
      <c r="G10" s="199" t="str">
        <f ca="1">INDIRECT("'"&amp;$Q10&amp;"'!B222")</f>
        <v>Improvement Milestone:</v>
      </c>
      <c r="H10" s="196">
        <f ca="1">INDIRECT("'"&amp;$Q10&amp;"'!D222")</f>
        <v>0</v>
      </c>
      <c r="I10" s="196"/>
      <c r="J10" s="196">
        <f ca="1">INDIRECT("'"&amp;$Q10&amp;"'!F225")</f>
        <v>0</v>
      </c>
      <c r="K10" s="196">
        <f ca="1">INDIRECT("'"&amp;$Q10&amp;"'!F227")</f>
        <v>0</v>
      </c>
      <c r="L10" s="196" t="str">
        <f ca="1">INDIRECT("'"&amp;$Q10&amp;"'!F229")</f>
        <v>N/A</v>
      </c>
      <c r="M10" s="196">
        <f ca="1">INDIRECT("'"&amp;$Q10&amp;"'!F232")</f>
        <v>0</v>
      </c>
      <c r="N10" s="196">
        <f ca="1">INDIRECT("'"&amp;$Q10&amp;"'!B234")</f>
        <v>0</v>
      </c>
      <c r="O10" s="196">
        <f ca="1">INDIRECT("'"&amp;$Q10&amp;"'!F242")</f>
        <v>0</v>
      </c>
      <c r="P10" s="196" t="str">
        <f ca="1">INDIRECT("'"&amp;$Q10&amp;"'!F244")</f>
        <v xml:space="preserve"> </v>
      </c>
      <c r="Q10" t="s">
        <v>93</v>
      </c>
      <c r="R10">
        <v>1</v>
      </c>
    </row>
    <row r="11" spans="1:18" ht="15">
      <c r="A11" s="196" t="str">
        <f>'Total Payment Amount'!$D$2</f>
        <v>The University of California, San Diego Health System</v>
      </c>
      <c r="B11" s="196" t="str">
        <f>'Total Payment Amount'!$D$3</f>
        <v>DY 7</v>
      </c>
      <c r="C11" s="197">
        <f>'Total Payment Amount'!$D$4</f>
        <v>41213</v>
      </c>
      <c r="D11" s="199" t="str">
        <f ca="1" t="shared" si="0"/>
        <v>Category 1: Expand Primary Care Capacity</v>
      </c>
      <c r="E11" s="196">
        <f ca="1" t="shared" si="1"/>
        <v>0</v>
      </c>
      <c r="F11" s="196">
        <f ca="1" t="shared" si="2"/>
        <v>0</v>
      </c>
      <c r="G11" s="199" t="str">
        <f ca="1">INDIRECT("'"&amp;$Q11&amp;"'!B247")</f>
        <v>Improvement Milestone:</v>
      </c>
      <c r="H11" s="196">
        <f ca="1">INDIRECT("'"&amp;$Q11&amp;"'!D247")</f>
        <v>0</v>
      </c>
      <c r="I11" s="196"/>
      <c r="J11" s="196">
        <f ca="1">INDIRECT("'"&amp;$Q11&amp;"'!F250")</f>
        <v>0</v>
      </c>
      <c r="K11" s="196">
        <f ca="1">INDIRECT("'"&amp;$Q11&amp;"'!F252")</f>
        <v>0</v>
      </c>
      <c r="L11" s="196" t="str">
        <f ca="1">INDIRECT("'"&amp;$Q11&amp;"'!F254")</f>
        <v>N/A</v>
      </c>
      <c r="M11" s="196">
        <f ca="1">INDIRECT("'"&amp;$Q11&amp;"'!F257")</f>
        <v>0</v>
      </c>
      <c r="N11" s="196">
        <f ca="1">INDIRECT("'"&amp;$Q11&amp;"'!B259")</f>
        <v>0</v>
      </c>
      <c r="O11" s="196">
        <f ca="1">INDIRECT("'"&amp;$Q11&amp;"'!F267")</f>
        <v>0</v>
      </c>
      <c r="P11" s="196" t="str">
        <f ca="1">INDIRECT("'"&amp;$Q11&amp;"'!F269")</f>
        <v xml:space="preserve"> </v>
      </c>
      <c r="Q11" t="s">
        <v>93</v>
      </c>
      <c r="R11">
        <v>1</v>
      </c>
    </row>
    <row r="12" spans="1:18" ht="15">
      <c r="A12" s="196" t="str">
        <f>'Total Payment Amount'!$D$2</f>
        <v>The University of California, San Diego Health System</v>
      </c>
      <c r="B12" s="196" t="str">
        <f>'Total Payment Amount'!$D$3</f>
        <v>DY 7</v>
      </c>
      <c r="C12" s="197">
        <f>'Total Payment Amount'!$D$4</f>
        <v>41213</v>
      </c>
      <c r="D12" s="199" t="str">
        <f ca="1" t="shared" si="0"/>
        <v>Category 1: Increase Training of Primary Care Workforce</v>
      </c>
      <c r="E12" s="196">
        <f ca="1" t="shared" si="1"/>
        <v>0</v>
      </c>
      <c r="F12" s="196">
        <f ca="1" t="shared" si="2"/>
        <v>0</v>
      </c>
      <c r="G12" s="199" t="str">
        <f ca="1">INDIRECT("'"&amp;$Q12&amp;"'!B22")</f>
        <v>Process Milestone:</v>
      </c>
      <c r="H12" s="196">
        <f ca="1">INDIRECT("'"&amp;$Q12&amp;"'!D22")</f>
        <v>0</v>
      </c>
      <c r="I12" s="196"/>
      <c r="J12" s="196">
        <f ca="1">INDIRECT("'"&amp;$Q12&amp;"'!F25")</f>
        <v>0</v>
      </c>
      <c r="K12" s="196">
        <f ca="1">INDIRECT("'"&amp;$Q12&amp;"'!F27")</f>
        <v>0</v>
      </c>
      <c r="L12" s="196" t="str">
        <f ca="1">INDIRECT("'"&amp;$Q12&amp;"'!F29")</f>
        <v>N/A</v>
      </c>
      <c r="M12" s="196">
        <f ca="1">INDIRECT("'"&amp;$Q12&amp;"'!F32")</f>
        <v>0</v>
      </c>
      <c r="N12" s="196">
        <f ca="1">INDIRECT("'"&amp;$Q12&amp;"'!B34")</f>
        <v>0</v>
      </c>
      <c r="O12" s="196">
        <f ca="1">INDIRECT("'"&amp;$Q12&amp;"'!F42")</f>
        <v>0</v>
      </c>
      <c r="P12" s="196" t="str">
        <f ca="1">INDIRECT("'"&amp;$Q12&amp;"'!F44")</f>
        <v xml:space="preserve"> </v>
      </c>
      <c r="Q12" t="s">
        <v>282</v>
      </c>
      <c r="R12">
        <v>2</v>
      </c>
    </row>
    <row r="13" spans="1:18" ht="15">
      <c r="A13" s="196" t="str">
        <f>'Total Payment Amount'!$D$2</f>
        <v>The University of California, San Diego Health System</v>
      </c>
      <c r="B13" s="196" t="str">
        <f>'Total Payment Amount'!$D$3</f>
        <v>DY 7</v>
      </c>
      <c r="C13" s="197">
        <f>'Total Payment Amount'!$D$4</f>
        <v>41213</v>
      </c>
      <c r="D13" s="199" t="str">
        <f ca="1" t="shared" si="0"/>
        <v>Category 1: Increase Training of Primary Care Workforce</v>
      </c>
      <c r="E13" s="196">
        <f ca="1" t="shared" si="1"/>
        <v>0</v>
      </c>
      <c r="F13" s="196">
        <f ca="1" t="shared" si="2"/>
        <v>0</v>
      </c>
      <c r="G13" s="199" t="str">
        <f ca="1">INDIRECT("'"&amp;$Q13&amp;"'!B47")</f>
        <v>Process Milestone:</v>
      </c>
      <c r="H13" s="196">
        <f ca="1">INDIRECT("'"&amp;$Q13&amp;"'!D47")</f>
        <v>0</v>
      </c>
      <c r="I13" s="196"/>
      <c r="J13" s="196">
        <f ca="1">INDIRECT("'"&amp;$Q13&amp;"'!F50")</f>
        <v>0</v>
      </c>
      <c r="K13" s="196">
        <f ca="1">INDIRECT("'"&amp;$Q13&amp;"'!F52")</f>
        <v>0</v>
      </c>
      <c r="L13" s="196" t="str">
        <f ca="1">INDIRECT("'"&amp;$Q13&amp;"'!F54")</f>
        <v>N/A</v>
      </c>
      <c r="M13" s="196">
        <f ca="1">INDIRECT("'"&amp;$Q13&amp;"'!F57")</f>
        <v>0</v>
      </c>
      <c r="N13" s="196">
        <f ca="1">INDIRECT("'"&amp;$Q13&amp;"'!B59")</f>
        <v>0</v>
      </c>
      <c r="O13" s="196">
        <f ca="1">INDIRECT("'"&amp;$Q13&amp;"'!F67")</f>
        <v>0</v>
      </c>
      <c r="P13" s="196" t="str">
        <f ca="1">INDIRECT("'"&amp;$Q13&amp;"'!F69")</f>
        <v xml:space="preserve"> </v>
      </c>
      <c r="Q13" t="s">
        <v>282</v>
      </c>
      <c r="R13">
        <v>2</v>
      </c>
    </row>
    <row r="14" spans="1:18" ht="15">
      <c r="A14" s="196" t="str">
        <f>'Total Payment Amount'!$D$2</f>
        <v>The University of California, San Diego Health System</v>
      </c>
      <c r="B14" s="196" t="str">
        <f>'Total Payment Amount'!$D$3</f>
        <v>DY 7</v>
      </c>
      <c r="C14" s="197">
        <f>'Total Payment Amount'!$D$4</f>
        <v>41213</v>
      </c>
      <c r="D14" s="199" t="str">
        <f ca="1" t="shared" si="0"/>
        <v>Category 1: Increase Training of Primary Care Workforce</v>
      </c>
      <c r="E14" s="196">
        <f ca="1" t="shared" si="1"/>
        <v>0</v>
      </c>
      <c r="F14" s="196">
        <f ca="1" t="shared" si="2"/>
        <v>0</v>
      </c>
      <c r="G14" s="199" t="str">
        <f ca="1">INDIRECT("'"&amp;$Q14&amp;"'!B72")</f>
        <v>Process Milestone:</v>
      </c>
      <c r="H14" s="196">
        <f ca="1">INDIRECT("'"&amp;$Q14&amp;"'!D72")</f>
        <v>0</v>
      </c>
      <c r="I14" s="196"/>
      <c r="J14" s="196">
        <f ca="1">INDIRECT("'"&amp;$Q14&amp;"'!F75")</f>
        <v>0</v>
      </c>
      <c r="K14" s="196">
        <f ca="1">INDIRECT("'"&amp;$Q14&amp;"'!F77")</f>
        <v>0</v>
      </c>
      <c r="L14" s="196" t="str">
        <f ca="1">INDIRECT("'"&amp;$Q14&amp;"'!F79")</f>
        <v>N/A</v>
      </c>
      <c r="M14" s="196">
        <f ca="1">INDIRECT("'"&amp;$Q14&amp;"'!F82")</f>
        <v>0</v>
      </c>
      <c r="N14" s="196">
        <f ca="1">INDIRECT("'"&amp;$Q14&amp;"'!B84")</f>
        <v>0</v>
      </c>
      <c r="O14" s="196">
        <f ca="1">INDIRECT("'"&amp;$Q14&amp;"'!F92")</f>
        <v>0</v>
      </c>
      <c r="P14" s="196" t="str">
        <f ca="1">INDIRECT("'"&amp;$Q14&amp;"'!F94")</f>
        <v xml:space="preserve"> </v>
      </c>
      <c r="Q14" t="s">
        <v>282</v>
      </c>
      <c r="R14">
        <v>2</v>
      </c>
    </row>
    <row r="15" spans="1:18" ht="15">
      <c r="A15" s="196" t="str">
        <f>'Total Payment Amount'!$D$2</f>
        <v>The University of California, San Diego Health System</v>
      </c>
      <c r="B15" s="196" t="str">
        <f>'Total Payment Amount'!$D$3</f>
        <v>DY 7</v>
      </c>
      <c r="C15" s="197">
        <f>'Total Payment Amount'!$D$4</f>
        <v>41213</v>
      </c>
      <c r="D15" s="199" t="str">
        <f ca="1" t="shared" si="0"/>
        <v>Category 1: Increase Training of Primary Care Workforce</v>
      </c>
      <c r="E15" s="196">
        <f ca="1" t="shared" si="1"/>
        <v>0</v>
      </c>
      <c r="F15" s="196">
        <f ca="1" t="shared" si="2"/>
        <v>0</v>
      </c>
      <c r="G15" s="199" t="str">
        <f ca="1">INDIRECT("'"&amp;$Q15&amp;"'!B97")</f>
        <v>Process Milestone:</v>
      </c>
      <c r="H15" s="196">
        <f ca="1">INDIRECT("'"&amp;$Q15&amp;"'!D97")</f>
        <v>0</v>
      </c>
      <c r="I15" s="196"/>
      <c r="J15" s="196">
        <f ca="1">INDIRECT("'"&amp;$Q15&amp;"'!F100")</f>
        <v>0</v>
      </c>
      <c r="K15" s="196">
        <f ca="1">INDIRECT("'"&amp;$Q15&amp;"'!F102")</f>
        <v>0</v>
      </c>
      <c r="L15" s="196" t="str">
        <f ca="1">INDIRECT("'"&amp;$Q15&amp;"'!F104")</f>
        <v>N/A</v>
      </c>
      <c r="M15" s="196">
        <f ca="1">INDIRECT("'"&amp;$Q15&amp;"'!F107")</f>
        <v>0</v>
      </c>
      <c r="N15" s="196">
        <f ca="1">INDIRECT("'"&amp;$Q15&amp;"'!B109")</f>
        <v>0</v>
      </c>
      <c r="O15" s="196">
        <f ca="1">INDIRECT("'"&amp;$Q15&amp;"'!F117")</f>
        <v>0</v>
      </c>
      <c r="P15" s="196" t="str">
        <f ca="1">INDIRECT("'"&amp;$Q15&amp;"'!F119")</f>
        <v xml:space="preserve"> </v>
      </c>
      <c r="Q15" t="s">
        <v>282</v>
      </c>
      <c r="R15">
        <v>2</v>
      </c>
    </row>
    <row r="16" spans="1:18" ht="15">
      <c r="A16" s="196" t="str">
        <f>'Total Payment Amount'!$D$2</f>
        <v>The University of California, San Diego Health System</v>
      </c>
      <c r="B16" s="196" t="str">
        <f>'Total Payment Amount'!$D$3</f>
        <v>DY 7</v>
      </c>
      <c r="C16" s="197">
        <f>'Total Payment Amount'!$D$4</f>
        <v>41213</v>
      </c>
      <c r="D16" s="199" t="str">
        <f ca="1" t="shared" si="0"/>
        <v>Category 1: Increase Training of Primary Care Workforce</v>
      </c>
      <c r="E16" s="196">
        <f ca="1" t="shared" si="1"/>
        <v>0</v>
      </c>
      <c r="F16" s="196">
        <f ca="1" t="shared" si="2"/>
        <v>0</v>
      </c>
      <c r="G16" s="199" t="str">
        <f ca="1">INDIRECT("'"&amp;$Q16&amp;"'!B122")</f>
        <v>Process Milestone:</v>
      </c>
      <c r="H16" s="196">
        <f ca="1">INDIRECT("'"&amp;$Q16&amp;"'!D122")</f>
        <v>0</v>
      </c>
      <c r="I16" s="196"/>
      <c r="J16" s="196">
        <f ca="1">INDIRECT("'"&amp;$Q16&amp;"'!F125")</f>
        <v>0</v>
      </c>
      <c r="K16" s="196">
        <f ca="1">INDIRECT("'"&amp;$Q16&amp;"'!F127")</f>
        <v>0</v>
      </c>
      <c r="L16" s="196" t="str">
        <f ca="1">INDIRECT("'"&amp;$Q16&amp;"'!F129")</f>
        <v>N/A</v>
      </c>
      <c r="M16" s="196">
        <f ca="1">INDIRECT("'"&amp;$Q16&amp;"'!F132")</f>
        <v>0</v>
      </c>
      <c r="N16" s="196">
        <f ca="1">INDIRECT("'"&amp;$Q16&amp;"'!B134")</f>
        <v>0</v>
      </c>
      <c r="O16" s="196">
        <f ca="1">INDIRECT("'"&amp;$Q16&amp;"'!F142")</f>
        <v>0</v>
      </c>
      <c r="P16" s="196" t="str">
        <f ca="1">INDIRECT("'"&amp;$Q16&amp;"'!F144")</f>
        <v xml:space="preserve"> </v>
      </c>
      <c r="Q16" t="s">
        <v>282</v>
      </c>
      <c r="R16">
        <v>2</v>
      </c>
    </row>
    <row r="17" spans="1:18" ht="15">
      <c r="A17" s="196" t="str">
        <f>'Total Payment Amount'!$D$2</f>
        <v>The University of California, San Diego Health System</v>
      </c>
      <c r="B17" s="196" t="str">
        <f>'Total Payment Amount'!$D$3</f>
        <v>DY 7</v>
      </c>
      <c r="C17" s="197">
        <f>'Total Payment Amount'!$D$4</f>
        <v>41213</v>
      </c>
      <c r="D17" s="199" t="str">
        <f ca="1" t="shared" si="0"/>
        <v>Category 1: Increase Training of Primary Care Workforce</v>
      </c>
      <c r="E17" s="196">
        <f ca="1" t="shared" si="1"/>
        <v>0</v>
      </c>
      <c r="F17" s="196">
        <f ca="1" t="shared" si="2"/>
        <v>0</v>
      </c>
      <c r="G17" s="199" t="str">
        <f ca="1">INDIRECT("'"&amp;$Q17&amp;"'!B147")</f>
        <v>Improvement Milestone:</v>
      </c>
      <c r="H17" s="196">
        <f ca="1">INDIRECT("'"&amp;$Q17&amp;"'!D147")</f>
        <v>0</v>
      </c>
      <c r="I17" s="196"/>
      <c r="J17" s="196">
        <f ca="1">INDIRECT("'"&amp;$Q17&amp;"'!F150")</f>
        <v>0</v>
      </c>
      <c r="K17" s="196">
        <f ca="1">INDIRECT("'"&amp;$Q17&amp;"'!F152")</f>
        <v>0</v>
      </c>
      <c r="L17" s="196" t="str">
        <f ca="1">INDIRECT("'"&amp;$Q17&amp;"'!F154")</f>
        <v>N/A</v>
      </c>
      <c r="M17" s="196">
        <f ca="1">INDIRECT("'"&amp;$Q17&amp;"'!F157")</f>
        <v>0</v>
      </c>
      <c r="N17" s="196">
        <f ca="1">INDIRECT("'"&amp;$Q17&amp;"'!B159")</f>
        <v>0</v>
      </c>
      <c r="O17" s="196">
        <f ca="1">INDIRECT("'"&amp;$Q17&amp;"'!F167")</f>
        <v>0</v>
      </c>
      <c r="P17" s="196" t="str">
        <f ca="1">INDIRECT("'"&amp;$Q17&amp;"'!F169")</f>
        <v xml:space="preserve"> </v>
      </c>
      <c r="Q17" t="s">
        <v>282</v>
      </c>
      <c r="R17">
        <v>2</v>
      </c>
    </row>
    <row r="18" spans="1:18" ht="15">
      <c r="A18" s="196" t="str">
        <f>'Total Payment Amount'!$D$2</f>
        <v>The University of California, San Diego Health System</v>
      </c>
      <c r="B18" s="196" t="str">
        <f>'Total Payment Amount'!$D$3</f>
        <v>DY 7</v>
      </c>
      <c r="C18" s="197">
        <f>'Total Payment Amount'!$D$4</f>
        <v>41213</v>
      </c>
      <c r="D18" s="199" t="str">
        <f ca="1" t="shared" si="0"/>
        <v>Category 1: Increase Training of Primary Care Workforce</v>
      </c>
      <c r="E18" s="196">
        <f ca="1" t="shared" si="1"/>
        <v>0</v>
      </c>
      <c r="F18" s="196">
        <f ca="1" t="shared" si="2"/>
        <v>0</v>
      </c>
      <c r="G18" s="199" t="str">
        <f ca="1">INDIRECT("'"&amp;$Q18&amp;"'!B172")</f>
        <v>Improvement Milestone:</v>
      </c>
      <c r="H18" s="196">
        <f ca="1">INDIRECT("'"&amp;$Q18&amp;"'!D172")</f>
        <v>0</v>
      </c>
      <c r="I18" s="196"/>
      <c r="J18" s="196">
        <f ca="1">INDIRECT("'"&amp;$Q18&amp;"'!F175")</f>
        <v>0</v>
      </c>
      <c r="K18" s="196">
        <f ca="1">INDIRECT("'"&amp;$Q18&amp;"'!F177")</f>
        <v>0</v>
      </c>
      <c r="L18" s="196" t="str">
        <f ca="1">INDIRECT("'"&amp;$Q18&amp;"'!F179")</f>
        <v>N/A</v>
      </c>
      <c r="M18" s="196">
        <f ca="1">INDIRECT("'"&amp;$Q18&amp;"'!F182")</f>
        <v>0</v>
      </c>
      <c r="N18" s="196">
        <f ca="1">INDIRECT("'"&amp;$Q18&amp;"'!B184")</f>
        <v>0</v>
      </c>
      <c r="O18" s="196">
        <f ca="1">INDIRECT("'"&amp;$Q18&amp;"'!F192")</f>
        <v>0</v>
      </c>
      <c r="P18" s="196" t="str">
        <f ca="1">INDIRECT("'"&amp;$Q18&amp;"'!F194")</f>
        <v xml:space="preserve"> </v>
      </c>
      <c r="Q18" t="s">
        <v>282</v>
      </c>
      <c r="R18">
        <v>2</v>
      </c>
    </row>
    <row r="19" spans="1:18" ht="15">
      <c r="A19" s="196" t="str">
        <f>'Total Payment Amount'!$D$2</f>
        <v>The University of California, San Diego Health System</v>
      </c>
      <c r="B19" s="196" t="str">
        <f>'Total Payment Amount'!$D$3</f>
        <v>DY 7</v>
      </c>
      <c r="C19" s="197">
        <f>'Total Payment Amount'!$D$4</f>
        <v>41213</v>
      </c>
      <c r="D19" s="199" t="str">
        <f ca="1" t="shared" si="0"/>
        <v>Category 1: Increase Training of Primary Care Workforce</v>
      </c>
      <c r="E19" s="196">
        <f ca="1" t="shared" si="1"/>
        <v>0</v>
      </c>
      <c r="F19" s="196">
        <f ca="1" t="shared" si="2"/>
        <v>0</v>
      </c>
      <c r="G19" s="199" t="str">
        <f ca="1">INDIRECT("'"&amp;$Q19&amp;"'!B197")</f>
        <v>Improvement Milestone:</v>
      </c>
      <c r="H19" s="196">
        <f ca="1">INDIRECT("'"&amp;$Q19&amp;"'!D197")</f>
        <v>0</v>
      </c>
      <c r="I19" s="196"/>
      <c r="J19" s="196">
        <f ca="1">INDIRECT("'"&amp;$Q19&amp;"'!F200")</f>
        <v>0</v>
      </c>
      <c r="K19" s="196">
        <f ca="1">INDIRECT("'"&amp;$Q19&amp;"'!F202")</f>
        <v>0</v>
      </c>
      <c r="L19" s="196" t="str">
        <f ca="1">INDIRECT("'"&amp;$Q19&amp;"'!F204")</f>
        <v>N/A</v>
      </c>
      <c r="M19" s="196">
        <f ca="1">INDIRECT("'"&amp;$Q19&amp;"'!F207")</f>
        <v>0</v>
      </c>
      <c r="N19" s="196">
        <f ca="1">INDIRECT("'"&amp;$Q19&amp;"'!B209")</f>
        <v>0</v>
      </c>
      <c r="O19" s="196">
        <f ca="1">INDIRECT("'"&amp;$Q19&amp;"'!F217")</f>
        <v>0</v>
      </c>
      <c r="P19" s="196" t="str">
        <f ca="1">INDIRECT("'"&amp;$Q19&amp;"'!F219")</f>
        <v xml:space="preserve"> </v>
      </c>
      <c r="Q19" t="s">
        <v>282</v>
      </c>
      <c r="R19">
        <v>2</v>
      </c>
    </row>
    <row r="20" spans="1:18" ht="15">
      <c r="A20" s="196" t="str">
        <f>'Total Payment Amount'!$D$2</f>
        <v>The University of California, San Diego Health System</v>
      </c>
      <c r="B20" s="196" t="str">
        <f>'Total Payment Amount'!$D$3</f>
        <v>DY 7</v>
      </c>
      <c r="C20" s="197">
        <f>'Total Payment Amount'!$D$4</f>
        <v>41213</v>
      </c>
      <c r="D20" s="199" t="str">
        <f ca="1" t="shared" si="0"/>
        <v>Category 1: Increase Training of Primary Care Workforce</v>
      </c>
      <c r="E20" s="196">
        <f ca="1" t="shared" si="1"/>
        <v>0</v>
      </c>
      <c r="F20" s="196">
        <f ca="1" t="shared" si="2"/>
        <v>0</v>
      </c>
      <c r="G20" s="199" t="str">
        <f ca="1">INDIRECT("'"&amp;$Q20&amp;"'!B222")</f>
        <v>Improvement Milestone:</v>
      </c>
      <c r="H20" s="196">
        <f ca="1">INDIRECT("'"&amp;$Q20&amp;"'!D222")</f>
        <v>0</v>
      </c>
      <c r="I20" s="196"/>
      <c r="J20" s="196">
        <f ca="1">INDIRECT("'"&amp;$Q20&amp;"'!F225")</f>
        <v>0</v>
      </c>
      <c r="K20" s="196">
        <f ca="1">INDIRECT("'"&amp;$Q20&amp;"'!F227")</f>
        <v>0</v>
      </c>
      <c r="L20" s="196" t="str">
        <f ca="1">INDIRECT("'"&amp;$Q20&amp;"'!F229")</f>
        <v>N/A</v>
      </c>
      <c r="M20" s="196">
        <f ca="1">INDIRECT("'"&amp;$Q20&amp;"'!F232")</f>
        <v>0</v>
      </c>
      <c r="N20" s="196">
        <f ca="1">INDIRECT("'"&amp;$Q20&amp;"'!B234")</f>
        <v>0</v>
      </c>
      <c r="O20" s="196">
        <f ca="1">INDIRECT("'"&amp;$Q20&amp;"'!F242")</f>
        <v>0</v>
      </c>
      <c r="P20" s="196" t="str">
        <f ca="1">INDIRECT("'"&amp;$Q20&amp;"'!F244")</f>
        <v xml:space="preserve"> </v>
      </c>
      <c r="Q20" t="s">
        <v>282</v>
      </c>
      <c r="R20">
        <v>2</v>
      </c>
    </row>
    <row r="21" spans="1:18" ht="15">
      <c r="A21" s="196" t="str">
        <f>'Total Payment Amount'!$D$2</f>
        <v>The University of California, San Diego Health System</v>
      </c>
      <c r="B21" s="196" t="str">
        <f>'Total Payment Amount'!$D$3</f>
        <v>DY 7</v>
      </c>
      <c r="C21" s="197">
        <f>'Total Payment Amount'!$D$4</f>
        <v>41213</v>
      </c>
      <c r="D21" s="199" t="str">
        <f ca="1" t="shared" si="0"/>
        <v>Category 1: Increase Training of Primary Care Workforce</v>
      </c>
      <c r="E21" s="196">
        <f ca="1" t="shared" si="1"/>
        <v>0</v>
      </c>
      <c r="F21" s="196">
        <f ca="1" t="shared" si="2"/>
        <v>0</v>
      </c>
      <c r="G21" s="199" t="str">
        <f ca="1">INDIRECT("'"&amp;$Q21&amp;"'!B247")</f>
        <v>Improvement Milestone:</v>
      </c>
      <c r="H21" s="196">
        <f ca="1">INDIRECT("'"&amp;$Q21&amp;"'!D247")</f>
        <v>0</v>
      </c>
      <c r="I21" s="196"/>
      <c r="J21" s="196">
        <f ca="1">INDIRECT("'"&amp;$Q21&amp;"'!F250")</f>
        <v>0</v>
      </c>
      <c r="K21" s="196">
        <f ca="1">INDIRECT("'"&amp;$Q21&amp;"'!F252")</f>
        <v>0</v>
      </c>
      <c r="L21" s="196" t="str">
        <f ca="1">INDIRECT("'"&amp;$Q21&amp;"'!F254")</f>
        <v>N/A</v>
      </c>
      <c r="M21" s="196">
        <f ca="1">INDIRECT("'"&amp;$Q21&amp;"'!F257")</f>
        <v>0</v>
      </c>
      <c r="N21" s="196">
        <f ca="1">INDIRECT("'"&amp;$Q21&amp;"'!B259")</f>
        <v>0</v>
      </c>
      <c r="O21" s="196">
        <f ca="1">INDIRECT("'"&amp;$Q21&amp;"'!F267")</f>
        <v>0</v>
      </c>
      <c r="P21" s="196" t="str">
        <f ca="1">INDIRECT("'"&amp;$Q21&amp;"'!F269")</f>
        <v xml:space="preserve"> </v>
      </c>
      <c r="Q21" t="s">
        <v>282</v>
      </c>
      <c r="R21">
        <v>2</v>
      </c>
    </row>
    <row r="22" spans="1:18" ht="15">
      <c r="A22" s="196" t="str">
        <f>'Total Payment Amount'!$D$2</f>
        <v>The University of California, San Diego Health System</v>
      </c>
      <c r="B22" s="196" t="str">
        <f>'Total Payment Amount'!$D$3</f>
        <v>DY 7</v>
      </c>
      <c r="C22" s="197">
        <f>'Total Payment Amount'!$D$4</f>
        <v>41213</v>
      </c>
      <c r="D22" s="199" t="str">
        <f ca="1" t="shared" si="0"/>
        <v>Category 1: Implement and Utilize Disease Management Registry Functionality</v>
      </c>
      <c r="E22" s="196">
        <f ca="1" t="shared" si="1"/>
        <v>2031800</v>
      </c>
      <c r="F22" s="196">
        <f ca="1" t="shared" si="2"/>
        <v>2031800</v>
      </c>
      <c r="G22" s="199" t="str">
        <f ca="1">INDIRECT("'"&amp;$Q22&amp;"'!B22")</f>
        <v>Process Milestone:</v>
      </c>
      <c r="H22" s="196" t="str">
        <f ca="1">INDIRECT("'"&amp;$Q22&amp;"'!D22")</f>
        <v>Create protocols for registry-driven reminders and reports for nurses and providers regarding breast and cervical cancer screening, incorporating free-text analysis by natural language processing.</v>
      </c>
      <c r="I22" s="196"/>
      <c r="J22" s="196">
        <f ca="1">INDIRECT("'"&amp;$Q22&amp;"'!F25")</f>
        <v>0</v>
      </c>
      <c r="K22" s="196">
        <f ca="1">INDIRECT("'"&amp;$Q22&amp;"'!F27")</f>
        <v>0</v>
      </c>
      <c r="L22" s="196" t="str">
        <f ca="1">INDIRECT("'"&amp;$Q22&amp;"'!F29")</f>
        <v>Yes</v>
      </c>
      <c r="M22" s="196" t="str">
        <f ca="1">INDIRECT("'"&amp;$Q22&amp;"'!F32")</f>
        <v>Yes</v>
      </c>
      <c r="N22" s="196" t="str">
        <f ca="1">INDIRECT("'"&amp;$Q22&amp;"'!B34")</f>
        <v>Metric: Electronic process in place to correctly identify 95% of screening tests that require additional follow-up.
UC San Diego Health System (UCSDHS) established an electronic process to correctly identify 95% of screening tests that require additional follow-up. The electronic medical record now contains alerts to providers regarding patients that are due for mammography and pap smear screening.  All screening mammogram studies are placed into one of 7 classifications: BIRADS 0 additional films are needed, BIRADS 1 negative, BIRADS 2 benign, BIRADS 3 probably benign, BIRADS 4 suspicious, BIRADS 5 highly suggestive of malignancy, BIRADS 6 known biopsy-proven malignancy. The BIRADS classification is electronically identifiable for all studies. For the period of July 1, 2011 through December 31, 2011, UCSDHS performed 8,682 mammograms. Of these 8,682 mammograms, 649 were BIRADS 0; 4,477 were BIRADS 1; 2,663 were BIRADS 2; 328 were BIRADS 3; 284 were BIRADS 4; 53 were BIRADS 5; and 228 were BIRADS 6.  For the period of January 1, 2012 through June 30, 2012, UCSDHS performed 8,107 mammograms. Of these 8,107 mammograms, 666 were BIRADS 0; 4,150 were BIRADS 1; 2,382 were BIRADS 2; 348 were BIRADS 3; 279 were BIRADS 4; 53 were BIRADS 5; and 229 were BIRADS 6.  For the period of July 1, 2011 through June 30, 2012, UCSDHS performed 16,789 mammograms. Of these 16,789 mammograms, 1,315 were BIRADS 0; 8,627 were BIRADS 1; 5,045 were BIRADS 2; 676 were BIRADS 3; 563 were BIRADS 4; 106 were BIRADS 5; and 457 were BIRADS 6.The abnormal screening results are marked as such in the radiology reporting system.  Mammogram results are sent via electronic in-basket and the report is available for viewing by the ordering clinician. We are able to electronically identify 100% (3,117/3,117) of abnormal screening mammograms requiring clinical follow-up (BIRADS 0, 3, 4, 5 and 6).  Pap smear cytology reports are entered into a system called PowerPath that has the ability to search the Pathologists report (text documentation) for key words and then categorize the abnormal cases. Abnormal studies are defined as cases with a diagnosis of atypical squamous cells of undetermined significance (ASCUS), atypical glandular cells of undetermined significance (AGUS), Low grade squamous intraepithelial lesion (LSIL), squamous intraepithelial lesion (SIL), high grade squamous intraepithelial lesion (HSIL), adenocarcinoma in situ (AIS) or any malignancy. From July 1 through December 31, 2011, there were 6,986 pap smears resulted; of these, 511 (7.3%) were categorized by PowerPath as abnormal, requiring additional follow-up.   From January 1 through June 30, 2012, there were 6,101 pap smears resulted; of these, 645 (10.6%) were categorized by PowerPath as abnormal, requiring additional follow-up.   From July 1, 2011 through June 30, 2012, there were 13,087 pap smears, of these 1,156 (8.8%) were abnormal, requiring additional follow-up. Our systems allow identification of 100% (1,156/1,156) of abnormal pap smear tests which require additional follow up. In DY8, UCSDHS plans to expand disease registries to two additional populations. The first will be for our human immunodeficiency virus (HIV)/acquired immunodeficiency syndrome (AIDS) population which supports our Category 5 HIV Transitions efforts. We also plan to establish a registry for our Chronic Kidney Disease (CKD) service to facilitate the ongoing monitoring and management of that complex, chronically ill population.</v>
      </c>
      <c r="O22" s="196" t="str">
        <f ca="1">INDIRECT("'"&amp;$Q22&amp;"'!F42")</f>
        <v>Yes</v>
      </c>
      <c r="P22" s="196">
        <f ca="1">INDIRECT("'"&amp;$Q22&amp;"'!F44")</f>
        <v>1</v>
      </c>
      <c r="Q22" t="s">
        <v>255</v>
      </c>
      <c r="R22">
        <v>3</v>
      </c>
    </row>
    <row r="23" spans="1:18" ht="15">
      <c r="A23" s="196" t="str">
        <f>'Total Payment Amount'!$D$2</f>
        <v>The University of California, San Diego Health System</v>
      </c>
      <c r="B23" s="196" t="str">
        <f>'Total Payment Amount'!$D$3</f>
        <v>DY 7</v>
      </c>
      <c r="C23" s="197">
        <f>'Total Payment Amount'!$D$4</f>
        <v>41213</v>
      </c>
      <c r="D23" s="199" t="str">
        <f ca="1" t="shared" si="0"/>
        <v>Category 1: Implement and Utilize Disease Management Registry Functionality</v>
      </c>
      <c r="E23" s="196">
        <f ca="1" t="shared" si="1"/>
        <v>2031800</v>
      </c>
      <c r="F23" s="196">
        <f ca="1" t="shared" si="2"/>
        <v>2031800</v>
      </c>
      <c r="G23" s="199" t="str">
        <f ca="1">INDIRECT("'"&amp;$Q23&amp;"'!B47")</f>
        <v>Process Milestone:</v>
      </c>
      <c r="H23" s="196" t="str">
        <f ca="1">INDIRECT("'"&amp;$Q23&amp;"'!D47")</f>
        <v>Conduct staff training on using the registry and associated protocols.</v>
      </c>
      <c r="I23" s="196"/>
      <c r="J23" s="196">
        <f ca="1">INDIRECT("'"&amp;$Q23&amp;"'!F50")</f>
        <v>7</v>
      </c>
      <c r="K23" s="196">
        <f ca="1">INDIRECT("'"&amp;$Q23&amp;"'!F52")</f>
        <v>9</v>
      </c>
      <c r="L23" s="196">
        <f ca="1">INDIRECT("'"&amp;$Q23&amp;"'!F54")</f>
        <v>0.7777777777777778</v>
      </c>
      <c r="M23" s="196" t="str">
        <f ca="1">INDIRECT("'"&amp;$Q23&amp;"'!F57")</f>
        <v>Yes</v>
      </c>
      <c r="N23" s="196" t="str">
        <f ca="1">INDIRECT("'"&amp;$Q23&amp;"'!B59")</f>
        <v>Metric: Document that 75% of all outpatient primary care and cardiology sites have at least two people trained in using the disease registry tools. 
There were nine sites included in the target training group. The Cardiology sites included: Encinitas Cardiology Clinic, Sulpizio Cardiovascular Center, Cardiology at 4th and Lewis and Medical Offices South Hillcrest Cardiology. Primary Care sites included Family Medicine at 4th and Lewis, Internal Medicine at 4th and Lewis, Family Medicine at La Jolla, Internal Medicine at La Jolla, and Family Medicine at Scripps Ranch.  Training was completed during DY7 by the DSRIP Disease Registry physician lead or nurse lead for at least two people at seven of the nine (77.8%) aforementioned sites. Certified training showed competency in finding the UC San Diego Health System Diabetic Registry, finding the Patients Report template, running the “Testing Diabetes A1C bulk orders” report, opening a completed “Testing Diabetes A1C bulk orders” report, sorting reports by “Last A1C Result”, ordering an A1C test for only those patients with A1C greater than four, and sending a Multi-Patient message to those patients for whom an A1C was ordered and are activated on UCSDMyChart.  The challenges for this milestone were operational rather than technological. One of the first steps in this improvement effort was obtaining consensus from the clinical community about the protocols for follow up on screening tests.  Development of the protocols required input from Radiology, Family Practice, General Internal Medicine, Geriatrics and Women’s Health. Providers, nurses and managed care staff were involved content, design, workflow and testing. The registry functionality allows for ordering of tests for everyone in the registry; allowing an individual to act on a panel of patients all at once rather than on each patient individually. Internal testing with the clinical informatics team was conducted. They then piloted the change in a single clinic. Finally, they rolled out the change to everyone on the system. Most of the work was targeted towards nurses and nurse managers in each of the clinics. It took about six months to go from problem identification to rolling out the change across the system. Not all clinics have support staff who have the appropriate scope of practice to order tests for patients in their clinics. Physician training allowed optimal use of registry functionality. The pilot for the Diabetes registry started in June 2012.Our reporting team has been performing follow-up queries to see the rates of change in monitoring. The sample sizes have been too small to date to perform formal statistical comparisons. Over the upcoming DSRIP years, we will be expanding the disease registry tools and functionality to other populations. The Clinical Informatics team will continue to provide education to additional clinics and staff on use of these tools. This expansion and the resulting improvements in clinical measures are monitored through the Ambulatory Quality Committee and Quality Council of the Medical Staff.</v>
      </c>
      <c r="O23" s="196">
        <f ca="1">INDIRECT("'"&amp;$Q23&amp;"'!F67")</f>
        <v>0.75</v>
      </c>
      <c r="P23" s="196">
        <f ca="1">INDIRECT("'"&amp;$Q23&amp;"'!F69")</f>
        <v>1</v>
      </c>
      <c r="Q23" t="s">
        <v>255</v>
      </c>
      <c r="R23">
        <v>3</v>
      </c>
    </row>
    <row r="24" spans="1:18" ht="15">
      <c r="A24" s="196" t="str">
        <f>'Total Payment Amount'!$D$2</f>
        <v>The University of California, San Diego Health System</v>
      </c>
      <c r="B24" s="196" t="str">
        <f>'Total Payment Amount'!$D$3</f>
        <v>DY 7</v>
      </c>
      <c r="C24" s="197">
        <f>'Total Payment Amount'!$D$4</f>
        <v>41213</v>
      </c>
      <c r="D24" s="199" t="str">
        <f ca="1" t="shared" si="0"/>
        <v>Category 1: Implement and Utilize Disease Management Registry Functionality</v>
      </c>
      <c r="E24" s="196">
        <f ca="1" t="shared" si="1"/>
        <v>2031800</v>
      </c>
      <c r="F24" s="196">
        <f ca="1" t="shared" si="2"/>
        <v>2031800</v>
      </c>
      <c r="G24" s="199" t="str">
        <f ca="1">INDIRECT("'"&amp;$Q24&amp;"'!B72")</f>
        <v>Process Milestone:</v>
      </c>
      <c r="H24" s="196">
        <f ca="1">INDIRECT("'"&amp;$Q24&amp;"'!D72")</f>
        <v>0</v>
      </c>
      <c r="I24" s="196"/>
      <c r="J24" s="196">
        <f ca="1">INDIRECT("'"&amp;$Q24&amp;"'!F75")</f>
        <v>0</v>
      </c>
      <c r="K24" s="196">
        <f ca="1">INDIRECT("'"&amp;$Q24&amp;"'!F77")</f>
        <v>0</v>
      </c>
      <c r="L24" s="196" t="str">
        <f ca="1">INDIRECT("'"&amp;$Q24&amp;"'!F79")</f>
        <v>N/A</v>
      </c>
      <c r="M24" s="196">
        <f ca="1">INDIRECT("'"&amp;$Q24&amp;"'!F82")</f>
        <v>0</v>
      </c>
      <c r="N24" s="196">
        <f ca="1">INDIRECT("'"&amp;$Q24&amp;"'!B84")</f>
        <v>0</v>
      </c>
      <c r="O24" s="196">
        <f ca="1">INDIRECT("'"&amp;$Q24&amp;"'!F92")</f>
        <v>0</v>
      </c>
      <c r="P24" s="196" t="str">
        <f ca="1">INDIRECT("'"&amp;$Q24&amp;"'!F94")</f>
        <v xml:space="preserve"> </v>
      </c>
      <c r="Q24" t="s">
        <v>255</v>
      </c>
      <c r="R24">
        <v>3</v>
      </c>
    </row>
    <row r="25" spans="1:18" ht="15">
      <c r="A25" s="196" t="str">
        <f>'Total Payment Amount'!$D$2</f>
        <v>The University of California, San Diego Health System</v>
      </c>
      <c r="B25" s="196" t="str">
        <f>'Total Payment Amount'!$D$3</f>
        <v>DY 7</v>
      </c>
      <c r="C25" s="197">
        <f>'Total Payment Amount'!$D$4</f>
        <v>41213</v>
      </c>
      <c r="D25" s="199" t="str">
        <f ca="1" t="shared" si="0"/>
        <v>Category 1: Implement and Utilize Disease Management Registry Functionality</v>
      </c>
      <c r="E25" s="196">
        <f ca="1" t="shared" si="1"/>
        <v>2031800</v>
      </c>
      <c r="F25" s="196">
        <f ca="1" t="shared" si="2"/>
        <v>2031800</v>
      </c>
      <c r="G25" s="199" t="str">
        <f ca="1">INDIRECT("'"&amp;$Q25&amp;"'!B97")</f>
        <v>Process Milestone:</v>
      </c>
      <c r="H25" s="196">
        <f ca="1">INDIRECT("'"&amp;$Q25&amp;"'!D97")</f>
        <v>0</v>
      </c>
      <c r="I25" s="196"/>
      <c r="J25" s="196">
        <f ca="1">INDIRECT("'"&amp;$Q25&amp;"'!F100")</f>
        <v>0</v>
      </c>
      <c r="K25" s="196">
        <f ca="1">INDIRECT("'"&amp;$Q25&amp;"'!F102")</f>
        <v>0</v>
      </c>
      <c r="L25" s="196" t="str">
        <f ca="1">INDIRECT("'"&amp;$Q25&amp;"'!F104")</f>
        <v>N/A</v>
      </c>
      <c r="M25" s="196">
        <f ca="1">INDIRECT("'"&amp;$Q25&amp;"'!F107")</f>
        <v>0</v>
      </c>
      <c r="N25" s="196">
        <f ca="1">INDIRECT("'"&amp;$Q25&amp;"'!B109")</f>
        <v>0</v>
      </c>
      <c r="O25" s="196">
        <f ca="1">INDIRECT("'"&amp;$Q25&amp;"'!F117")</f>
        <v>0</v>
      </c>
      <c r="P25" s="196" t="str">
        <f ca="1">INDIRECT("'"&amp;$Q25&amp;"'!F119")</f>
        <v xml:space="preserve"> </v>
      </c>
      <c r="Q25" t="s">
        <v>255</v>
      </c>
      <c r="R25">
        <v>3</v>
      </c>
    </row>
    <row r="26" spans="1:18" ht="15">
      <c r="A26" s="196" t="str">
        <f>'Total Payment Amount'!$D$2</f>
        <v>The University of California, San Diego Health System</v>
      </c>
      <c r="B26" s="196" t="str">
        <f>'Total Payment Amount'!$D$3</f>
        <v>DY 7</v>
      </c>
      <c r="C26" s="197">
        <f>'Total Payment Amount'!$D$4</f>
        <v>41213</v>
      </c>
      <c r="D26" s="199" t="str">
        <f ca="1" t="shared" si="0"/>
        <v>Category 1: Implement and Utilize Disease Management Registry Functionality</v>
      </c>
      <c r="E26" s="196">
        <f ca="1" t="shared" si="1"/>
        <v>2031800</v>
      </c>
      <c r="F26" s="196">
        <f ca="1" t="shared" si="2"/>
        <v>2031800</v>
      </c>
      <c r="G26" s="199" t="str">
        <f ca="1">INDIRECT("'"&amp;$Q26&amp;"'!B122")</f>
        <v>Process Milestone:</v>
      </c>
      <c r="H26" s="196">
        <f ca="1">INDIRECT("'"&amp;$Q26&amp;"'!D122")</f>
        <v>0</v>
      </c>
      <c r="I26" s="196"/>
      <c r="J26" s="196">
        <f ca="1">INDIRECT("'"&amp;$Q26&amp;"'!F125")</f>
        <v>0</v>
      </c>
      <c r="K26" s="196">
        <f ca="1">INDIRECT("'"&amp;$Q26&amp;"'!F127")</f>
        <v>0</v>
      </c>
      <c r="L26" s="196" t="str">
        <f ca="1">INDIRECT("'"&amp;$Q26&amp;"'!F129")</f>
        <v>N/A</v>
      </c>
      <c r="M26" s="196">
        <f ca="1">INDIRECT("'"&amp;$Q26&amp;"'!F132")</f>
        <v>0</v>
      </c>
      <c r="N26" s="196">
        <f ca="1">INDIRECT("'"&amp;$Q26&amp;"'!B134")</f>
        <v>0</v>
      </c>
      <c r="O26" s="196">
        <f ca="1">INDIRECT("'"&amp;$Q26&amp;"'!F142")</f>
        <v>0</v>
      </c>
      <c r="P26" s="196" t="str">
        <f ca="1">INDIRECT("'"&amp;$Q26&amp;"'!F144")</f>
        <v xml:space="preserve"> </v>
      </c>
      <c r="Q26" t="s">
        <v>255</v>
      </c>
      <c r="R26">
        <v>3</v>
      </c>
    </row>
    <row r="27" spans="1:18" ht="15">
      <c r="A27" s="196" t="str">
        <f>'Total Payment Amount'!$D$2</f>
        <v>The University of California, San Diego Health System</v>
      </c>
      <c r="B27" s="196" t="str">
        <f>'Total Payment Amount'!$D$3</f>
        <v>DY 7</v>
      </c>
      <c r="C27" s="197">
        <f>'Total Payment Amount'!$D$4</f>
        <v>41213</v>
      </c>
      <c r="D27" s="199" t="str">
        <f ca="1" t="shared" si="0"/>
        <v>Category 1: Implement and Utilize Disease Management Registry Functionality</v>
      </c>
      <c r="E27" s="196">
        <f ca="1" t="shared" si="1"/>
        <v>2031800</v>
      </c>
      <c r="F27" s="196">
        <f ca="1" t="shared" si="2"/>
        <v>2031800</v>
      </c>
      <c r="G27" s="199" t="str">
        <f ca="1">INDIRECT("'"&amp;$Q27&amp;"'!B147")</f>
        <v>Improvement Milestone:</v>
      </c>
      <c r="H27" s="196">
        <f ca="1">INDIRECT("'"&amp;$Q27&amp;"'!D147")</f>
        <v>0</v>
      </c>
      <c r="I27" s="196"/>
      <c r="J27" s="196">
        <f ca="1">INDIRECT("'"&amp;$Q27&amp;"'!F150")</f>
        <v>0</v>
      </c>
      <c r="K27" s="196">
        <f ca="1">INDIRECT("'"&amp;$Q27&amp;"'!F152")</f>
        <v>0</v>
      </c>
      <c r="L27" s="196" t="str">
        <f ca="1">INDIRECT("'"&amp;$Q27&amp;"'!F154")</f>
        <v>N/A</v>
      </c>
      <c r="M27" s="196">
        <f ca="1">INDIRECT("'"&amp;$Q27&amp;"'!F157")</f>
        <v>0</v>
      </c>
      <c r="N27" s="196">
        <f ca="1">INDIRECT("'"&amp;$Q27&amp;"'!B159")</f>
        <v>0</v>
      </c>
      <c r="O27" s="196">
        <f ca="1">INDIRECT("'"&amp;$Q27&amp;"'!F167")</f>
        <v>0</v>
      </c>
      <c r="P27" s="196" t="str">
        <f ca="1">INDIRECT("'"&amp;$Q27&amp;"'!F169")</f>
        <v xml:space="preserve"> </v>
      </c>
      <c r="Q27" t="s">
        <v>255</v>
      </c>
      <c r="R27">
        <v>3</v>
      </c>
    </row>
    <row r="28" spans="1:18" ht="15">
      <c r="A28" s="196" t="str">
        <f>'Total Payment Amount'!$D$2</f>
        <v>The University of California, San Diego Health System</v>
      </c>
      <c r="B28" s="196" t="str">
        <f>'Total Payment Amount'!$D$3</f>
        <v>DY 7</v>
      </c>
      <c r="C28" s="197">
        <f>'Total Payment Amount'!$D$4</f>
        <v>41213</v>
      </c>
      <c r="D28" s="199" t="str">
        <f ca="1" t="shared" si="0"/>
        <v>Category 1: Implement and Utilize Disease Management Registry Functionality</v>
      </c>
      <c r="E28" s="196">
        <f ca="1" t="shared" si="1"/>
        <v>2031800</v>
      </c>
      <c r="F28" s="196">
        <f ca="1" t="shared" si="2"/>
        <v>2031800</v>
      </c>
      <c r="G28" s="199" t="str">
        <f ca="1">INDIRECT("'"&amp;$Q28&amp;"'!B172")</f>
        <v>Improvement Milestone:</v>
      </c>
      <c r="H28" s="196">
        <f ca="1">INDIRECT("'"&amp;$Q28&amp;"'!D172")</f>
        <v>0</v>
      </c>
      <c r="I28" s="196"/>
      <c r="J28" s="196">
        <f ca="1">INDIRECT("'"&amp;$Q28&amp;"'!F175")</f>
        <v>0</v>
      </c>
      <c r="K28" s="196">
        <f ca="1">INDIRECT("'"&amp;$Q28&amp;"'!F177")</f>
        <v>0</v>
      </c>
      <c r="L28" s="196" t="str">
        <f ca="1">INDIRECT("'"&amp;$Q28&amp;"'!F179")</f>
        <v>N/A</v>
      </c>
      <c r="M28" s="196">
        <f ca="1">INDIRECT("'"&amp;$Q28&amp;"'!F182")</f>
        <v>0</v>
      </c>
      <c r="N28" s="196">
        <f ca="1">INDIRECT("'"&amp;$Q28&amp;"'!B184")</f>
        <v>0</v>
      </c>
      <c r="O28" s="196">
        <f ca="1">INDIRECT("'"&amp;$Q28&amp;"'!F192")</f>
        <v>0</v>
      </c>
      <c r="P28" s="196" t="str">
        <f ca="1">INDIRECT("'"&amp;$Q28&amp;"'!F194")</f>
        <v xml:space="preserve"> </v>
      </c>
      <c r="Q28" t="s">
        <v>255</v>
      </c>
      <c r="R28">
        <v>3</v>
      </c>
    </row>
    <row r="29" spans="1:18" ht="15">
      <c r="A29" s="196" t="str">
        <f>'Total Payment Amount'!$D$2</f>
        <v>The University of California, San Diego Health System</v>
      </c>
      <c r="B29" s="196" t="str">
        <f>'Total Payment Amount'!$D$3</f>
        <v>DY 7</v>
      </c>
      <c r="C29" s="197">
        <f>'Total Payment Amount'!$D$4</f>
        <v>41213</v>
      </c>
      <c r="D29" s="199" t="str">
        <f ca="1" t="shared" si="0"/>
        <v>Category 1: Implement and Utilize Disease Management Registry Functionality</v>
      </c>
      <c r="E29" s="196">
        <f ca="1" t="shared" si="1"/>
        <v>2031800</v>
      </c>
      <c r="F29" s="196">
        <f ca="1" t="shared" si="2"/>
        <v>2031800</v>
      </c>
      <c r="G29" s="199" t="str">
        <f ca="1">INDIRECT("'"&amp;$Q29&amp;"'!B197")</f>
        <v>Improvement Milestone:</v>
      </c>
      <c r="H29" s="196">
        <f ca="1">INDIRECT("'"&amp;$Q29&amp;"'!D197")</f>
        <v>0</v>
      </c>
      <c r="I29" s="196"/>
      <c r="J29" s="196">
        <f ca="1">INDIRECT("'"&amp;$Q29&amp;"'!F200")</f>
        <v>0</v>
      </c>
      <c r="K29" s="196">
        <f ca="1">INDIRECT("'"&amp;$Q29&amp;"'!F202")</f>
        <v>0</v>
      </c>
      <c r="L29" s="196" t="str">
        <f ca="1">INDIRECT("'"&amp;$Q29&amp;"'!F204")</f>
        <v>N/A</v>
      </c>
      <c r="M29" s="196">
        <f ca="1">INDIRECT("'"&amp;$Q29&amp;"'!F207")</f>
        <v>0</v>
      </c>
      <c r="N29" s="196">
        <f ca="1">INDIRECT("'"&amp;$Q29&amp;"'!B209")</f>
        <v>0</v>
      </c>
      <c r="O29" s="196">
        <f ca="1">INDIRECT("'"&amp;$Q29&amp;"'!F217")</f>
        <v>0</v>
      </c>
      <c r="P29" s="196" t="str">
        <f ca="1">INDIRECT("'"&amp;$Q29&amp;"'!F219")</f>
        <v xml:space="preserve"> </v>
      </c>
      <c r="Q29" t="s">
        <v>255</v>
      </c>
      <c r="R29">
        <v>3</v>
      </c>
    </row>
    <row r="30" spans="1:18" ht="15">
      <c r="A30" s="196" t="str">
        <f>'Total Payment Amount'!$D$2</f>
        <v>The University of California, San Diego Health System</v>
      </c>
      <c r="B30" s="196" t="str">
        <f>'Total Payment Amount'!$D$3</f>
        <v>DY 7</v>
      </c>
      <c r="C30" s="197">
        <f>'Total Payment Amount'!$D$4</f>
        <v>41213</v>
      </c>
      <c r="D30" s="199" t="str">
        <f ca="1" t="shared" si="0"/>
        <v>Category 1: Implement and Utilize Disease Management Registry Functionality</v>
      </c>
      <c r="E30" s="196">
        <f ca="1" t="shared" si="1"/>
        <v>2031800</v>
      </c>
      <c r="F30" s="196">
        <f ca="1" t="shared" si="2"/>
        <v>2031800</v>
      </c>
      <c r="G30" s="199" t="str">
        <f ca="1">INDIRECT("'"&amp;$Q30&amp;"'!B222")</f>
        <v>Improvement Milestone:</v>
      </c>
      <c r="H30" s="196">
        <f ca="1">INDIRECT("'"&amp;$Q30&amp;"'!D222")</f>
        <v>0</v>
      </c>
      <c r="I30" s="196"/>
      <c r="J30" s="196">
        <f ca="1">INDIRECT("'"&amp;$Q30&amp;"'!F225")</f>
        <v>0</v>
      </c>
      <c r="K30" s="196">
        <f ca="1">INDIRECT("'"&amp;$Q30&amp;"'!F227")</f>
        <v>0</v>
      </c>
      <c r="L30" s="196" t="str">
        <f ca="1">INDIRECT("'"&amp;$Q30&amp;"'!F229")</f>
        <v>N/A</v>
      </c>
      <c r="M30" s="196">
        <f ca="1">INDIRECT("'"&amp;$Q30&amp;"'!F232")</f>
        <v>0</v>
      </c>
      <c r="N30" s="196">
        <f ca="1">INDIRECT("'"&amp;$Q30&amp;"'!B234")</f>
        <v>0</v>
      </c>
      <c r="O30" s="196">
        <f ca="1">INDIRECT("'"&amp;$Q30&amp;"'!F242")</f>
        <v>0</v>
      </c>
      <c r="P30" s="196" t="str">
        <f ca="1">INDIRECT("'"&amp;$Q30&amp;"'!F244")</f>
        <v xml:space="preserve"> </v>
      </c>
      <c r="Q30" t="s">
        <v>255</v>
      </c>
      <c r="R30">
        <v>3</v>
      </c>
    </row>
    <row r="31" spans="1:18" ht="15">
      <c r="A31" s="196" t="str">
        <f>'Total Payment Amount'!$D$2</f>
        <v>The University of California, San Diego Health System</v>
      </c>
      <c r="B31" s="196" t="str">
        <f>'Total Payment Amount'!$D$3</f>
        <v>DY 7</v>
      </c>
      <c r="C31" s="197">
        <f>'Total Payment Amount'!$D$4</f>
        <v>41213</v>
      </c>
      <c r="D31" s="199" t="str">
        <f ca="1" t="shared" si="0"/>
        <v>Category 1: Implement and Utilize Disease Management Registry Functionality</v>
      </c>
      <c r="E31" s="196">
        <f ca="1" t="shared" si="1"/>
        <v>2031800</v>
      </c>
      <c r="F31" s="196">
        <f ca="1" t="shared" si="2"/>
        <v>2031800</v>
      </c>
      <c r="G31" s="199" t="str">
        <f ca="1">INDIRECT("'"&amp;$Q31&amp;"'!B247")</f>
        <v>Improvement Milestone:</v>
      </c>
      <c r="H31" s="196">
        <f ca="1">INDIRECT("'"&amp;$Q31&amp;"'!D247")</f>
        <v>0</v>
      </c>
      <c r="I31" s="196"/>
      <c r="J31" s="196">
        <f ca="1">INDIRECT("'"&amp;$Q31&amp;"'!F250")</f>
        <v>0</v>
      </c>
      <c r="K31" s="196">
        <f ca="1">INDIRECT("'"&amp;$Q31&amp;"'!F252")</f>
        <v>0</v>
      </c>
      <c r="L31" s="196" t="str">
        <f ca="1">INDIRECT("'"&amp;$Q31&amp;"'!F254")</f>
        <v>N/A</v>
      </c>
      <c r="M31" s="196">
        <f ca="1">INDIRECT("'"&amp;$Q31&amp;"'!F257")</f>
        <v>0</v>
      </c>
      <c r="N31" s="196">
        <f ca="1">INDIRECT("'"&amp;$Q31&amp;"'!B259")</f>
        <v>0</v>
      </c>
      <c r="O31" s="196">
        <f ca="1">INDIRECT("'"&amp;$Q31&amp;"'!F267")</f>
        <v>0</v>
      </c>
      <c r="P31" s="196" t="str">
        <f ca="1">INDIRECT("'"&amp;$Q31&amp;"'!F269")</f>
        <v xml:space="preserve"> </v>
      </c>
      <c r="Q31" t="s">
        <v>255</v>
      </c>
      <c r="R31">
        <v>3</v>
      </c>
    </row>
    <row r="32" spans="1:18" ht="15">
      <c r="A32" s="196" t="str">
        <f>'Total Payment Amount'!$D$2</f>
        <v>The University of California, San Diego Health System</v>
      </c>
      <c r="B32" s="196" t="str">
        <f>'Total Payment Amount'!$D$3</f>
        <v>DY 7</v>
      </c>
      <c r="C32" s="197">
        <f>'Total Payment Amount'!$D$4</f>
        <v>41213</v>
      </c>
      <c r="D32" s="199" t="str">
        <f ca="1" t="shared" si="0"/>
        <v>Category 1: Enhance Interpretation Services and Culturally Competent Care</v>
      </c>
      <c r="E32" s="196">
        <f ca="1" t="shared" si="1"/>
        <v>2031800</v>
      </c>
      <c r="F32" s="196">
        <f ca="1" t="shared" si="2"/>
        <v>2031800</v>
      </c>
      <c r="G32" s="199" t="str">
        <f ca="1">INDIRECT("'"&amp;$Q32&amp;"'!B22")</f>
        <v>Process Milestone:</v>
      </c>
      <c r="H32" s="196" t="str">
        <f ca="1">INDIRECT("'"&amp;$Q32&amp;"'!D22")</f>
        <v>Conduct an analysis to determine gaps in language access.</v>
      </c>
      <c r="I32" s="196"/>
      <c r="J32" s="196">
        <f ca="1">INDIRECT("'"&amp;$Q32&amp;"'!F25")</f>
        <v>0</v>
      </c>
      <c r="K32" s="196">
        <f ca="1">INDIRECT("'"&amp;$Q32&amp;"'!F27")</f>
        <v>0</v>
      </c>
      <c r="L32" s="196" t="str">
        <f ca="1">INDIRECT("'"&amp;$Q32&amp;"'!F29")</f>
        <v>Yes</v>
      </c>
      <c r="M32" s="196" t="str">
        <f ca="1">INDIRECT("'"&amp;$Q32&amp;"'!F32")</f>
        <v>Yes</v>
      </c>
      <c r="N32" s="196" t="str">
        <f ca="1">INDIRECT("'"&amp;$Q32&amp;"'!B34")</f>
        <v xml:space="preserve">Metric: Results of completed gap analysis.                                                                                                                          An on-site evaluation of language access was conducted by Katherine Allen from Sierra Sky Interpreting &amp; Translation in December, 2011 and January, 2012. The assessment process utilized components of the California Healthcare Interpreting Association (CHIA) organizational assessment tool.  This process included a pre-assessment, document review and site survey to a standard assessment criteria. The result of this comprehensive assessment was a written gap analysis and set of recommendations provided to UC San Diego Health System (UCSDHS) in early March, 2012.  Key findings from the analysis included the lack of a consistent process for determining and reassessing an Limited English Proficiency (LEP) patient’s interpreting service needs, insufficient translated signage/way finding, poor or little notification that translated documents are available, insufficient formal staff training, and insufficient monitoring of interpreter effectiveness. They identified a lack of communication about cancelled American Sign Language (ASL) appointments resulting in avoidable fees charged to UCSDHS, lack of accurate language data, system-wide use of ad hoc interpreters, under-utilization of on-site interpreter services and lack of visibility of linguistic needs for successful patient care.  In addition to addressing these findings, they recommended identifying LEP needs in the electronic medical record and on patient identification (ID) bracelets. Further recommendations included: enhancing the structure of UCSDHS Interpreter Services, developing a comprehensive scheduling system for Interpreter Services, providing translated documents to identified populations, developing a policy and practice for using “ispeak” cards and language ID charts at all points of entry. Ispeak cards are two-sided bilingual cards with printed information about Language Access Rights, as well as, a statement that requests an interpreter. The card also states that the interpretation service is provided at no charge to the patient.  At UCSDHS, language ID charts are a visual display of the 45 languages with interpretation services available. Patients can point to the language that they speak; and beside their language is the English word for that language. The staff then knows to obtain an interpreter on the Language Line for this patient and his/her requested language.   They also recommended enhanced staff education and training, and careful monitoring/evaluation of language access services. These findings and recommendations are being reviewed by senior leadership for consideration and action planning. Taken directly from the consulting firm’s report, the following is the summary of deficiencies. 1. The lack of signage/way finding: Lack of directional signage and required postings on interpreter service availability represents a significant obstacle to LEP patients accessing interpreter services at most points of entry, with the exception of Moores Cancer Clinic. 2. The lack of accurate language data: The collection of accurate external and internal language data is an essential first step in determining the scope of language access needs, including where and how much should be invested in onsite interpreting resources. 3. System--wide use of ad hoc interpreters: The system--wide use of ad hoc interpreters represents a significant risk to patient care, patient safety, hospital risk exposure, positive healthcare outcomes and lost revenue. 4. Onsite interpreter services underutilized for its program--building potential: UCSDHS onsite interpreters are underutilized as potential change agents. They have the requisite skill set to spearhead building up the language access program, including monitoring the implementation of a formal testing, training and teaching program for bilingual staff and dedicated staff interpreters. 5. Invisibility of linguistic component to successful patient care: Make explicit the need to address linguistic needs for LEP patients in all initiatives related to improved patient care. Ask the simple question whenever new protocols are put in place: “Have we addressed how to achieve this goal/objective/change for patients and their family members who don’t speak English or are deaf/hard of hearing? 
The following are the recommendations: 1. Language: a. Demographic data: Conduct an annual review of demographic data related to the languages and LEP communities in the local service area. b. Patient Utilization Data: Collect primary language data for patients served by facility program, including their use of interpreter services. c. Signage: Post signage at key points of entry and patient contact. Improve other signage for LEP patients in Spanish and, if appropriate, Asian Languages. d. Internal Language Resources: Identify bilingual personnel resources available for interpreting/translation services. Identify resources for translation of written documents. e. Website: Enhance the UCSDHS website for better outreach to LEP patient populations. 
2. Service Delivery System recommendations included: a. Coordinator of Interpreter Services:  strengthen the Coordinator of Interpreter Services to oversee program implementation, staff training, and monitoring and evaluation. b. Identification of LEP Patients: Determine a consistent process for identifying LEP patients and linking them with interpreter services. c. Type and Structure of Interpreter Services: Determine the type and structure of interpreter services, including protocol for determining when each type is to be used. d. Scheduling System: Determine a scheduling system for providing interpreter services. e. Translation services: Formalize the provision of translated documents and materials to threshold populations, including assessing sight translation skill levels of employees who provide interpreting services. f. Hiring Bilingual Staff: Strengthen procedures for prioritizing the hiring of bilingual staff and adding bilingual skills to job descriptions. 
3. Training and competency recommendations included: a. Interpreter Assessment: All staff providing interpreting services should be assessed for: Proficiency in their second language, whether English or a language used by the LEP patient population. Interpreter skill levels. Knowledge of medical terminology/biomedical culture. b. Interpreter Training: All staff providing interpreting services should be trained in the core competencies for healthcare interpreters. c. Non-interpreter staff training: non-interpreter staff needs ongoing training on LEP-related policies and procedure. This is a core element of compliance in Title VI and best practices standards. Non-interpreter staff that work regularly with LEP patients need on-going training on how to work effectively with in-person and telephonic interpreters. 
4. Monitoring and evaluation recommendations included: a. Patient Utilization data: patient demographic and utilization data reports are requested from all appropriate sources on at least an annual basis and reviewed by appropriate department staff. b. Patient satisfaction: LEP patients are included in all regular patient satisfaction surveys conducted by UCSDHS. c. Interpreter services: data tracked in patient charts/interpreter logs about interpreter services is reviewed regularly and used to adjust existing services and allocate funding resources. d. Interpreter competency: interpreter performance is monitored and evaluated by the Interpreter Services Coordinator. e. Non-interpreter staff: non-interpreter staff is evaluated to ensure understanding and implementation of language assistance services. 
5. Recommendations related to policies and procedures were that UCSDHS institutionalize language access services and plans with policies and procedures. These would become the mechanism to enforce successful changes to improve language access at all levels of the organization.
</v>
      </c>
      <c r="O32" s="196" t="str">
        <f ca="1">INDIRECT("'"&amp;$Q32&amp;"'!F42")</f>
        <v>Yes</v>
      </c>
      <c r="P32" s="196">
        <f ca="1">INDIRECT("'"&amp;$Q32&amp;"'!F44")</f>
        <v>1</v>
      </c>
      <c r="Q32" t="s">
        <v>256</v>
      </c>
      <c r="R32">
        <v>4</v>
      </c>
    </row>
    <row r="33" spans="1:18" ht="15">
      <c r="A33" s="196" t="str">
        <f>'Total Payment Amount'!$D$2</f>
        <v>The University of California, San Diego Health System</v>
      </c>
      <c r="B33" s="196" t="str">
        <f>'Total Payment Amount'!$D$3</f>
        <v>DY 7</v>
      </c>
      <c r="C33" s="197">
        <f>'Total Payment Amount'!$D$4</f>
        <v>41213</v>
      </c>
      <c r="D33" s="199" t="str">
        <f ca="1" t="shared" si="0"/>
        <v>Category 1: Enhance Interpretation Services and Culturally Competent Care</v>
      </c>
      <c r="E33" s="196">
        <f ca="1" t="shared" si="1"/>
        <v>2031800</v>
      </c>
      <c r="F33" s="196">
        <f ca="1" t="shared" si="2"/>
        <v>2031800</v>
      </c>
      <c r="G33" s="199" t="str">
        <f ca="1">INDIRECT("'"&amp;$Q33&amp;"'!B47")</f>
        <v>Process Milestone:</v>
      </c>
      <c r="H33" s="196" t="str">
        <f ca="1">INDIRECT("'"&amp;$Q33&amp;"'!D47")</f>
        <v>Improve language access.</v>
      </c>
      <c r="I33" s="196"/>
      <c r="J33" s="196">
        <f ca="1">INDIRECT("'"&amp;$Q33&amp;"'!F50")</f>
        <v>6318</v>
      </c>
      <c r="K33" s="196">
        <f ca="1">INDIRECT("'"&amp;$Q33&amp;"'!F52")</f>
        <v>6</v>
      </c>
      <c r="L33" s="196">
        <f ca="1">INDIRECT("'"&amp;$Q33&amp;"'!F54")</f>
        <v>1053</v>
      </c>
      <c r="M33" s="196" t="str">
        <f ca="1">INDIRECT("'"&amp;$Q33&amp;"'!F57")</f>
        <v>Yes</v>
      </c>
      <c r="N33" s="196" t="str">
        <f ca="1">INDIRECT("'"&amp;$Q33&amp;"'!B59")</f>
        <v>Metric:  Establish a baseline of qualified health care interpreter encounters per month.                                               Improving language access at UC San Diego Health System (UCSDHS) required both an understanding of the needed changes to structure and process, as identified in the gap analysis (Milestone #2, Category 1 #4 Enhanced Interpretation Services and Culturally Competent Care), and an understanding of the volume of Interpreter Services currently provided.  UCSDHS established a baseline of 1,053 average encounters per month over the time period of January 1, 2011 through June 30, 2011.  The baseline included both in-person encounters provided by our Interpreter Services staff as well as Language Line resource encounters. An important lesson learned while gathering the baseline data was that in-person interpretation services data relied on staff's documentation of services on unsophisticated spreadsheets. Improvements planned for future demonstration years include a more structured and detailed data collection methodology to facilitate performance improvement and service enhancement.</v>
      </c>
      <c r="O33" s="196" t="str">
        <f ca="1">INDIRECT("'"&amp;$Q33&amp;"'!F67")</f>
        <v>Yes</v>
      </c>
      <c r="P33" s="196">
        <f ca="1">INDIRECT("'"&amp;$Q33&amp;"'!F69")</f>
        <v>1</v>
      </c>
      <c r="Q33" t="s">
        <v>256</v>
      </c>
      <c r="R33">
        <v>4</v>
      </c>
    </row>
    <row r="34" spans="1:18" ht="15">
      <c r="A34" s="196" t="str">
        <f>'Total Payment Amount'!$D$2</f>
        <v>The University of California, San Diego Health System</v>
      </c>
      <c r="B34" s="196" t="str">
        <f>'Total Payment Amount'!$D$3</f>
        <v>DY 7</v>
      </c>
      <c r="C34" s="197">
        <f>'Total Payment Amount'!$D$4</f>
        <v>41213</v>
      </c>
      <c r="D34" s="199" t="str">
        <f ca="1" t="shared" si="0"/>
        <v>Category 1: Enhance Interpretation Services and Culturally Competent Care</v>
      </c>
      <c r="E34" s="196">
        <f ca="1" t="shared" si="1"/>
        <v>2031800</v>
      </c>
      <c r="F34" s="196">
        <f ca="1" t="shared" si="2"/>
        <v>2031800</v>
      </c>
      <c r="G34" s="199" t="str">
        <f ca="1">INDIRECT("'"&amp;$Q34&amp;"'!B72")</f>
        <v>Process Milestone:</v>
      </c>
      <c r="H34" s="196">
        <f ca="1">INDIRECT("'"&amp;$Q34&amp;"'!D72")</f>
        <v>0</v>
      </c>
      <c r="I34" s="196"/>
      <c r="J34" s="196">
        <f ca="1">INDIRECT("'"&amp;$Q34&amp;"'!F75")</f>
        <v>0</v>
      </c>
      <c r="K34" s="196">
        <f ca="1">INDIRECT("'"&amp;$Q34&amp;"'!F77")</f>
        <v>0</v>
      </c>
      <c r="L34" s="196" t="str">
        <f ca="1">INDIRECT("'"&amp;$Q34&amp;"'!F79")</f>
        <v>N/A</v>
      </c>
      <c r="M34" s="196">
        <f ca="1">INDIRECT("'"&amp;$Q34&amp;"'!F82")</f>
        <v>0</v>
      </c>
      <c r="N34" s="196">
        <f ca="1">INDIRECT("'"&amp;$Q34&amp;"'!B84")</f>
        <v>0</v>
      </c>
      <c r="O34" s="196">
        <f ca="1">INDIRECT("'"&amp;$Q34&amp;"'!F92")</f>
        <v>0</v>
      </c>
      <c r="P34" s="196" t="str">
        <f ca="1">INDIRECT("'"&amp;$Q34&amp;"'!F94")</f>
        <v xml:space="preserve"> </v>
      </c>
      <c r="Q34" t="s">
        <v>256</v>
      </c>
      <c r="R34">
        <v>4</v>
      </c>
    </row>
    <row r="35" spans="1:18" ht="15">
      <c r="A35" s="196" t="str">
        <f>'Total Payment Amount'!$D$2</f>
        <v>The University of California, San Diego Health System</v>
      </c>
      <c r="B35" s="196" t="str">
        <f>'Total Payment Amount'!$D$3</f>
        <v>DY 7</v>
      </c>
      <c r="C35" s="197">
        <f>'Total Payment Amount'!$D$4</f>
        <v>41213</v>
      </c>
      <c r="D35" s="199" t="str">
        <f ca="1" t="shared" si="0"/>
        <v>Category 1: Enhance Interpretation Services and Culturally Competent Care</v>
      </c>
      <c r="E35" s="196">
        <f ca="1" t="shared" si="1"/>
        <v>2031800</v>
      </c>
      <c r="F35" s="196">
        <f ca="1" t="shared" si="2"/>
        <v>2031800</v>
      </c>
      <c r="G35" s="199" t="str">
        <f ca="1">INDIRECT("'"&amp;$Q35&amp;"'!B97")</f>
        <v>Process Milestone:</v>
      </c>
      <c r="H35" s="196">
        <f ca="1">INDIRECT("'"&amp;$Q35&amp;"'!D97")</f>
        <v>0</v>
      </c>
      <c r="I35" s="196"/>
      <c r="J35" s="196">
        <f ca="1">INDIRECT("'"&amp;$Q35&amp;"'!F100")</f>
        <v>0</v>
      </c>
      <c r="K35" s="196">
        <f ca="1">INDIRECT("'"&amp;$Q35&amp;"'!F102")</f>
        <v>0</v>
      </c>
      <c r="L35" s="196" t="str">
        <f ca="1">INDIRECT("'"&amp;$Q35&amp;"'!F104")</f>
        <v>N/A</v>
      </c>
      <c r="M35" s="196">
        <f ca="1">INDIRECT("'"&amp;$Q35&amp;"'!F107")</f>
        <v>0</v>
      </c>
      <c r="N35" s="196">
        <f ca="1">INDIRECT("'"&amp;$Q35&amp;"'!B109")</f>
        <v>0</v>
      </c>
      <c r="O35" s="196">
        <f ca="1">INDIRECT("'"&amp;$Q35&amp;"'!F117")</f>
        <v>0</v>
      </c>
      <c r="P35" s="196" t="str">
        <f ca="1">INDIRECT("'"&amp;$Q35&amp;"'!F119")</f>
        <v xml:space="preserve"> </v>
      </c>
      <c r="Q35" t="s">
        <v>256</v>
      </c>
      <c r="R35">
        <v>4</v>
      </c>
    </row>
    <row r="36" spans="1:18" ht="15">
      <c r="A36" s="196" t="str">
        <f>'Total Payment Amount'!$D$2</f>
        <v>The University of California, San Diego Health System</v>
      </c>
      <c r="B36" s="196" t="str">
        <f>'Total Payment Amount'!$D$3</f>
        <v>DY 7</v>
      </c>
      <c r="C36" s="197">
        <f>'Total Payment Amount'!$D$4</f>
        <v>41213</v>
      </c>
      <c r="D36" s="199" t="str">
        <f ca="1" t="shared" si="0"/>
        <v>Category 1: Enhance Interpretation Services and Culturally Competent Care</v>
      </c>
      <c r="E36" s="196">
        <f ca="1" t="shared" si="1"/>
        <v>2031800</v>
      </c>
      <c r="F36" s="196">
        <f ca="1" t="shared" si="2"/>
        <v>2031800</v>
      </c>
      <c r="G36" s="199" t="str">
        <f ca="1">INDIRECT("'"&amp;$Q36&amp;"'!B122")</f>
        <v>Process Milestone:</v>
      </c>
      <c r="H36" s="196">
        <f ca="1">INDIRECT("'"&amp;$Q36&amp;"'!D122")</f>
        <v>0</v>
      </c>
      <c r="I36" s="196"/>
      <c r="J36" s="196">
        <f ca="1">INDIRECT("'"&amp;$Q36&amp;"'!F125")</f>
        <v>0</v>
      </c>
      <c r="K36" s="196">
        <f ca="1">INDIRECT("'"&amp;$Q36&amp;"'!F127")</f>
        <v>0</v>
      </c>
      <c r="L36" s="196" t="str">
        <f ca="1">INDIRECT("'"&amp;$Q36&amp;"'!F129")</f>
        <v>N/A</v>
      </c>
      <c r="M36" s="196">
        <f ca="1">INDIRECT("'"&amp;$Q36&amp;"'!F132")</f>
        <v>0</v>
      </c>
      <c r="N36" s="196">
        <f ca="1">INDIRECT("'"&amp;$Q36&amp;"'!B134")</f>
        <v>0</v>
      </c>
      <c r="O36" s="196">
        <f ca="1">INDIRECT("'"&amp;$Q36&amp;"'!F142")</f>
        <v>0</v>
      </c>
      <c r="P36" s="196" t="str">
        <f ca="1">INDIRECT("'"&amp;$Q36&amp;"'!F144")</f>
        <v xml:space="preserve"> </v>
      </c>
      <c r="Q36" t="s">
        <v>256</v>
      </c>
      <c r="R36">
        <v>4</v>
      </c>
    </row>
    <row r="37" spans="1:18" ht="15">
      <c r="A37" s="196" t="str">
        <f>'Total Payment Amount'!$D$2</f>
        <v>The University of California, San Diego Health System</v>
      </c>
      <c r="B37" s="196" t="str">
        <f>'Total Payment Amount'!$D$3</f>
        <v>DY 7</v>
      </c>
      <c r="C37" s="197">
        <f>'Total Payment Amount'!$D$4</f>
        <v>41213</v>
      </c>
      <c r="D37" s="199" t="str">
        <f ca="1" t="shared" si="0"/>
        <v>Category 1: Enhance Interpretation Services and Culturally Competent Care</v>
      </c>
      <c r="E37" s="196">
        <f ca="1" t="shared" si="1"/>
        <v>2031800</v>
      </c>
      <c r="F37" s="196">
        <f ca="1" t="shared" si="2"/>
        <v>2031800</v>
      </c>
      <c r="G37" s="199" t="str">
        <f ca="1">INDIRECT("'"&amp;$Q37&amp;"'!B147")</f>
        <v>Improvement Milestone:</v>
      </c>
      <c r="H37" s="196">
        <f ca="1">INDIRECT("'"&amp;$Q37&amp;"'!D147")</f>
        <v>0</v>
      </c>
      <c r="I37" s="196"/>
      <c r="J37" s="196">
        <f ca="1">INDIRECT("'"&amp;$Q37&amp;"'!F150")</f>
        <v>0</v>
      </c>
      <c r="K37" s="196">
        <f ca="1">INDIRECT("'"&amp;$Q37&amp;"'!F152")</f>
        <v>0</v>
      </c>
      <c r="L37" s="196" t="str">
        <f ca="1">INDIRECT("'"&amp;$Q37&amp;"'!F154")</f>
        <v>N/A</v>
      </c>
      <c r="M37" s="196">
        <f ca="1">INDIRECT("'"&amp;$Q37&amp;"'!F157")</f>
        <v>0</v>
      </c>
      <c r="N37" s="196">
        <f ca="1">INDIRECT("'"&amp;$Q37&amp;"'!B159")</f>
        <v>0</v>
      </c>
      <c r="O37" s="196">
        <f ca="1">INDIRECT("'"&amp;$Q37&amp;"'!F167")</f>
        <v>0</v>
      </c>
      <c r="P37" s="196" t="str">
        <f ca="1">INDIRECT("'"&amp;$Q37&amp;"'!F169")</f>
        <v xml:space="preserve"> </v>
      </c>
      <c r="Q37" t="s">
        <v>256</v>
      </c>
      <c r="R37">
        <v>4</v>
      </c>
    </row>
    <row r="38" spans="1:18" ht="15">
      <c r="A38" s="196" t="str">
        <f>'Total Payment Amount'!$D$2</f>
        <v>The University of California, San Diego Health System</v>
      </c>
      <c r="B38" s="196" t="str">
        <f>'Total Payment Amount'!$D$3</f>
        <v>DY 7</v>
      </c>
      <c r="C38" s="197">
        <f>'Total Payment Amount'!$D$4</f>
        <v>41213</v>
      </c>
      <c r="D38" s="199" t="str">
        <f ca="1" t="shared" si="0"/>
        <v>Category 1: Enhance Interpretation Services and Culturally Competent Care</v>
      </c>
      <c r="E38" s="196">
        <f ca="1" t="shared" si="1"/>
        <v>2031800</v>
      </c>
      <c r="F38" s="196">
        <f ca="1" t="shared" si="2"/>
        <v>2031800</v>
      </c>
      <c r="G38" s="199" t="str">
        <f ca="1">INDIRECT("'"&amp;$Q38&amp;"'!B172")</f>
        <v>Improvement Milestone:</v>
      </c>
      <c r="H38" s="196">
        <f ca="1">INDIRECT("'"&amp;$Q38&amp;"'!D172")</f>
        <v>0</v>
      </c>
      <c r="I38" s="196"/>
      <c r="J38" s="196">
        <f ca="1">INDIRECT("'"&amp;$Q38&amp;"'!F175")</f>
        <v>0</v>
      </c>
      <c r="K38" s="196">
        <f ca="1">INDIRECT("'"&amp;$Q38&amp;"'!F177")</f>
        <v>0</v>
      </c>
      <c r="L38" s="196" t="str">
        <f ca="1">INDIRECT("'"&amp;$Q38&amp;"'!F179")</f>
        <v>N/A</v>
      </c>
      <c r="M38" s="196">
        <f ca="1">INDIRECT("'"&amp;$Q38&amp;"'!F182")</f>
        <v>0</v>
      </c>
      <c r="N38" s="196">
        <f ca="1">INDIRECT("'"&amp;$Q38&amp;"'!B184")</f>
        <v>0</v>
      </c>
      <c r="O38" s="196">
        <f ca="1">INDIRECT("'"&amp;$Q38&amp;"'!F192")</f>
        <v>0</v>
      </c>
      <c r="P38" s="196" t="str">
        <f ca="1">INDIRECT("'"&amp;$Q38&amp;"'!F194")</f>
        <v xml:space="preserve"> </v>
      </c>
      <c r="Q38" t="s">
        <v>256</v>
      </c>
      <c r="R38">
        <v>4</v>
      </c>
    </row>
    <row r="39" spans="1:18" ht="15">
      <c r="A39" s="196" t="str">
        <f>'Total Payment Amount'!$D$2</f>
        <v>The University of California, San Diego Health System</v>
      </c>
      <c r="B39" s="196" t="str">
        <f>'Total Payment Amount'!$D$3</f>
        <v>DY 7</v>
      </c>
      <c r="C39" s="197">
        <f>'Total Payment Amount'!$D$4</f>
        <v>41213</v>
      </c>
      <c r="D39" s="199" t="str">
        <f ca="1" t="shared" si="0"/>
        <v>Category 1: Enhance Interpretation Services and Culturally Competent Care</v>
      </c>
      <c r="E39" s="196">
        <f ca="1" t="shared" si="1"/>
        <v>2031800</v>
      </c>
      <c r="F39" s="196">
        <f ca="1" t="shared" si="2"/>
        <v>2031800</v>
      </c>
      <c r="G39" s="199" t="str">
        <f ca="1">INDIRECT("'"&amp;$Q39&amp;"'!B197")</f>
        <v>Improvement Milestone:</v>
      </c>
      <c r="H39" s="196">
        <f ca="1">INDIRECT("'"&amp;$Q39&amp;"'!D197")</f>
        <v>0</v>
      </c>
      <c r="I39" s="196"/>
      <c r="J39" s="196">
        <f ca="1">INDIRECT("'"&amp;$Q39&amp;"'!F200")</f>
        <v>0</v>
      </c>
      <c r="K39" s="196">
        <f ca="1">INDIRECT("'"&amp;$Q39&amp;"'!F202")</f>
        <v>0</v>
      </c>
      <c r="L39" s="196" t="str">
        <f ca="1">INDIRECT("'"&amp;$Q39&amp;"'!F204")</f>
        <v>N/A</v>
      </c>
      <c r="M39" s="196">
        <f ca="1">INDIRECT("'"&amp;$Q39&amp;"'!F207")</f>
        <v>0</v>
      </c>
      <c r="N39" s="196">
        <f ca="1">INDIRECT("'"&amp;$Q39&amp;"'!B209")</f>
        <v>0</v>
      </c>
      <c r="O39" s="196">
        <f ca="1">INDIRECT("'"&amp;$Q39&amp;"'!F217")</f>
        <v>0</v>
      </c>
      <c r="P39" s="196" t="str">
        <f ca="1">INDIRECT("'"&amp;$Q39&amp;"'!F219")</f>
        <v xml:space="preserve"> </v>
      </c>
      <c r="Q39" t="s">
        <v>256</v>
      </c>
      <c r="R39">
        <v>4</v>
      </c>
    </row>
    <row r="40" spans="1:18" ht="15">
      <c r="A40" s="196" t="str">
        <f>'Total Payment Amount'!$D$2</f>
        <v>The University of California, San Diego Health System</v>
      </c>
      <c r="B40" s="196" t="str">
        <f>'Total Payment Amount'!$D$3</f>
        <v>DY 7</v>
      </c>
      <c r="C40" s="197">
        <f>'Total Payment Amount'!$D$4</f>
        <v>41213</v>
      </c>
      <c r="D40" s="199" t="str">
        <f ca="1" t="shared" si="0"/>
        <v>Category 1: Enhance Interpretation Services and Culturally Competent Care</v>
      </c>
      <c r="E40" s="196">
        <f ca="1" t="shared" si="1"/>
        <v>2031800</v>
      </c>
      <c r="F40" s="196">
        <f ca="1" t="shared" si="2"/>
        <v>2031800</v>
      </c>
      <c r="G40" s="199" t="str">
        <f ca="1">INDIRECT("'"&amp;$Q40&amp;"'!B222")</f>
        <v>Improvement Milestone:</v>
      </c>
      <c r="H40" s="196">
        <f ca="1">INDIRECT("'"&amp;$Q40&amp;"'!D222")</f>
        <v>0</v>
      </c>
      <c r="I40" s="196"/>
      <c r="J40" s="196">
        <f ca="1">INDIRECT("'"&amp;$Q40&amp;"'!F225")</f>
        <v>0</v>
      </c>
      <c r="K40" s="196">
        <f ca="1">INDIRECT("'"&amp;$Q40&amp;"'!F227")</f>
        <v>0</v>
      </c>
      <c r="L40" s="196" t="str">
        <f ca="1">INDIRECT("'"&amp;$Q40&amp;"'!F229")</f>
        <v>N/A</v>
      </c>
      <c r="M40" s="196">
        <f ca="1">INDIRECT("'"&amp;$Q40&amp;"'!F232")</f>
        <v>0</v>
      </c>
      <c r="N40" s="196">
        <f ca="1">INDIRECT("'"&amp;$Q40&amp;"'!B234")</f>
        <v>0</v>
      </c>
      <c r="O40" s="196">
        <f ca="1">INDIRECT("'"&amp;$Q40&amp;"'!F242")</f>
        <v>0</v>
      </c>
      <c r="P40" s="196" t="str">
        <f ca="1">INDIRECT("'"&amp;$Q40&amp;"'!F244")</f>
        <v xml:space="preserve"> </v>
      </c>
      <c r="Q40" t="s">
        <v>256</v>
      </c>
      <c r="R40">
        <v>4</v>
      </c>
    </row>
    <row r="41" spans="1:18" ht="15">
      <c r="A41" s="196" t="str">
        <f>'Total Payment Amount'!$D$2</f>
        <v>The University of California, San Diego Health System</v>
      </c>
      <c r="B41" s="196" t="str">
        <f>'Total Payment Amount'!$D$3</f>
        <v>DY 7</v>
      </c>
      <c r="C41" s="197">
        <f>'Total Payment Amount'!$D$4</f>
        <v>41213</v>
      </c>
      <c r="D41" s="199" t="str">
        <f ca="1" t="shared" si="0"/>
        <v>Category 1: Enhance Interpretation Services and Culturally Competent Care</v>
      </c>
      <c r="E41" s="196">
        <f ca="1" t="shared" si="1"/>
        <v>2031800</v>
      </c>
      <c r="F41" s="196">
        <f ca="1" t="shared" si="2"/>
        <v>2031800</v>
      </c>
      <c r="G41" s="199" t="str">
        <f ca="1">INDIRECT("'"&amp;$Q41&amp;"'!B247")</f>
        <v>Improvement Milestone:</v>
      </c>
      <c r="H41" s="196">
        <f ca="1">INDIRECT("'"&amp;$Q41&amp;"'!D247")</f>
        <v>0</v>
      </c>
      <c r="I41" s="196"/>
      <c r="J41" s="196">
        <f ca="1">INDIRECT("'"&amp;$Q41&amp;"'!F250")</f>
        <v>0</v>
      </c>
      <c r="K41" s="196">
        <f ca="1">INDIRECT("'"&amp;$Q41&amp;"'!F252")</f>
        <v>0</v>
      </c>
      <c r="L41" s="196" t="str">
        <f ca="1">INDIRECT("'"&amp;$Q41&amp;"'!F254")</f>
        <v>N/A</v>
      </c>
      <c r="M41" s="196">
        <f ca="1">INDIRECT("'"&amp;$Q41&amp;"'!F257")</f>
        <v>0</v>
      </c>
      <c r="N41" s="196">
        <f ca="1">INDIRECT("'"&amp;$Q41&amp;"'!B259")</f>
        <v>0</v>
      </c>
      <c r="O41" s="196">
        <f ca="1">INDIRECT("'"&amp;$Q41&amp;"'!F267")</f>
        <v>0</v>
      </c>
      <c r="P41" s="196" t="str">
        <f ca="1">INDIRECT("'"&amp;$Q41&amp;"'!F269")</f>
        <v xml:space="preserve"> </v>
      </c>
      <c r="Q41" t="s">
        <v>256</v>
      </c>
      <c r="R41">
        <v>4</v>
      </c>
    </row>
    <row r="42" spans="1:18" ht="15">
      <c r="A42" s="196" t="str">
        <f>'Total Payment Amount'!$D$2</f>
        <v>The University of California, San Diego Health System</v>
      </c>
      <c r="B42" s="196" t="str">
        <f>'Total Payment Amount'!$D$3</f>
        <v>DY 7</v>
      </c>
      <c r="C42" s="197">
        <f>'Total Payment Amount'!$D$4</f>
        <v>41213</v>
      </c>
      <c r="D42" s="199" t="str">
        <f ca="1" t="shared" si="0"/>
        <v>Category 1: Collect Accurate Race, Ethnicity, and Language (REAL) Data to Reduce Disparities</v>
      </c>
      <c r="E42" s="196">
        <f ca="1" t="shared" si="1"/>
        <v>0</v>
      </c>
      <c r="F42" s="196">
        <f ca="1" t="shared" si="2"/>
        <v>0</v>
      </c>
      <c r="G42" s="199" t="str">
        <f ca="1">INDIRECT("'"&amp;$Q42&amp;"'!B22")</f>
        <v>Process Milestone:</v>
      </c>
      <c r="H42" s="196">
        <f ca="1">INDIRECT("'"&amp;$Q42&amp;"'!D22")</f>
        <v>0</v>
      </c>
      <c r="I42" s="196"/>
      <c r="J42" s="196">
        <f ca="1">INDIRECT("'"&amp;$Q42&amp;"'!F25")</f>
        <v>0</v>
      </c>
      <c r="K42" s="196">
        <f ca="1">INDIRECT("'"&amp;$Q42&amp;"'!F27")</f>
        <v>0</v>
      </c>
      <c r="L42" s="196" t="str">
        <f ca="1">INDIRECT("'"&amp;$Q42&amp;"'!F29")</f>
        <v>N/A</v>
      </c>
      <c r="M42" s="196">
        <f ca="1">INDIRECT("'"&amp;$Q42&amp;"'!F32")</f>
        <v>0</v>
      </c>
      <c r="N42" s="196">
        <f ca="1">INDIRECT("'"&amp;$Q42&amp;"'!B34")</f>
        <v>0</v>
      </c>
      <c r="O42" s="196">
        <f ca="1">INDIRECT("'"&amp;$Q42&amp;"'!F42")</f>
        <v>0</v>
      </c>
      <c r="P42" s="196" t="str">
        <f ca="1">INDIRECT("'"&amp;$Q42&amp;"'!F44")</f>
        <v xml:space="preserve"> </v>
      </c>
      <c r="Q42" t="s">
        <v>257</v>
      </c>
      <c r="R42">
        <v>5</v>
      </c>
    </row>
    <row r="43" spans="1:18" ht="15">
      <c r="A43" s="196" t="str">
        <f>'Total Payment Amount'!$D$2</f>
        <v>The University of California, San Diego Health System</v>
      </c>
      <c r="B43" s="196" t="str">
        <f>'Total Payment Amount'!$D$3</f>
        <v>DY 7</v>
      </c>
      <c r="C43" s="197">
        <f>'Total Payment Amount'!$D$4</f>
        <v>41213</v>
      </c>
      <c r="D43" s="199" t="str">
        <f ca="1" t="shared" si="0"/>
        <v>Category 1: Collect Accurate Race, Ethnicity, and Language (REAL) Data to Reduce Disparities</v>
      </c>
      <c r="E43" s="196">
        <f ca="1" t="shared" si="1"/>
        <v>0</v>
      </c>
      <c r="F43" s="196">
        <f ca="1" t="shared" si="2"/>
        <v>0</v>
      </c>
      <c r="G43" s="199" t="str">
        <f ca="1">INDIRECT("'"&amp;$Q43&amp;"'!B47")</f>
        <v>Process Milestone:</v>
      </c>
      <c r="H43" s="196">
        <f ca="1">INDIRECT("'"&amp;$Q43&amp;"'!D47")</f>
        <v>0</v>
      </c>
      <c r="I43" s="196"/>
      <c r="J43" s="196">
        <f ca="1">INDIRECT("'"&amp;$Q43&amp;"'!F50")</f>
        <v>0</v>
      </c>
      <c r="K43" s="196">
        <f ca="1">INDIRECT("'"&amp;$Q43&amp;"'!F52")</f>
        <v>0</v>
      </c>
      <c r="L43" s="196" t="str">
        <f ca="1">INDIRECT("'"&amp;$Q43&amp;"'!F54")</f>
        <v>N/A</v>
      </c>
      <c r="M43" s="196">
        <f ca="1">INDIRECT("'"&amp;$Q43&amp;"'!F57")</f>
        <v>0</v>
      </c>
      <c r="N43" s="196">
        <f ca="1">INDIRECT("'"&amp;$Q43&amp;"'!B59")</f>
        <v>0</v>
      </c>
      <c r="O43" s="196">
        <f ca="1">INDIRECT("'"&amp;$Q43&amp;"'!F67")</f>
        <v>0</v>
      </c>
      <c r="P43" s="196" t="str">
        <f ca="1">INDIRECT("'"&amp;$Q43&amp;"'!F69")</f>
        <v xml:space="preserve"> </v>
      </c>
      <c r="Q43" t="s">
        <v>257</v>
      </c>
      <c r="R43">
        <v>5</v>
      </c>
    </row>
    <row r="44" spans="1:18" ht="15">
      <c r="A44" s="196" t="str">
        <f>'Total Payment Amount'!$D$2</f>
        <v>The University of California, San Diego Health System</v>
      </c>
      <c r="B44" s="196" t="str">
        <f>'Total Payment Amount'!$D$3</f>
        <v>DY 7</v>
      </c>
      <c r="C44" s="197">
        <f>'Total Payment Amount'!$D$4</f>
        <v>41213</v>
      </c>
      <c r="D44" s="199" t="str">
        <f ca="1" t="shared" si="0"/>
        <v>Category 1: Collect Accurate Race, Ethnicity, and Language (REAL) Data to Reduce Disparities</v>
      </c>
      <c r="E44" s="196">
        <f ca="1" t="shared" si="1"/>
        <v>0</v>
      </c>
      <c r="F44" s="196">
        <f ca="1" t="shared" si="2"/>
        <v>0</v>
      </c>
      <c r="G44" s="199" t="str">
        <f ca="1">INDIRECT("'"&amp;$Q44&amp;"'!B72")</f>
        <v>Process Milestone:</v>
      </c>
      <c r="H44" s="196">
        <f ca="1">INDIRECT("'"&amp;$Q44&amp;"'!D72")</f>
        <v>0</v>
      </c>
      <c r="I44" s="196"/>
      <c r="J44" s="196">
        <f ca="1">INDIRECT("'"&amp;$Q44&amp;"'!F75")</f>
        <v>0</v>
      </c>
      <c r="K44" s="196">
        <f ca="1">INDIRECT("'"&amp;$Q44&amp;"'!F77")</f>
        <v>0</v>
      </c>
      <c r="L44" s="196" t="str">
        <f ca="1">INDIRECT("'"&amp;$Q44&amp;"'!F79")</f>
        <v>N/A</v>
      </c>
      <c r="M44" s="196">
        <f ca="1">INDIRECT("'"&amp;$Q44&amp;"'!F82")</f>
        <v>0</v>
      </c>
      <c r="N44" s="196">
        <f ca="1">INDIRECT("'"&amp;$Q44&amp;"'!B84")</f>
        <v>0</v>
      </c>
      <c r="O44" s="196">
        <f ca="1">INDIRECT("'"&amp;$Q44&amp;"'!F92")</f>
        <v>0</v>
      </c>
      <c r="P44" s="196" t="str">
        <f ca="1">INDIRECT("'"&amp;$Q44&amp;"'!F94")</f>
        <v xml:space="preserve"> </v>
      </c>
      <c r="Q44" t="s">
        <v>257</v>
      </c>
      <c r="R44">
        <v>5</v>
      </c>
    </row>
    <row r="45" spans="1:18" ht="15">
      <c r="A45" s="196" t="str">
        <f>'Total Payment Amount'!$D$2</f>
        <v>The University of California, San Diego Health System</v>
      </c>
      <c r="B45" s="196" t="str">
        <f>'Total Payment Amount'!$D$3</f>
        <v>DY 7</v>
      </c>
      <c r="C45" s="197">
        <f>'Total Payment Amount'!$D$4</f>
        <v>41213</v>
      </c>
      <c r="D45" s="199" t="str">
        <f ca="1" t="shared" si="0"/>
        <v>Category 1: Collect Accurate Race, Ethnicity, and Language (REAL) Data to Reduce Disparities</v>
      </c>
      <c r="E45" s="196">
        <f ca="1" t="shared" si="1"/>
        <v>0</v>
      </c>
      <c r="F45" s="196">
        <f ca="1" t="shared" si="2"/>
        <v>0</v>
      </c>
      <c r="G45" s="199" t="str">
        <f ca="1">INDIRECT("'"&amp;$Q45&amp;"'!B97")</f>
        <v>Process Milestone:</v>
      </c>
      <c r="H45" s="196">
        <f ca="1">INDIRECT("'"&amp;$Q45&amp;"'!D97")</f>
        <v>0</v>
      </c>
      <c r="I45" s="196"/>
      <c r="J45" s="196">
        <f ca="1">INDIRECT("'"&amp;$Q45&amp;"'!F100")</f>
        <v>0</v>
      </c>
      <c r="K45" s="196">
        <f ca="1">INDIRECT("'"&amp;$Q45&amp;"'!F102")</f>
        <v>0</v>
      </c>
      <c r="L45" s="196" t="str">
        <f ca="1">INDIRECT("'"&amp;$Q45&amp;"'!F104")</f>
        <v>N/A</v>
      </c>
      <c r="M45" s="196">
        <f ca="1">INDIRECT("'"&amp;$Q45&amp;"'!F107")</f>
        <v>0</v>
      </c>
      <c r="N45" s="196">
        <f ca="1">INDIRECT("'"&amp;$Q45&amp;"'!B109")</f>
        <v>0</v>
      </c>
      <c r="O45" s="196">
        <f ca="1">INDIRECT("'"&amp;$Q45&amp;"'!F117")</f>
        <v>0</v>
      </c>
      <c r="P45" s="196" t="str">
        <f ca="1">INDIRECT("'"&amp;$Q45&amp;"'!F119")</f>
        <v xml:space="preserve"> </v>
      </c>
      <c r="Q45" t="s">
        <v>257</v>
      </c>
      <c r="R45">
        <v>5</v>
      </c>
    </row>
    <row r="46" spans="1:18" ht="15">
      <c r="A46" s="196" t="str">
        <f>'Total Payment Amount'!$D$2</f>
        <v>The University of California, San Diego Health System</v>
      </c>
      <c r="B46" s="196" t="str">
        <f>'Total Payment Amount'!$D$3</f>
        <v>DY 7</v>
      </c>
      <c r="C46" s="197">
        <f>'Total Payment Amount'!$D$4</f>
        <v>41213</v>
      </c>
      <c r="D46" s="199" t="str">
        <f ca="1" t="shared" si="0"/>
        <v>Category 1: Collect Accurate Race, Ethnicity, and Language (REAL) Data to Reduce Disparities</v>
      </c>
      <c r="E46" s="196">
        <f ca="1" t="shared" si="1"/>
        <v>0</v>
      </c>
      <c r="F46" s="196">
        <f ca="1" t="shared" si="2"/>
        <v>0</v>
      </c>
      <c r="G46" s="199" t="str">
        <f ca="1">INDIRECT("'"&amp;$Q46&amp;"'!B122")</f>
        <v>Process Milestone:</v>
      </c>
      <c r="H46" s="196">
        <f ca="1">INDIRECT("'"&amp;$Q46&amp;"'!D122")</f>
        <v>0</v>
      </c>
      <c r="I46" s="196"/>
      <c r="J46" s="196">
        <f ca="1">INDIRECT("'"&amp;$Q46&amp;"'!F125")</f>
        <v>0</v>
      </c>
      <c r="K46" s="196">
        <f ca="1">INDIRECT("'"&amp;$Q46&amp;"'!F127")</f>
        <v>0</v>
      </c>
      <c r="L46" s="196" t="str">
        <f ca="1">INDIRECT("'"&amp;$Q46&amp;"'!F129")</f>
        <v>N/A</v>
      </c>
      <c r="M46" s="196">
        <f ca="1">INDIRECT("'"&amp;$Q46&amp;"'!F132")</f>
        <v>0</v>
      </c>
      <c r="N46" s="196">
        <f ca="1">INDIRECT("'"&amp;$Q46&amp;"'!B134")</f>
        <v>0</v>
      </c>
      <c r="O46" s="196">
        <f ca="1">INDIRECT("'"&amp;$Q46&amp;"'!F142")</f>
        <v>0</v>
      </c>
      <c r="P46" s="196" t="str">
        <f ca="1">INDIRECT("'"&amp;$Q46&amp;"'!F144")</f>
        <v xml:space="preserve"> </v>
      </c>
      <c r="Q46" t="s">
        <v>257</v>
      </c>
      <c r="R46">
        <v>5</v>
      </c>
    </row>
    <row r="47" spans="1:18" ht="15">
      <c r="A47" s="196" t="str">
        <f>'Total Payment Amount'!$D$2</f>
        <v>The University of California, San Diego Health System</v>
      </c>
      <c r="B47" s="196" t="str">
        <f>'Total Payment Amount'!$D$3</f>
        <v>DY 7</v>
      </c>
      <c r="C47" s="197">
        <f>'Total Payment Amount'!$D$4</f>
        <v>41213</v>
      </c>
      <c r="D47" s="199" t="str">
        <f ca="1" t="shared" si="0"/>
        <v>Category 1: Collect Accurate Race, Ethnicity, and Language (REAL) Data to Reduce Disparities</v>
      </c>
      <c r="E47" s="196">
        <f ca="1" t="shared" si="1"/>
        <v>0</v>
      </c>
      <c r="F47" s="196">
        <f ca="1" t="shared" si="2"/>
        <v>0</v>
      </c>
      <c r="G47" s="199" t="str">
        <f ca="1">INDIRECT("'"&amp;$Q47&amp;"'!B147")</f>
        <v>Improvement Milestone:</v>
      </c>
      <c r="H47" s="196">
        <f ca="1">INDIRECT("'"&amp;$Q47&amp;"'!D147")</f>
        <v>0</v>
      </c>
      <c r="I47" s="196"/>
      <c r="J47" s="196">
        <f ca="1">INDIRECT("'"&amp;$Q47&amp;"'!F150")</f>
        <v>0</v>
      </c>
      <c r="K47" s="196">
        <f ca="1">INDIRECT("'"&amp;$Q47&amp;"'!F152")</f>
        <v>0</v>
      </c>
      <c r="L47" s="196" t="str">
        <f ca="1">INDIRECT("'"&amp;$Q47&amp;"'!F154")</f>
        <v>N/A</v>
      </c>
      <c r="M47" s="196">
        <f ca="1">INDIRECT("'"&amp;$Q47&amp;"'!F157")</f>
        <v>0</v>
      </c>
      <c r="N47" s="196">
        <f ca="1">INDIRECT("'"&amp;$Q47&amp;"'!B159")</f>
        <v>0</v>
      </c>
      <c r="O47" s="196">
        <f ca="1">INDIRECT("'"&amp;$Q47&amp;"'!F167")</f>
        <v>0</v>
      </c>
      <c r="P47" s="196" t="str">
        <f ca="1">INDIRECT("'"&amp;$Q47&amp;"'!F169")</f>
        <v xml:space="preserve"> </v>
      </c>
      <c r="Q47" t="s">
        <v>257</v>
      </c>
      <c r="R47">
        <v>5</v>
      </c>
    </row>
    <row r="48" spans="1:18" ht="15">
      <c r="A48" s="196" t="str">
        <f>'Total Payment Amount'!$D$2</f>
        <v>The University of California, San Diego Health System</v>
      </c>
      <c r="B48" s="196" t="str">
        <f>'Total Payment Amount'!$D$3</f>
        <v>DY 7</v>
      </c>
      <c r="C48" s="197">
        <f>'Total Payment Amount'!$D$4</f>
        <v>41213</v>
      </c>
      <c r="D48" s="199" t="str">
        <f ca="1" t="shared" si="0"/>
        <v>Category 1: Collect Accurate Race, Ethnicity, and Language (REAL) Data to Reduce Disparities</v>
      </c>
      <c r="E48" s="196">
        <f ca="1" t="shared" si="1"/>
        <v>0</v>
      </c>
      <c r="F48" s="196">
        <f ca="1" t="shared" si="2"/>
        <v>0</v>
      </c>
      <c r="G48" s="199" t="str">
        <f ca="1">INDIRECT("'"&amp;$Q48&amp;"'!B172")</f>
        <v>Improvement Milestone:</v>
      </c>
      <c r="H48" s="196">
        <f ca="1">INDIRECT("'"&amp;$Q48&amp;"'!D172")</f>
        <v>0</v>
      </c>
      <c r="I48" s="196"/>
      <c r="J48" s="196">
        <f ca="1">INDIRECT("'"&amp;$Q48&amp;"'!F175")</f>
        <v>0</v>
      </c>
      <c r="K48" s="196">
        <f ca="1">INDIRECT("'"&amp;$Q48&amp;"'!F177")</f>
        <v>0</v>
      </c>
      <c r="L48" s="196" t="str">
        <f ca="1">INDIRECT("'"&amp;$Q48&amp;"'!F179")</f>
        <v>N/A</v>
      </c>
      <c r="M48" s="196">
        <f ca="1">INDIRECT("'"&amp;$Q48&amp;"'!F182")</f>
        <v>0</v>
      </c>
      <c r="N48" s="196">
        <f ca="1">INDIRECT("'"&amp;$Q48&amp;"'!B184")</f>
        <v>0</v>
      </c>
      <c r="O48" s="196">
        <f ca="1">INDIRECT("'"&amp;$Q48&amp;"'!F192")</f>
        <v>0</v>
      </c>
      <c r="P48" s="196" t="str">
        <f ca="1">INDIRECT("'"&amp;$Q48&amp;"'!F194")</f>
        <v xml:space="preserve"> </v>
      </c>
      <c r="Q48" t="s">
        <v>257</v>
      </c>
      <c r="R48">
        <v>5</v>
      </c>
    </row>
    <row r="49" spans="1:18" ht="15">
      <c r="A49" s="196" t="str">
        <f>'Total Payment Amount'!$D$2</f>
        <v>The University of California, San Diego Health System</v>
      </c>
      <c r="B49" s="196" t="str">
        <f>'Total Payment Amount'!$D$3</f>
        <v>DY 7</v>
      </c>
      <c r="C49" s="197">
        <f>'Total Payment Amount'!$D$4</f>
        <v>41213</v>
      </c>
      <c r="D49" s="199" t="str">
        <f ca="1" t="shared" si="0"/>
        <v>Category 1: Collect Accurate Race, Ethnicity, and Language (REAL) Data to Reduce Disparities</v>
      </c>
      <c r="E49" s="196">
        <f ca="1" t="shared" si="1"/>
        <v>0</v>
      </c>
      <c r="F49" s="196">
        <f ca="1" t="shared" si="2"/>
        <v>0</v>
      </c>
      <c r="G49" s="199" t="str">
        <f ca="1">INDIRECT("'"&amp;$Q49&amp;"'!B197")</f>
        <v>Improvement Milestone:</v>
      </c>
      <c r="H49" s="196">
        <f ca="1">INDIRECT("'"&amp;$Q49&amp;"'!D197")</f>
        <v>0</v>
      </c>
      <c r="I49" s="196"/>
      <c r="J49" s="196">
        <f ca="1">INDIRECT("'"&amp;$Q49&amp;"'!F200")</f>
        <v>0</v>
      </c>
      <c r="K49" s="196">
        <f ca="1">INDIRECT("'"&amp;$Q49&amp;"'!F202")</f>
        <v>0</v>
      </c>
      <c r="L49" s="196" t="str">
        <f ca="1">INDIRECT("'"&amp;$Q49&amp;"'!F204")</f>
        <v>N/A</v>
      </c>
      <c r="M49" s="196">
        <f ca="1">INDIRECT("'"&amp;$Q49&amp;"'!F207")</f>
        <v>0</v>
      </c>
      <c r="N49" s="196">
        <f ca="1">INDIRECT("'"&amp;$Q49&amp;"'!B209")</f>
        <v>0</v>
      </c>
      <c r="O49" s="196">
        <f ca="1">INDIRECT("'"&amp;$Q49&amp;"'!F217")</f>
        <v>0</v>
      </c>
      <c r="P49" s="196" t="str">
        <f ca="1">INDIRECT("'"&amp;$Q49&amp;"'!F219")</f>
        <v xml:space="preserve"> </v>
      </c>
      <c r="Q49" t="s">
        <v>257</v>
      </c>
      <c r="R49">
        <v>5</v>
      </c>
    </row>
    <row r="50" spans="1:18" ht="15">
      <c r="A50" s="196" t="str">
        <f>'Total Payment Amount'!$D$2</f>
        <v>The University of California, San Diego Health System</v>
      </c>
      <c r="B50" s="196" t="str">
        <f>'Total Payment Amount'!$D$3</f>
        <v>DY 7</v>
      </c>
      <c r="C50" s="197">
        <f>'Total Payment Amount'!$D$4</f>
        <v>41213</v>
      </c>
      <c r="D50" s="199" t="str">
        <f ca="1" t="shared" si="0"/>
        <v>Category 1: Collect Accurate Race, Ethnicity, and Language (REAL) Data to Reduce Disparities</v>
      </c>
      <c r="E50" s="196">
        <f ca="1" t="shared" si="1"/>
        <v>0</v>
      </c>
      <c r="F50" s="196">
        <f ca="1" t="shared" si="2"/>
        <v>0</v>
      </c>
      <c r="G50" s="199" t="str">
        <f ca="1">INDIRECT("'"&amp;$Q50&amp;"'!B222")</f>
        <v>Improvement Milestone:</v>
      </c>
      <c r="H50" s="196">
        <f ca="1">INDIRECT("'"&amp;$Q50&amp;"'!D222")</f>
        <v>0</v>
      </c>
      <c r="I50" s="196"/>
      <c r="J50" s="196">
        <f ca="1">INDIRECT("'"&amp;$Q50&amp;"'!F225")</f>
        <v>0</v>
      </c>
      <c r="K50" s="196">
        <f ca="1">INDIRECT("'"&amp;$Q50&amp;"'!F227")</f>
        <v>0</v>
      </c>
      <c r="L50" s="196" t="str">
        <f ca="1">INDIRECT("'"&amp;$Q50&amp;"'!F229")</f>
        <v>N/A</v>
      </c>
      <c r="M50" s="196">
        <f ca="1">INDIRECT("'"&amp;$Q50&amp;"'!F232")</f>
        <v>0</v>
      </c>
      <c r="N50" s="196">
        <f ca="1">INDIRECT("'"&amp;$Q50&amp;"'!B234")</f>
        <v>0</v>
      </c>
      <c r="O50" s="196">
        <f ca="1">INDIRECT("'"&amp;$Q50&amp;"'!F242")</f>
        <v>0</v>
      </c>
      <c r="P50" s="196" t="str">
        <f ca="1">INDIRECT("'"&amp;$Q50&amp;"'!F244")</f>
        <v xml:space="preserve"> </v>
      </c>
      <c r="Q50" t="s">
        <v>257</v>
      </c>
      <c r="R50">
        <v>5</v>
      </c>
    </row>
    <row r="51" spans="1:18" ht="15">
      <c r="A51" s="196" t="str">
        <f>'Total Payment Amount'!$D$2</f>
        <v>The University of California, San Diego Health System</v>
      </c>
      <c r="B51" s="196" t="str">
        <f>'Total Payment Amount'!$D$3</f>
        <v>DY 7</v>
      </c>
      <c r="C51" s="197">
        <f>'Total Payment Amount'!$D$4</f>
        <v>41213</v>
      </c>
      <c r="D51" s="199" t="str">
        <f ca="1" t="shared" si="0"/>
        <v>Category 1: Collect Accurate Race, Ethnicity, and Language (REAL) Data to Reduce Disparities</v>
      </c>
      <c r="E51" s="196">
        <f ca="1" t="shared" si="1"/>
        <v>0</v>
      </c>
      <c r="F51" s="196">
        <f ca="1" t="shared" si="2"/>
        <v>0</v>
      </c>
      <c r="G51" s="199" t="str">
        <f ca="1">INDIRECT("'"&amp;$Q51&amp;"'!B247")</f>
        <v>Improvement Milestone:</v>
      </c>
      <c r="H51" s="196">
        <f ca="1">INDIRECT("'"&amp;$Q51&amp;"'!D247")</f>
        <v>0</v>
      </c>
      <c r="I51" s="196"/>
      <c r="J51" s="196">
        <f ca="1">INDIRECT("'"&amp;$Q51&amp;"'!F250")</f>
        <v>0</v>
      </c>
      <c r="K51" s="196">
        <f ca="1">INDIRECT("'"&amp;$Q51&amp;"'!F252")</f>
        <v>0</v>
      </c>
      <c r="L51" s="196" t="str">
        <f ca="1">INDIRECT("'"&amp;$Q51&amp;"'!F254")</f>
        <v>N/A</v>
      </c>
      <c r="M51" s="196">
        <f ca="1">INDIRECT("'"&amp;$Q51&amp;"'!F257")</f>
        <v>0</v>
      </c>
      <c r="N51" s="196">
        <f ca="1">INDIRECT("'"&amp;$Q51&amp;"'!B259")</f>
        <v>0</v>
      </c>
      <c r="O51" s="196">
        <f ca="1">INDIRECT("'"&amp;$Q51&amp;"'!F267")</f>
        <v>0</v>
      </c>
      <c r="P51" s="196" t="str">
        <f ca="1">INDIRECT("'"&amp;$Q51&amp;"'!F269")</f>
        <v xml:space="preserve"> </v>
      </c>
      <c r="Q51" t="s">
        <v>257</v>
      </c>
      <c r="R51">
        <v>5</v>
      </c>
    </row>
    <row r="52" spans="1:18" ht="15">
      <c r="A52" s="196" t="str">
        <f>'Total Payment Amount'!$D$2</f>
        <v>The University of California, San Diego Health System</v>
      </c>
      <c r="B52" s="196" t="str">
        <f>'Total Payment Amount'!$D$3</f>
        <v>DY 7</v>
      </c>
      <c r="C52" s="197">
        <f>'Total Payment Amount'!$D$4</f>
        <v>41213</v>
      </c>
      <c r="D52" s="199" t="str">
        <f ca="1" t="shared" si="0"/>
        <v>Category 1: Enhance Urgent Medical Advice</v>
      </c>
      <c r="E52" s="196">
        <f ca="1" t="shared" si="1"/>
        <v>0</v>
      </c>
      <c r="F52" s="196">
        <f ca="1" t="shared" si="2"/>
        <v>0</v>
      </c>
      <c r="G52" s="199" t="str">
        <f ca="1">INDIRECT("'"&amp;$Q52&amp;"'!B22")</f>
        <v>Process Milestone:</v>
      </c>
      <c r="H52" s="196">
        <f ca="1">INDIRECT("'"&amp;$Q52&amp;"'!D22")</f>
        <v>0</v>
      </c>
      <c r="I52" s="196"/>
      <c r="J52" s="196">
        <f ca="1">INDIRECT("'"&amp;$Q52&amp;"'!F25")</f>
        <v>0</v>
      </c>
      <c r="K52" s="196">
        <f ca="1">INDIRECT("'"&amp;$Q52&amp;"'!F27")</f>
        <v>0</v>
      </c>
      <c r="L52" s="196" t="str">
        <f ca="1">INDIRECT("'"&amp;$Q52&amp;"'!F29")</f>
        <v>N/A</v>
      </c>
      <c r="M52" s="196">
        <f ca="1">INDIRECT("'"&amp;$Q52&amp;"'!F32")</f>
        <v>0</v>
      </c>
      <c r="N52" s="196">
        <f ca="1">INDIRECT("'"&amp;$Q52&amp;"'!B34")</f>
        <v>0</v>
      </c>
      <c r="O52" s="196">
        <f ca="1">INDIRECT("'"&amp;$Q52&amp;"'!F42")</f>
        <v>0</v>
      </c>
      <c r="P52" s="196" t="str">
        <f ca="1">INDIRECT("'"&amp;$Q52&amp;"'!F44")</f>
        <v xml:space="preserve"> </v>
      </c>
      <c r="Q52" t="s">
        <v>258</v>
      </c>
      <c r="R52">
        <v>6</v>
      </c>
    </row>
    <row r="53" spans="1:18" ht="15">
      <c r="A53" s="196" t="str">
        <f>'Total Payment Amount'!$D$2</f>
        <v>The University of California, San Diego Health System</v>
      </c>
      <c r="B53" s="196" t="str">
        <f>'Total Payment Amount'!$D$3</f>
        <v>DY 7</v>
      </c>
      <c r="C53" s="197">
        <f>'Total Payment Amount'!$D$4</f>
        <v>41213</v>
      </c>
      <c r="D53" s="199" t="str">
        <f ca="1" t="shared" si="0"/>
        <v>Category 1: Enhance Urgent Medical Advice</v>
      </c>
      <c r="E53" s="196">
        <f ca="1" t="shared" si="1"/>
        <v>0</v>
      </c>
      <c r="F53" s="196">
        <f ca="1" t="shared" si="2"/>
        <v>0</v>
      </c>
      <c r="G53" s="199" t="str">
        <f ca="1">INDIRECT("'"&amp;$Q53&amp;"'!B47")</f>
        <v>Process Milestone:</v>
      </c>
      <c r="H53" s="196">
        <f ca="1">INDIRECT("'"&amp;$Q53&amp;"'!D47")</f>
        <v>0</v>
      </c>
      <c r="I53" s="196"/>
      <c r="J53" s="196">
        <f ca="1">INDIRECT("'"&amp;$Q53&amp;"'!F50")</f>
        <v>0</v>
      </c>
      <c r="K53" s="196">
        <f ca="1">INDIRECT("'"&amp;$Q53&amp;"'!F52")</f>
        <v>0</v>
      </c>
      <c r="L53" s="196" t="str">
        <f ca="1">INDIRECT("'"&amp;$Q53&amp;"'!F54")</f>
        <v>N/A</v>
      </c>
      <c r="M53" s="196">
        <f ca="1">INDIRECT("'"&amp;$Q53&amp;"'!F57")</f>
        <v>0</v>
      </c>
      <c r="N53" s="196">
        <f ca="1">INDIRECT("'"&amp;$Q53&amp;"'!B59")</f>
        <v>0</v>
      </c>
      <c r="O53" s="196">
        <f ca="1">INDIRECT("'"&amp;$Q53&amp;"'!F67")</f>
        <v>0</v>
      </c>
      <c r="P53" s="196" t="str">
        <f ca="1">INDIRECT("'"&amp;$Q53&amp;"'!F69")</f>
        <v xml:space="preserve"> </v>
      </c>
      <c r="Q53" t="s">
        <v>258</v>
      </c>
      <c r="R53">
        <v>6</v>
      </c>
    </row>
    <row r="54" spans="1:18" ht="15">
      <c r="A54" s="196" t="str">
        <f>'Total Payment Amount'!$D$2</f>
        <v>The University of California, San Diego Health System</v>
      </c>
      <c r="B54" s="196" t="str">
        <f>'Total Payment Amount'!$D$3</f>
        <v>DY 7</v>
      </c>
      <c r="C54" s="197">
        <f>'Total Payment Amount'!$D$4</f>
        <v>41213</v>
      </c>
      <c r="D54" s="199" t="str">
        <f ca="1" t="shared" si="0"/>
        <v>Category 1: Enhance Urgent Medical Advice</v>
      </c>
      <c r="E54" s="196">
        <f ca="1" t="shared" si="1"/>
        <v>0</v>
      </c>
      <c r="F54" s="196">
        <f ca="1" t="shared" si="2"/>
        <v>0</v>
      </c>
      <c r="G54" s="199" t="str">
        <f ca="1">INDIRECT("'"&amp;$Q54&amp;"'!B72")</f>
        <v>Process Milestone:</v>
      </c>
      <c r="H54" s="196">
        <f ca="1">INDIRECT("'"&amp;$Q54&amp;"'!D72")</f>
        <v>0</v>
      </c>
      <c r="I54" s="196"/>
      <c r="J54" s="196">
        <f ca="1">INDIRECT("'"&amp;$Q54&amp;"'!F75")</f>
        <v>0</v>
      </c>
      <c r="K54" s="196">
        <f ca="1">INDIRECT("'"&amp;$Q54&amp;"'!F77")</f>
        <v>0</v>
      </c>
      <c r="L54" s="196" t="str">
        <f ca="1">INDIRECT("'"&amp;$Q54&amp;"'!F79")</f>
        <v>N/A</v>
      </c>
      <c r="M54" s="196">
        <f ca="1">INDIRECT("'"&amp;$Q54&amp;"'!F82")</f>
        <v>0</v>
      </c>
      <c r="N54" s="196">
        <f ca="1">INDIRECT("'"&amp;$Q54&amp;"'!B84")</f>
        <v>0</v>
      </c>
      <c r="O54" s="196">
        <f ca="1">INDIRECT("'"&amp;$Q54&amp;"'!F92")</f>
        <v>0</v>
      </c>
      <c r="P54" s="196" t="str">
        <f ca="1">INDIRECT("'"&amp;$Q54&amp;"'!F94")</f>
        <v xml:space="preserve"> </v>
      </c>
      <c r="Q54" t="s">
        <v>258</v>
      </c>
      <c r="R54">
        <v>6</v>
      </c>
    </row>
    <row r="55" spans="1:18" ht="15">
      <c r="A55" s="196" t="str">
        <f>'Total Payment Amount'!$D$2</f>
        <v>The University of California, San Diego Health System</v>
      </c>
      <c r="B55" s="196" t="str">
        <f>'Total Payment Amount'!$D$3</f>
        <v>DY 7</v>
      </c>
      <c r="C55" s="197">
        <f>'Total Payment Amount'!$D$4</f>
        <v>41213</v>
      </c>
      <c r="D55" s="199" t="str">
        <f ca="1" t="shared" si="0"/>
        <v>Category 1: Enhance Urgent Medical Advice</v>
      </c>
      <c r="E55" s="196">
        <f ca="1" t="shared" si="1"/>
        <v>0</v>
      </c>
      <c r="F55" s="196">
        <f ca="1" t="shared" si="2"/>
        <v>0</v>
      </c>
      <c r="G55" s="199" t="str">
        <f ca="1">INDIRECT("'"&amp;$Q55&amp;"'!B97")</f>
        <v>Process Milestone:</v>
      </c>
      <c r="H55" s="196">
        <f ca="1">INDIRECT("'"&amp;$Q55&amp;"'!D97")</f>
        <v>0</v>
      </c>
      <c r="I55" s="196"/>
      <c r="J55" s="196">
        <f ca="1">INDIRECT("'"&amp;$Q55&amp;"'!F100")</f>
        <v>0</v>
      </c>
      <c r="K55" s="196">
        <f ca="1">INDIRECT("'"&amp;$Q55&amp;"'!F102")</f>
        <v>0</v>
      </c>
      <c r="L55" s="196" t="str">
        <f ca="1">INDIRECT("'"&amp;$Q55&amp;"'!F104")</f>
        <v>N/A</v>
      </c>
      <c r="M55" s="196">
        <f ca="1">INDIRECT("'"&amp;$Q55&amp;"'!F107")</f>
        <v>0</v>
      </c>
      <c r="N55" s="196">
        <f ca="1">INDIRECT("'"&amp;$Q55&amp;"'!B109")</f>
        <v>0</v>
      </c>
      <c r="O55" s="196">
        <f ca="1">INDIRECT("'"&amp;$Q55&amp;"'!F117")</f>
        <v>0</v>
      </c>
      <c r="P55" s="196" t="str">
        <f ca="1">INDIRECT("'"&amp;$Q55&amp;"'!F119")</f>
        <v xml:space="preserve"> </v>
      </c>
      <c r="Q55" t="s">
        <v>258</v>
      </c>
      <c r="R55">
        <v>6</v>
      </c>
    </row>
    <row r="56" spans="1:18" ht="15">
      <c r="A56" s="196" t="str">
        <f>'Total Payment Amount'!$D$2</f>
        <v>The University of California, San Diego Health System</v>
      </c>
      <c r="B56" s="196" t="str">
        <f>'Total Payment Amount'!$D$3</f>
        <v>DY 7</v>
      </c>
      <c r="C56" s="197">
        <f>'Total Payment Amount'!$D$4</f>
        <v>41213</v>
      </c>
      <c r="D56" s="199" t="str">
        <f ca="1" t="shared" si="0"/>
        <v>Category 1: Enhance Urgent Medical Advice</v>
      </c>
      <c r="E56" s="196">
        <f ca="1" t="shared" si="1"/>
        <v>0</v>
      </c>
      <c r="F56" s="196">
        <f ca="1" t="shared" si="2"/>
        <v>0</v>
      </c>
      <c r="G56" s="199" t="str">
        <f ca="1">INDIRECT("'"&amp;$Q56&amp;"'!B122")</f>
        <v>Process Milestone:</v>
      </c>
      <c r="H56" s="196">
        <f ca="1">INDIRECT("'"&amp;$Q56&amp;"'!D122")</f>
        <v>0</v>
      </c>
      <c r="I56" s="196"/>
      <c r="J56" s="196">
        <f ca="1">INDIRECT("'"&amp;$Q56&amp;"'!F125")</f>
        <v>0</v>
      </c>
      <c r="K56" s="196">
        <f ca="1">INDIRECT("'"&amp;$Q56&amp;"'!F127")</f>
        <v>0</v>
      </c>
      <c r="L56" s="196" t="str">
        <f ca="1">INDIRECT("'"&amp;$Q56&amp;"'!F129")</f>
        <v>N/A</v>
      </c>
      <c r="M56" s="196">
        <f ca="1">INDIRECT("'"&amp;$Q56&amp;"'!F132")</f>
        <v>0</v>
      </c>
      <c r="N56" s="196">
        <f ca="1">INDIRECT("'"&amp;$Q56&amp;"'!B134")</f>
        <v>0</v>
      </c>
      <c r="O56" s="196">
        <f ca="1">INDIRECT("'"&amp;$Q56&amp;"'!F142")</f>
        <v>0</v>
      </c>
      <c r="P56" s="196" t="str">
        <f ca="1">INDIRECT("'"&amp;$Q56&amp;"'!F144")</f>
        <v xml:space="preserve"> </v>
      </c>
      <c r="Q56" t="s">
        <v>258</v>
      </c>
      <c r="R56">
        <v>6</v>
      </c>
    </row>
    <row r="57" spans="1:18" ht="15">
      <c r="A57" s="196" t="str">
        <f>'Total Payment Amount'!$D$2</f>
        <v>The University of California, San Diego Health System</v>
      </c>
      <c r="B57" s="196" t="str">
        <f>'Total Payment Amount'!$D$3</f>
        <v>DY 7</v>
      </c>
      <c r="C57" s="197">
        <f>'Total Payment Amount'!$D$4</f>
        <v>41213</v>
      </c>
      <c r="D57" s="199" t="str">
        <f ca="1" t="shared" si="0"/>
        <v>Category 1: Enhance Urgent Medical Advice</v>
      </c>
      <c r="E57" s="196">
        <f ca="1" t="shared" si="1"/>
        <v>0</v>
      </c>
      <c r="F57" s="196">
        <f ca="1" t="shared" si="2"/>
        <v>0</v>
      </c>
      <c r="G57" s="199" t="str">
        <f ca="1">INDIRECT("'"&amp;$Q57&amp;"'!B147")</f>
        <v>Improvement Milestone:</v>
      </c>
      <c r="H57" s="196">
        <f ca="1">INDIRECT("'"&amp;$Q57&amp;"'!D147")</f>
        <v>0</v>
      </c>
      <c r="I57" s="196"/>
      <c r="J57" s="196">
        <f ca="1">INDIRECT("'"&amp;$Q57&amp;"'!F150")</f>
        <v>0</v>
      </c>
      <c r="K57" s="196">
        <f ca="1">INDIRECT("'"&amp;$Q57&amp;"'!F152")</f>
        <v>0</v>
      </c>
      <c r="L57" s="196" t="str">
        <f ca="1">INDIRECT("'"&amp;$Q57&amp;"'!F154")</f>
        <v>N/A</v>
      </c>
      <c r="M57" s="196">
        <f ca="1">INDIRECT("'"&amp;$Q57&amp;"'!F157")</f>
        <v>0</v>
      </c>
      <c r="N57" s="196">
        <f ca="1">INDIRECT("'"&amp;$Q57&amp;"'!B159")</f>
        <v>0</v>
      </c>
      <c r="O57" s="196">
        <f ca="1">INDIRECT("'"&amp;$Q57&amp;"'!F167")</f>
        <v>0</v>
      </c>
      <c r="P57" s="196" t="str">
        <f ca="1">INDIRECT("'"&amp;$Q57&amp;"'!F169")</f>
        <v xml:space="preserve"> </v>
      </c>
      <c r="Q57" t="s">
        <v>258</v>
      </c>
      <c r="R57">
        <v>6</v>
      </c>
    </row>
    <row r="58" spans="1:18" ht="15">
      <c r="A58" s="196" t="str">
        <f>'Total Payment Amount'!$D$2</f>
        <v>The University of California, San Diego Health System</v>
      </c>
      <c r="B58" s="196" t="str">
        <f>'Total Payment Amount'!$D$3</f>
        <v>DY 7</v>
      </c>
      <c r="C58" s="197">
        <f>'Total Payment Amount'!$D$4</f>
        <v>41213</v>
      </c>
      <c r="D58" s="199" t="str">
        <f ca="1" t="shared" si="0"/>
        <v>Category 1: Enhance Urgent Medical Advice</v>
      </c>
      <c r="E58" s="196">
        <f ca="1" t="shared" si="1"/>
        <v>0</v>
      </c>
      <c r="F58" s="196">
        <f ca="1" t="shared" si="2"/>
        <v>0</v>
      </c>
      <c r="G58" s="199" t="str">
        <f ca="1">INDIRECT("'"&amp;$Q58&amp;"'!B172")</f>
        <v>Improvement Milestone:</v>
      </c>
      <c r="H58" s="196">
        <f ca="1">INDIRECT("'"&amp;$Q58&amp;"'!D172")</f>
        <v>0</v>
      </c>
      <c r="I58" s="196"/>
      <c r="J58" s="196">
        <f ca="1">INDIRECT("'"&amp;$Q58&amp;"'!F175")</f>
        <v>0</v>
      </c>
      <c r="K58" s="196">
        <f ca="1">INDIRECT("'"&amp;$Q58&amp;"'!F177")</f>
        <v>0</v>
      </c>
      <c r="L58" s="196" t="str">
        <f ca="1">INDIRECT("'"&amp;$Q58&amp;"'!F179")</f>
        <v>N/A</v>
      </c>
      <c r="M58" s="196">
        <f ca="1">INDIRECT("'"&amp;$Q58&amp;"'!F182")</f>
        <v>0</v>
      </c>
      <c r="N58" s="196">
        <f ca="1">INDIRECT("'"&amp;$Q58&amp;"'!B184")</f>
        <v>0</v>
      </c>
      <c r="O58" s="196">
        <f ca="1">INDIRECT("'"&amp;$Q58&amp;"'!F192")</f>
        <v>0</v>
      </c>
      <c r="P58" s="196" t="str">
        <f ca="1">INDIRECT("'"&amp;$Q58&amp;"'!F194")</f>
        <v xml:space="preserve"> </v>
      </c>
      <c r="Q58" t="s">
        <v>258</v>
      </c>
      <c r="R58">
        <v>6</v>
      </c>
    </row>
    <row r="59" spans="1:18" ht="15">
      <c r="A59" s="196" t="str">
        <f>'Total Payment Amount'!$D$2</f>
        <v>The University of California, San Diego Health System</v>
      </c>
      <c r="B59" s="196" t="str">
        <f>'Total Payment Amount'!$D$3</f>
        <v>DY 7</v>
      </c>
      <c r="C59" s="197">
        <f>'Total Payment Amount'!$D$4</f>
        <v>41213</v>
      </c>
      <c r="D59" s="199" t="str">
        <f ca="1" t="shared" si="0"/>
        <v>Category 1: Enhance Urgent Medical Advice</v>
      </c>
      <c r="E59" s="196">
        <f ca="1" t="shared" si="1"/>
        <v>0</v>
      </c>
      <c r="F59" s="196">
        <f ca="1" t="shared" si="2"/>
        <v>0</v>
      </c>
      <c r="G59" s="199" t="str">
        <f ca="1">INDIRECT("'"&amp;$Q59&amp;"'!B197")</f>
        <v>Improvement Milestone:</v>
      </c>
      <c r="H59" s="196">
        <f ca="1">INDIRECT("'"&amp;$Q59&amp;"'!D197")</f>
        <v>0</v>
      </c>
      <c r="I59" s="196"/>
      <c r="J59" s="196">
        <f ca="1">INDIRECT("'"&amp;$Q59&amp;"'!F200")</f>
        <v>0</v>
      </c>
      <c r="K59" s="196">
        <f ca="1">INDIRECT("'"&amp;$Q59&amp;"'!F202")</f>
        <v>0</v>
      </c>
      <c r="L59" s="196" t="str">
        <f ca="1">INDIRECT("'"&amp;$Q59&amp;"'!F204")</f>
        <v>N/A</v>
      </c>
      <c r="M59" s="196">
        <f ca="1">INDIRECT("'"&amp;$Q59&amp;"'!F207")</f>
        <v>0</v>
      </c>
      <c r="N59" s="196">
        <f ca="1">INDIRECT("'"&amp;$Q59&amp;"'!B209")</f>
        <v>0</v>
      </c>
      <c r="O59" s="196">
        <f ca="1">INDIRECT("'"&amp;$Q59&amp;"'!F217")</f>
        <v>0</v>
      </c>
      <c r="P59" s="196" t="str">
        <f ca="1">INDIRECT("'"&amp;$Q59&amp;"'!F219")</f>
        <v xml:space="preserve"> </v>
      </c>
      <c r="Q59" t="s">
        <v>258</v>
      </c>
      <c r="R59">
        <v>6</v>
      </c>
    </row>
    <row r="60" spans="1:18" ht="15">
      <c r="A60" s="196" t="str">
        <f>'Total Payment Amount'!$D$2</f>
        <v>The University of California, San Diego Health System</v>
      </c>
      <c r="B60" s="196" t="str">
        <f>'Total Payment Amount'!$D$3</f>
        <v>DY 7</v>
      </c>
      <c r="C60" s="197">
        <f>'Total Payment Amount'!$D$4</f>
        <v>41213</v>
      </c>
      <c r="D60" s="199" t="str">
        <f ca="1" t="shared" si="0"/>
        <v>Category 1: Enhance Urgent Medical Advice</v>
      </c>
      <c r="E60" s="196">
        <f ca="1" t="shared" si="1"/>
        <v>0</v>
      </c>
      <c r="F60" s="196">
        <f ca="1" t="shared" si="2"/>
        <v>0</v>
      </c>
      <c r="G60" s="199" t="str">
        <f ca="1">INDIRECT("'"&amp;$Q60&amp;"'!B222")</f>
        <v>Improvement Milestone:</v>
      </c>
      <c r="H60" s="196">
        <f ca="1">INDIRECT("'"&amp;$Q60&amp;"'!D222")</f>
        <v>0</v>
      </c>
      <c r="I60" s="196"/>
      <c r="J60" s="196">
        <f ca="1">INDIRECT("'"&amp;$Q60&amp;"'!F225")</f>
        <v>0</v>
      </c>
      <c r="K60" s="196">
        <f ca="1">INDIRECT("'"&amp;$Q60&amp;"'!F227")</f>
        <v>0</v>
      </c>
      <c r="L60" s="196" t="str">
        <f ca="1">INDIRECT("'"&amp;$Q60&amp;"'!F229")</f>
        <v>N/A</v>
      </c>
      <c r="M60" s="196">
        <f ca="1">INDIRECT("'"&amp;$Q60&amp;"'!F232")</f>
        <v>0</v>
      </c>
      <c r="N60" s="196">
        <f ca="1">INDIRECT("'"&amp;$Q60&amp;"'!B234")</f>
        <v>0</v>
      </c>
      <c r="O60" s="196">
        <f ca="1">INDIRECT("'"&amp;$Q60&amp;"'!F242")</f>
        <v>0</v>
      </c>
      <c r="P60" s="196" t="str">
        <f ca="1">INDIRECT("'"&amp;$Q60&amp;"'!F244")</f>
        <v xml:space="preserve"> </v>
      </c>
      <c r="Q60" t="s">
        <v>258</v>
      </c>
      <c r="R60">
        <v>6</v>
      </c>
    </row>
    <row r="61" spans="1:18" ht="15">
      <c r="A61" s="196" t="str">
        <f>'Total Payment Amount'!$D$2</f>
        <v>The University of California, San Diego Health System</v>
      </c>
      <c r="B61" s="196" t="str">
        <f>'Total Payment Amount'!$D$3</f>
        <v>DY 7</v>
      </c>
      <c r="C61" s="197">
        <f>'Total Payment Amount'!$D$4</f>
        <v>41213</v>
      </c>
      <c r="D61" s="199" t="str">
        <f ca="1" t="shared" si="0"/>
        <v>Category 1: Enhance Urgent Medical Advice</v>
      </c>
      <c r="E61" s="196">
        <f ca="1" t="shared" si="1"/>
        <v>0</v>
      </c>
      <c r="F61" s="196">
        <f ca="1" t="shared" si="2"/>
        <v>0</v>
      </c>
      <c r="G61" s="199" t="str">
        <f ca="1">INDIRECT("'"&amp;$Q61&amp;"'!B247")</f>
        <v>Improvement Milestone:</v>
      </c>
      <c r="H61" s="196">
        <f ca="1">INDIRECT("'"&amp;$Q61&amp;"'!D247")</f>
        <v>0</v>
      </c>
      <c r="I61" s="196"/>
      <c r="J61" s="196">
        <f ca="1">INDIRECT("'"&amp;$Q61&amp;"'!F250")</f>
        <v>0</v>
      </c>
      <c r="K61" s="196">
        <f ca="1">INDIRECT("'"&amp;$Q61&amp;"'!F252")</f>
        <v>0</v>
      </c>
      <c r="L61" s="196" t="str">
        <f ca="1">INDIRECT("'"&amp;$Q61&amp;"'!F254")</f>
        <v>N/A</v>
      </c>
      <c r="M61" s="196">
        <f ca="1">INDIRECT("'"&amp;$Q61&amp;"'!F257")</f>
        <v>0</v>
      </c>
      <c r="N61" s="196">
        <f ca="1">INDIRECT("'"&amp;$Q61&amp;"'!B259")</f>
        <v>0</v>
      </c>
      <c r="O61" s="196">
        <f ca="1">INDIRECT("'"&amp;$Q61&amp;"'!F267")</f>
        <v>0</v>
      </c>
      <c r="P61" s="196" t="str">
        <f ca="1">INDIRECT("'"&amp;$Q61&amp;"'!F269")</f>
        <v xml:space="preserve"> </v>
      </c>
      <c r="Q61" t="s">
        <v>258</v>
      </c>
      <c r="R61">
        <v>6</v>
      </c>
    </row>
    <row r="62" spans="1:18" ht="15">
      <c r="A62" s="196" t="str">
        <f>'Total Payment Amount'!$D$2</f>
        <v>The University of California, San Diego Health System</v>
      </c>
      <c r="B62" s="196" t="str">
        <f>'Total Payment Amount'!$D$3</f>
        <v>DY 7</v>
      </c>
      <c r="C62" s="197">
        <f>'Total Payment Amount'!$D$4</f>
        <v>41213</v>
      </c>
      <c r="D62" s="199" t="str">
        <f ca="1" t="shared" si="0"/>
        <v>Category 1: Introduce Telemedicine</v>
      </c>
      <c r="E62" s="196">
        <f ca="1" t="shared" si="1"/>
        <v>1219080</v>
      </c>
      <c r="F62" s="196">
        <f ca="1" t="shared" si="2"/>
        <v>1219080</v>
      </c>
      <c r="G62" s="199" t="str">
        <f ca="1">INDIRECT("'"&amp;$Q62&amp;"'!B22")</f>
        <v>Process Milestone:</v>
      </c>
      <c r="H62" s="196" t="str">
        <f ca="1">INDIRECT("'"&amp;$Q62&amp;"'!D22")</f>
        <v>Establish telemedicine triage unit for at least one selected specialty.</v>
      </c>
      <c r="I62" s="196"/>
      <c r="J62" s="196">
        <f ca="1">INDIRECT("'"&amp;$Q62&amp;"'!F25")</f>
        <v>0</v>
      </c>
      <c r="K62" s="196">
        <f ca="1">INDIRECT("'"&amp;$Q62&amp;"'!F27")</f>
        <v>0</v>
      </c>
      <c r="L62" s="196" t="str">
        <f ca="1">INDIRECT("'"&amp;$Q62&amp;"'!F29")</f>
        <v>Yes</v>
      </c>
      <c r="M62" s="196" t="str">
        <f ca="1">INDIRECT("'"&amp;$Q62&amp;"'!F32")</f>
        <v>Yes</v>
      </c>
      <c r="N62" s="196" t="str">
        <f ca="1">INDIRECT("'"&amp;$Q62&amp;"'!B34")</f>
        <v>Metric: Telemedicine program established for one specialty.                                                                                               The overall goal of the UC San Diego Health System (UCSDHS) enterprise-wide telemedicine program is to provide care to more patients by expanding the use of telemedicine services linking UCSDHS specialists (hub) with community partners (spokes).  In order to do this, we developed a centralized, optimized, telemedicine infrastructure for use with specialty departments’ clinic operations and began the expansion of telemedicine in specialty clinics.  Telemedicine services were developed in DY6 for Teleneurology (Tele-HIV Neurology) with a Palm Springs partner and Hepatology with Adventist Health. For DY7 an additional service was established; an internal Memorandum of Understanding was refined for Anesthesiology – Pain Medicine Service signed in May, 2011. A telemedicine program was established and implemented for Anesthesiology- Pain Medicine Service with Catalina Island Medical Center our community (spoke) partner; the delivery of clinical services began on July 28, 2011. We provide both new patient and return patient evaluations in this monthly 4 hour clinic block for this telemedicine service.  We provide both a primary and backup designated telemedicine specialist to ensure continued and streamlined services for Tele-Pain Medicine. For DY7 a total of 156 telemedicine appointments were scheduled and 98 telemedicine consults occurred across the Tele-HIV Neurology, Hepatology and Anesthesiology-Pain Medicine specialties. The two biggest challenges noted during our telemedicine deployment and maintenance periods have been issues surrounding sustainable reimbursement models and the continued need for spoke (community partner) and hub (UCSDHS specialty) training by a designated spoke clinical champion.  Based on current insurance reimbursement patterns, we feel that service agreements are the most sustainable method for ensuring the viability of our telemedicine program.  Once third party insurers develop clear and consistent plans for telemedicine reimbursement, we plan to transition our model to include insurance billing.  We have learned that we will need a billing specialist in our telemedicine program to provide expertise. In the future, we hope to be able to add this resource to our team. We have also learned that each of the spoke sites must undergo detailed training before they begin providing telemedicine visits and intermittently as needed. Ongoing education is a part of future expansion plans. Although spoke site personnel are trained by us at time of deployment, the spoke sites do not always provide correctly signed consent forms, on time communication, or on time patient arrival, especially in the early phases of establishing the local telemedicine program. Our biggest lesson learned has been to mandate that a clinical spoke champion be assigned at each of our spoke partner sites.  Without a designated clinical champion at the remote site, issues with incomplete scheduling of patients or other operational details will occur. One of our spoke partners has implemented questionnaires for our mutual telemedicine patients.  In the future we will implement a standard questionnaire to give to telemedicine patients. Our goal is to expand and standardize patient surveys for program evaluation. We continue to monitor this service for clinical volumes and operational performance. After reviewing this narrative in our semi-annual report of September 30, 2012, SNI asked about the difference between the number of appointments and the number of consults. For DY7, a total of 156 telemedicine appointments were scheduled, with 98 visits being completed across Tele-HIV Neurology, Hepatology and Anesthesia-Pain Medicine specialties  (98/156=62.8%).  Of the 58 visits that were not completed (58/156=37.2%), 41 were patient cancellations (41/156=26.3%) and only 17 were No-Shows (17/156= 10.9%).  Though 37% of the patients were booked and then "cancelled or no-showed", our no show rate is actually low at 11%.  Given the nature of these complex patients with some social issues inherent in types of their care (such as HIV, etc), these numbers are actually encouraging. Some of these patients, we feel, would have a much higher rate of "No-show" had we asked them to physically drive the 100s of miles (with inherent scheduling delays) to come to our physical location, rather than allowing them to simply visit their own local clinic and stay in their medical homes.  Keeping them at their medical home allows for patient comfort and potentially good show rates instead of having to come to our tertiary care center location.  In the future, with increased volume and experience, we would be interested in assessing if no-show rates are any different for telemedicine vs community clinical visits.  Finally, the issue of cancellations will likely be addressed over time by the spoke partners.  Improved understanding of their own patient cancellation patterns will allow the spoke scheduling teams to appropriately overbook as their experience with telemedicine improves with time.  UCSD is a large enterprise system with clinical care management disseminated throughout various programs and settings.  UCSD AnyWhere telemedicine has developed a centralized program to enable telemedicine to be utilized in decentralized and various clinical environments throughout the entire University.  As such, the services (as delivered via telemedicine) are evaluated the same way and using the same internal UCSD ambulatory clinic procedures as any other delivery of service is evaluated.  Therefore, the clinics maintain their own quality of service and patient satisfaction procedures for their individual clinics.  The Medical Director of Telemedicine performs telephone conferences with the spoke partners to assess workflow and quality issues, and each party has the ability to continue or end these telemedicine care relationships if either party evaluates them as not being effective at any time. Effectiveness is ultimately demonstrated by end user visit volume. Multiple peer reviewed articles have already demonstrated patient satisfaction with telemedicine in general. We think that maintenance of ongoing contracts demonstrates spoke site satisfaction.</v>
      </c>
      <c r="O62" s="196" t="str">
        <f ca="1">INDIRECT("'"&amp;$Q62&amp;"'!F42")</f>
        <v>Yes</v>
      </c>
      <c r="P62" s="196">
        <f ca="1">INDIRECT("'"&amp;$Q62&amp;"'!F44")</f>
        <v>1</v>
      </c>
      <c r="Q62" t="s">
        <v>99</v>
      </c>
      <c r="R62">
        <v>7</v>
      </c>
    </row>
    <row r="63" spans="1:18" ht="15">
      <c r="A63" s="196" t="str">
        <f>'Total Payment Amount'!$D$2</f>
        <v>The University of California, San Diego Health System</v>
      </c>
      <c r="B63" s="196" t="str">
        <f>'Total Payment Amount'!$D$3</f>
        <v>DY 7</v>
      </c>
      <c r="C63" s="197">
        <f>'Total Payment Amount'!$D$4</f>
        <v>41213</v>
      </c>
      <c r="D63" s="199" t="str">
        <f ca="1" t="shared" si="0"/>
        <v>Category 1: Introduce Telemedicine</v>
      </c>
      <c r="E63" s="196">
        <f ca="1" t="shared" si="1"/>
        <v>1219080</v>
      </c>
      <c r="F63" s="196">
        <f ca="1" t="shared" si="2"/>
        <v>1219080</v>
      </c>
      <c r="G63" s="199" t="str">
        <f ca="1">INDIRECT("'"&amp;$Q63&amp;"'!B47")</f>
        <v>Process Milestone:</v>
      </c>
      <c r="H63" s="196" t="str">
        <f ca="1">INDIRECT("'"&amp;$Q63&amp;"'!D47")</f>
        <v>Pilot telemedicine charting and communication tools for consulting and referring practitioners with in the Electronic Medical Record (EMR) system.</v>
      </c>
      <c r="I63" s="196"/>
      <c r="J63" s="196">
        <f ca="1">INDIRECT("'"&amp;$Q63&amp;"'!F50")</f>
        <v>0</v>
      </c>
      <c r="K63" s="196">
        <f ca="1">INDIRECT("'"&amp;$Q63&amp;"'!F52")</f>
        <v>0</v>
      </c>
      <c r="L63" s="196" t="str">
        <f ca="1">INDIRECT("'"&amp;$Q63&amp;"'!F54")</f>
        <v>Yes</v>
      </c>
      <c r="M63" s="196" t="str">
        <f ca="1">INDIRECT("'"&amp;$Q63&amp;"'!F57")</f>
        <v>Yes</v>
      </c>
      <c r="N63" s="196" t="str">
        <f ca="1">INDIRECT("'"&amp;$Q63&amp;"'!B59")</f>
        <v xml:space="preserve">Metric: Documentation of completion.                                                                                                                                Accurate medical documentation and communication is critical for safe telemedicine care.  A pilot of charting and communication tools for consulting and referring practitioners was implemented in the electronic medical record (EMR).  These EMR tools allow the hub specialist (UCSDHS) to access his or her schedule in the EPIC EMR environment and use standard template language in clinical notation moments to streamline and ensure complete care for patients.  Similarly, UCSD Link is a web-based EMR portal that provides comprehensive patient records to telemedicine spoke (community partner) sites; allowing immediate access and the ability to easily print patient encounter results. We have implemented and use both clinical charting tools for the hub specialists and UCSD Link access for our spoke partners.  There have been no significant issues noted with these techniques.  We have enabled these tools for all  clinical providers (hub and spoke). Our initial electronic note templates were generated as “smart texts” templates requiring significant delay, due to programming time, between initial development and subsequent use and even more delay if modifications to note templates were desired by hub provider.  We have modified this approach to develop these templates as “smart phrases” to allow immediate modification by users and improved provider-specific customizable language relevant to specific patient encounters.            </v>
      </c>
      <c r="O63" s="196" t="str">
        <f ca="1">INDIRECT("'"&amp;$Q63&amp;"'!F67")</f>
        <v>Yes</v>
      </c>
      <c r="P63" s="196">
        <f ca="1">INDIRECT("'"&amp;$Q63&amp;"'!F69")</f>
        <v>1</v>
      </c>
      <c r="Q63" t="s">
        <v>99</v>
      </c>
      <c r="R63">
        <v>7</v>
      </c>
    </row>
    <row r="64" spans="1:18" ht="15">
      <c r="A64" s="196" t="str">
        <f>'Total Payment Amount'!$D$2</f>
        <v>The University of California, San Diego Health System</v>
      </c>
      <c r="B64" s="196" t="str">
        <f>'Total Payment Amount'!$D$3</f>
        <v>DY 7</v>
      </c>
      <c r="C64" s="197">
        <f>'Total Payment Amount'!$D$4</f>
        <v>41213</v>
      </c>
      <c r="D64" s="199" t="str">
        <f ca="1" t="shared" si="0"/>
        <v>Category 1: Introduce Telemedicine</v>
      </c>
      <c r="E64" s="196">
        <f ca="1" t="shared" si="1"/>
        <v>1219080</v>
      </c>
      <c r="F64" s="196">
        <f ca="1" t="shared" si="2"/>
        <v>1219080</v>
      </c>
      <c r="G64" s="199" t="str">
        <f ca="1">INDIRECT("'"&amp;$Q64&amp;"'!B72")</f>
        <v>Process Milestone:</v>
      </c>
      <c r="H64" s="196">
        <f ca="1">INDIRECT("'"&amp;$Q64&amp;"'!D72")</f>
        <v>0</v>
      </c>
      <c r="I64" s="196"/>
      <c r="J64" s="196">
        <f ca="1">INDIRECT("'"&amp;$Q64&amp;"'!F75")</f>
        <v>0</v>
      </c>
      <c r="K64" s="196">
        <f ca="1">INDIRECT("'"&amp;$Q64&amp;"'!F77")</f>
        <v>0</v>
      </c>
      <c r="L64" s="196" t="str">
        <f ca="1">INDIRECT("'"&amp;$Q64&amp;"'!F79")</f>
        <v>N/A</v>
      </c>
      <c r="M64" s="196">
        <f ca="1">INDIRECT("'"&amp;$Q64&amp;"'!F82")</f>
        <v>0</v>
      </c>
      <c r="N64" s="196">
        <f ca="1">INDIRECT("'"&amp;$Q64&amp;"'!B84")</f>
        <v>0</v>
      </c>
      <c r="O64" s="196">
        <f ca="1">INDIRECT("'"&amp;$Q64&amp;"'!F92")</f>
        <v>0</v>
      </c>
      <c r="P64" s="196" t="str">
        <f ca="1">INDIRECT("'"&amp;$Q64&amp;"'!F94")</f>
        <v xml:space="preserve"> </v>
      </c>
      <c r="Q64" t="s">
        <v>99</v>
      </c>
      <c r="R64">
        <v>7</v>
      </c>
    </row>
    <row r="65" spans="1:18" ht="15">
      <c r="A65" s="196" t="str">
        <f>'Total Payment Amount'!$D$2</f>
        <v>The University of California, San Diego Health System</v>
      </c>
      <c r="B65" s="196" t="str">
        <f>'Total Payment Amount'!$D$3</f>
        <v>DY 7</v>
      </c>
      <c r="C65" s="197">
        <f>'Total Payment Amount'!$D$4</f>
        <v>41213</v>
      </c>
      <c r="D65" s="199" t="str">
        <f ca="1" t="shared" si="0"/>
        <v>Category 1: Introduce Telemedicine</v>
      </c>
      <c r="E65" s="196">
        <f ca="1" t="shared" si="1"/>
        <v>1219080</v>
      </c>
      <c r="F65" s="196">
        <f ca="1" t="shared" si="2"/>
        <v>1219080</v>
      </c>
      <c r="G65" s="199" t="str">
        <f ca="1">INDIRECT("'"&amp;$Q65&amp;"'!B97")</f>
        <v>Process Milestone:</v>
      </c>
      <c r="H65" s="196">
        <f ca="1">INDIRECT("'"&amp;$Q65&amp;"'!D97")</f>
        <v>0</v>
      </c>
      <c r="I65" s="196"/>
      <c r="J65" s="196">
        <f ca="1">INDIRECT("'"&amp;$Q65&amp;"'!F100")</f>
        <v>0</v>
      </c>
      <c r="K65" s="196">
        <f ca="1">INDIRECT("'"&amp;$Q65&amp;"'!F102")</f>
        <v>0</v>
      </c>
      <c r="L65" s="196" t="str">
        <f ca="1">INDIRECT("'"&amp;$Q65&amp;"'!F104")</f>
        <v>N/A</v>
      </c>
      <c r="M65" s="196">
        <f ca="1">INDIRECT("'"&amp;$Q65&amp;"'!F107")</f>
        <v>0</v>
      </c>
      <c r="N65" s="196">
        <f ca="1">INDIRECT("'"&amp;$Q65&amp;"'!B109")</f>
        <v>0</v>
      </c>
      <c r="O65" s="196">
        <f ca="1">INDIRECT("'"&amp;$Q65&amp;"'!F117")</f>
        <v>0</v>
      </c>
      <c r="P65" s="196" t="str">
        <f ca="1">INDIRECT("'"&amp;$Q65&amp;"'!F119")</f>
        <v xml:space="preserve"> </v>
      </c>
      <c r="Q65" t="s">
        <v>99</v>
      </c>
      <c r="R65">
        <v>7</v>
      </c>
    </row>
    <row r="66" spans="1:18" ht="15">
      <c r="A66" s="196" t="str">
        <f>'Total Payment Amount'!$D$2</f>
        <v>The University of California, San Diego Health System</v>
      </c>
      <c r="B66" s="196" t="str">
        <f>'Total Payment Amount'!$D$3</f>
        <v>DY 7</v>
      </c>
      <c r="C66" s="197">
        <f>'Total Payment Amount'!$D$4</f>
        <v>41213</v>
      </c>
      <c r="D66" s="199" t="str">
        <f t="shared" si="3" ref="D66:D119">INDIRECT("'"&amp;$Q66&amp;"'!$A$6")</f>
        <v>Category 1: Introduce Telemedicine</v>
      </c>
      <c r="E66" s="196">
        <f t="shared" si="4" ref="E66:E119">INDIRECT("'"&amp;$Q66&amp;"'!$F$18")</f>
        <v>1219080</v>
      </c>
      <c r="F66" s="196">
        <f t="shared" si="5" ref="F66:F119">INDIRECT("'"&amp;$Q66&amp;"'!$F$20")</f>
        <v>1219080</v>
      </c>
      <c r="G66" s="199" t="str">
        <f ca="1">INDIRECT("'"&amp;$Q66&amp;"'!B122")</f>
        <v>Process Milestone:</v>
      </c>
      <c r="H66" s="196">
        <f ca="1">INDIRECT("'"&amp;$Q66&amp;"'!D122")</f>
        <v>0</v>
      </c>
      <c r="I66" s="196"/>
      <c r="J66" s="196">
        <f ca="1">INDIRECT("'"&amp;$Q66&amp;"'!F125")</f>
        <v>0</v>
      </c>
      <c r="K66" s="196">
        <f ca="1">INDIRECT("'"&amp;$Q66&amp;"'!F127")</f>
        <v>0</v>
      </c>
      <c r="L66" s="196" t="str">
        <f ca="1">INDIRECT("'"&amp;$Q66&amp;"'!F129")</f>
        <v>N/A</v>
      </c>
      <c r="M66" s="196">
        <f ca="1">INDIRECT("'"&amp;$Q66&amp;"'!F132")</f>
        <v>0</v>
      </c>
      <c r="N66" s="196">
        <f ca="1">INDIRECT("'"&amp;$Q66&amp;"'!B134")</f>
        <v>0</v>
      </c>
      <c r="O66" s="196">
        <f ca="1">INDIRECT("'"&amp;$Q66&amp;"'!F142")</f>
        <v>0</v>
      </c>
      <c r="P66" s="196" t="str">
        <f ca="1">INDIRECT("'"&amp;$Q66&amp;"'!F144")</f>
        <v xml:space="preserve"> </v>
      </c>
      <c r="Q66" t="s">
        <v>99</v>
      </c>
      <c r="R66">
        <v>7</v>
      </c>
    </row>
    <row r="67" spans="1:18" ht="15">
      <c r="A67" s="196" t="str">
        <f>'Total Payment Amount'!$D$2</f>
        <v>The University of California, San Diego Health System</v>
      </c>
      <c r="B67" s="196" t="str">
        <f>'Total Payment Amount'!$D$3</f>
        <v>DY 7</v>
      </c>
      <c r="C67" s="197">
        <f>'Total Payment Amount'!$D$4</f>
        <v>41213</v>
      </c>
      <c r="D67" s="199" t="str">
        <f ca="1" t="shared" si="3"/>
        <v>Category 1: Introduce Telemedicine</v>
      </c>
      <c r="E67" s="196">
        <f ca="1" t="shared" si="4"/>
        <v>1219080</v>
      </c>
      <c r="F67" s="196">
        <f ca="1" t="shared" si="5"/>
        <v>1219080</v>
      </c>
      <c r="G67" s="199" t="str">
        <f ca="1">INDIRECT("'"&amp;$Q67&amp;"'!B147")</f>
        <v>Improvement Milestone:</v>
      </c>
      <c r="H67" s="196">
        <f ca="1">INDIRECT("'"&amp;$Q67&amp;"'!D147")</f>
        <v>0</v>
      </c>
      <c r="I67" s="196"/>
      <c r="J67" s="196">
        <f ca="1">INDIRECT("'"&amp;$Q67&amp;"'!F150")</f>
        <v>0</v>
      </c>
      <c r="K67" s="196">
        <f ca="1">INDIRECT("'"&amp;$Q67&amp;"'!F152")</f>
        <v>0</v>
      </c>
      <c r="L67" s="196" t="str">
        <f ca="1">INDIRECT("'"&amp;$Q67&amp;"'!F154")</f>
        <v>N/A</v>
      </c>
      <c r="M67" s="196">
        <f ca="1">INDIRECT("'"&amp;$Q67&amp;"'!F157")</f>
        <v>0</v>
      </c>
      <c r="N67" s="196">
        <f ca="1">INDIRECT("'"&amp;$Q67&amp;"'!B159")</f>
        <v>0</v>
      </c>
      <c r="O67" s="196">
        <f ca="1">INDIRECT("'"&amp;$Q67&amp;"'!F167")</f>
        <v>0</v>
      </c>
      <c r="P67" s="196" t="str">
        <f ca="1">INDIRECT("'"&amp;$Q67&amp;"'!F169")</f>
        <v xml:space="preserve"> </v>
      </c>
      <c r="Q67" t="s">
        <v>99</v>
      </c>
      <c r="R67">
        <v>7</v>
      </c>
    </row>
    <row r="68" spans="1:18" ht="15">
      <c r="A68" s="196" t="str">
        <f>'Total Payment Amount'!$D$2</f>
        <v>The University of California, San Diego Health System</v>
      </c>
      <c r="B68" s="196" t="str">
        <f>'Total Payment Amount'!$D$3</f>
        <v>DY 7</v>
      </c>
      <c r="C68" s="197">
        <f>'Total Payment Amount'!$D$4</f>
        <v>41213</v>
      </c>
      <c r="D68" s="199" t="str">
        <f ca="1" t="shared" si="3"/>
        <v>Category 1: Introduce Telemedicine</v>
      </c>
      <c r="E68" s="196">
        <f ca="1" t="shared" si="4"/>
        <v>1219080</v>
      </c>
      <c r="F68" s="196">
        <f ca="1" t="shared" si="5"/>
        <v>1219080</v>
      </c>
      <c r="G68" s="199" t="str">
        <f ca="1">INDIRECT("'"&amp;$Q68&amp;"'!B172")</f>
        <v>Improvement Milestone:</v>
      </c>
      <c r="H68" s="196">
        <f ca="1">INDIRECT("'"&amp;$Q68&amp;"'!D172")</f>
        <v>0</v>
      </c>
      <c r="I68" s="196"/>
      <c r="J68" s="196">
        <f ca="1">INDIRECT("'"&amp;$Q68&amp;"'!F175")</f>
        <v>0</v>
      </c>
      <c r="K68" s="196">
        <f ca="1">INDIRECT("'"&amp;$Q68&amp;"'!F177")</f>
        <v>0</v>
      </c>
      <c r="L68" s="196" t="str">
        <f ca="1">INDIRECT("'"&amp;$Q68&amp;"'!F179")</f>
        <v>N/A</v>
      </c>
      <c r="M68" s="196">
        <f ca="1">INDIRECT("'"&amp;$Q68&amp;"'!F182")</f>
        <v>0</v>
      </c>
      <c r="N68" s="196">
        <f ca="1">INDIRECT("'"&amp;$Q68&amp;"'!B184")</f>
        <v>0</v>
      </c>
      <c r="O68" s="196">
        <f ca="1">INDIRECT("'"&amp;$Q68&amp;"'!F192")</f>
        <v>0</v>
      </c>
      <c r="P68" s="196" t="str">
        <f ca="1">INDIRECT("'"&amp;$Q68&amp;"'!F194")</f>
        <v xml:space="preserve"> </v>
      </c>
      <c r="Q68" t="s">
        <v>99</v>
      </c>
      <c r="R68">
        <v>7</v>
      </c>
    </row>
    <row r="69" spans="1:18" ht="15">
      <c r="A69" s="196" t="str">
        <f>'Total Payment Amount'!$D$2</f>
        <v>The University of California, San Diego Health System</v>
      </c>
      <c r="B69" s="196" t="str">
        <f>'Total Payment Amount'!$D$3</f>
        <v>DY 7</v>
      </c>
      <c r="C69" s="197">
        <f>'Total Payment Amount'!$D$4</f>
        <v>41213</v>
      </c>
      <c r="D69" s="199" t="str">
        <f ca="1" t="shared" si="3"/>
        <v>Category 1: Introduce Telemedicine</v>
      </c>
      <c r="E69" s="196">
        <f ca="1" t="shared" si="4"/>
        <v>1219080</v>
      </c>
      <c r="F69" s="196">
        <f ca="1" t="shared" si="5"/>
        <v>1219080</v>
      </c>
      <c r="G69" s="199" t="str">
        <f ca="1">INDIRECT("'"&amp;$Q69&amp;"'!B197")</f>
        <v>Improvement Milestone:</v>
      </c>
      <c r="H69" s="196">
        <f ca="1">INDIRECT("'"&amp;$Q69&amp;"'!D197")</f>
        <v>0</v>
      </c>
      <c r="I69" s="196"/>
      <c r="J69" s="196">
        <f ca="1">INDIRECT("'"&amp;$Q69&amp;"'!F200")</f>
        <v>0</v>
      </c>
      <c r="K69" s="196">
        <f ca="1">INDIRECT("'"&amp;$Q69&amp;"'!F202")</f>
        <v>0</v>
      </c>
      <c r="L69" s="196" t="str">
        <f ca="1">INDIRECT("'"&amp;$Q69&amp;"'!F204")</f>
        <v>N/A</v>
      </c>
      <c r="M69" s="196">
        <f ca="1">INDIRECT("'"&amp;$Q69&amp;"'!F207")</f>
        <v>0</v>
      </c>
      <c r="N69" s="196">
        <f ca="1">INDIRECT("'"&amp;$Q69&amp;"'!B209")</f>
        <v>0</v>
      </c>
      <c r="O69" s="196">
        <f ca="1">INDIRECT("'"&amp;$Q69&amp;"'!F217")</f>
        <v>0</v>
      </c>
      <c r="P69" s="196" t="str">
        <f ca="1">INDIRECT("'"&amp;$Q69&amp;"'!F219")</f>
        <v xml:space="preserve"> </v>
      </c>
      <c r="Q69" t="s">
        <v>99</v>
      </c>
      <c r="R69">
        <v>7</v>
      </c>
    </row>
    <row r="70" spans="1:18" ht="15">
      <c r="A70" s="196" t="str">
        <f>'Total Payment Amount'!$D$2</f>
        <v>The University of California, San Diego Health System</v>
      </c>
      <c r="B70" s="196" t="str">
        <f>'Total Payment Amount'!$D$3</f>
        <v>DY 7</v>
      </c>
      <c r="C70" s="197">
        <f>'Total Payment Amount'!$D$4</f>
        <v>41213</v>
      </c>
      <c r="D70" s="199" t="str">
        <f ca="1" t="shared" si="3"/>
        <v>Category 1: Introduce Telemedicine</v>
      </c>
      <c r="E70" s="196">
        <f ca="1" t="shared" si="4"/>
        <v>1219080</v>
      </c>
      <c r="F70" s="196">
        <f ca="1" t="shared" si="5"/>
        <v>1219080</v>
      </c>
      <c r="G70" s="199" t="str">
        <f ca="1">INDIRECT("'"&amp;$Q70&amp;"'!B222")</f>
        <v>Improvement Milestone:</v>
      </c>
      <c r="H70" s="196">
        <f ca="1">INDIRECT("'"&amp;$Q70&amp;"'!D222")</f>
        <v>0</v>
      </c>
      <c r="I70" s="196"/>
      <c r="J70" s="196">
        <f ca="1">INDIRECT("'"&amp;$Q70&amp;"'!F225")</f>
        <v>0</v>
      </c>
      <c r="K70" s="196">
        <f ca="1">INDIRECT("'"&amp;$Q70&amp;"'!F227")</f>
        <v>0</v>
      </c>
      <c r="L70" s="196" t="str">
        <f ca="1">INDIRECT("'"&amp;$Q70&amp;"'!F229")</f>
        <v>N/A</v>
      </c>
      <c r="M70" s="196">
        <f ca="1">INDIRECT("'"&amp;$Q70&amp;"'!F232")</f>
        <v>0</v>
      </c>
      <c r="N70" s="196">
        <f ca="1">INDIRECT("'"&amp;$Q70&amp;"'!B234")</f>
        <v>0</v>
      </c>
      <c r="O70" s="196">
        <f ca="1">INDIRECT("'"&amp;$Q70&amp;"'!F242")</f>
        <v>0</v>
      </c>
      <c r="P70" s="196" t="str">
        <f ca="1">INDIRECT("'"&amp;$Q70&amp;"'!F244")</f>
        <v xml:space="preserve"> </v>
      </c>
      <c r="Q70" t="s">
        <v>99</v>
      </c>
      <c r="R70">
        <v>7</v>
      </c>
    </row>
    <row r="71" spans="1:18" ht="15">
      <c r="A71" s="196" t="str">
        <f>'Total Payment Amount'!$D$2</f>
        <v>The University of California, San Diego Health System</v>
      </c>
      <c r="B71" s="196" t="str">
        <f>'Total Payment Amount'!$D$3</f>
        <v>DY 7</v>
      </c>
      <c r="C71" s="197">
        <f>'Total Payment Amount'!$D$4</f>
        <v>41213</v>
      </c>
      <c r="D71" s="199" t="str">
        <f ca="1" t="shared" si="3"/>
        <v>Category 1: Introduce Telemedicine</v>
      </c>
      <c r="E71" s="196">
        <f ca="1" t="shared" si="4"/>
        <v>1219080</v>
      </c>
      <c r="F71" s="196">
        <f ca="1" t="shared" si="5"/>
        <v>1219080</v>
      </c>
      <c r="G71" s="199" t="str">
        <f ca="1">INDIRECT("'"&amp;$Q71&amp;"'!B247")</f>
        <v>Improvement Milestone:</v>
      </c>
      <c r="H71" s="196">
        <f ca="1">INDIRECT("'"&amp;$Q71&amp;"'!D247")</f>
        <v>0</v>
      </c>
      <c r="I71" s="196"/>
      <c r="J71" s="196">
        <f ca="1">INDIRECT("'"&amp;$Q71&amp;"'!F250")</f>
        <v>0</v>
      </c>
      <c r="K71" s="196">
        <f ca="1">INDIRECT("'"&amp;$Q71&amp;"'!F252")</f>
        <v>0</v>
      </c>
      <c r="L71" s="196" t="str">
        <f ca="1">INDIRECT("'"&amp;$Q71&amp;"'!F254")</f>
        <v>N/A</v>
      </c>
      <c r="M71" s="196">
        <f ca="1">INDIRECT("'"&amp;$Q71&amp;"'!F257")</f>
        <v>0</v>
      </c>
      <c r="N71" s="196">
        <f ca="1">INDIRECT("'"&amp;$Q71&amp;"'!B259")</f>
        <v>0</v>
      </c>
      <c r="O71" s="196">
        <f ca="1">INDIRECT("'"&amp;$Q71&amp;"'!F267")</f>
        <v>0</v>
      </c>
      <c r="P71" s="196" t="str">
        <f ca="1">INDIRECT("'"&amp;$Q71&amp;"'!F269")</f>
        <v xml:space="preserve"> </v>
      </c>
      <c r="Q71" t="s">
        <v>99</v>
      </c>
      <c r="R71">
        <v>7</v>
      </c>
    </row>
    <row r="72" spans="1:18" ht="15">
      <c r="A72" s="196" t="str">
        <f>'Total Payment Amount'!$D$2</f>
        <v>The University of California, San Diego Health System</v>
      </c>
      <c r="B72" s="196" t="str">
        <f>'Total Payment Amount'!$D$3</f>
        <v>DY 7</v>
      </c>
      <c r="C72" s="197">
        <f>'Total Payment Amount'!$D$4</f>
        <v>41213</v>
      </c>
      <c r="D72" s="199" t="str">
        <f ca="1" t="shared" si="3"/>
        <v>Category 1: Enhance Coding and Documentation for Quality Data</v>
      </c>
      <c r="E72" s="196">
        <f ca="1" t="shared" si="4"/>
        <v>2844520</v>
      </c>
      <c r="F72" s="196">
        <f ca="1" t="shared" si="5"/>
        <v>2844520</v>
      </c>
      <c r="G72" s="199" t="str">
        <f ca="1">INDIRECT("'"&amp;$Q72&amp;"'!B22")</f>
        <v>Process Milestone:</v>
      </c>
      <c r="H72" s="196" t="str">
        <f ca="1">INDIRECT("'"&amp;$Q72&amp;"'!D22")</f>
        <v>Develop a project plan for the organization-wide transition.</v>
      </c>
      <c r="I72" s="196"/>
      <c r="J72" s="196">
        <f ca="1">INDIRECT("'"&amp;$Q72&amp;"'!F25")</f>
        <v>0</v>
      </c>
      <c r="K72" s="196">
        <f ca="1">INDIRECT("'"&amp;$Q72&amp;"'!F27")</f>
        <v>0</v>
      </c>
      <c r="L72" s="196" t="str">
        <f ca="1">INDIRECT("'"&amp;$Q72&amp;"'!F29")</f>
        <v>Yes</v>
      </c>
      <c r="M72" s="196" t="str">
        <f ca="1">INDIRECT("'"&amp;$Q72&amp;"'!F32")</f>
        <v>Yes</v>
      </c>
      <c r="N72" s="196" t="str">
        <f ca="1">INDIRECT("'"&amp;$Q72&amp;"'!B34")</f>
        <v xml:space="preserve">Metric: Documented project plan with tactics, owners, and deadlines.                                                                               Aware that the enhanced granularity and specificity associated with ICD-10 would facilitate the use of administrative data for improvement efforts in patient safety, quality and clinical outcomes, the institution has fully embraced the transition to ICD-10.  While the implementation date of ICD-10 has been delayed one year to October, 2014, UC San Diego Health System (UCSDHS) is committed to being prepared from both a systems and clinical staff perspective ahead of schedule. The enterprise has embarked on a multi-year effort, bringing together key stakeholders across hospital and medical group financial systems, health information systems, electronic medical records teams, compliance, coding and clinical documentation specialists to focus on the operational management of the conversion to ICD-10 enterprise-wide.  Challenges for the team have included the resignation of the designated project manager as well as the departure of our Chief Medical Informatics Officer (CMIO). We are currently in the process of filling the project manager position. We have an interim CMIO assigned. Our current comprehensive action plan, documents the tactics, owners and deadlines for each step necessary to deploy and code in ICD-10 prior to the mandate. The plan was presented to senior management on October 5, 2011, reviewed in the November team meeting and finalized December 19, 2011. We are moving forward with next phase of our action plan to define the educational needs of billing staff as well as all provider/clinical staff. The team continues to meet monthly and our successes include: 1) conversion to 5010 standards, and 2) completion of ICD-10 education of the coding and clinical documentation professionals. We will continue to update the core inventory of all systems being affected by the coding conversion.                                                                                                 </v>
      </c>
      <c r="O72" s="196" t="str">
        <f ca="1">INDIRECT("'"&amp;$Q72&amp;"'!F42")</f>
        <v>Yes</v>
      </c>
      <c r="P72" s="196">
        <f ca="1">INDIRECT("'"&amp;$Q72&amp;"'!F44")</f>
        <v>1</v>
      </c>
      <c r="Q72" t="s">
        <v>259</v>
      </c>
      <c r="R72">
        <v>8</v>
      </c>
    </row>
    <row r="73" spans="1:18" ht="15">
      <c r="A73" s="196" t="str">
        <f>'Total Payment Amount'!$D$2</f>
        <v>The University of California, San Diego Health System</v>
      </c>
      <c r="B73" s="196" t="str">
        <f>'Total Payment Amount'!$D$3</f>
        <v>DY 7</v>
      </c>
      <c r="C73" s="197">
        <f>'Total Payment Amount'!$D$4</f>
        <v>41213</v>
      </c>
      <c r="D73" s="199" t="str">
        <f ca="1" t="shared" si="3"/>
        <v>Category 1: Enhance Coding and Documentation for Quality Data</v>
      </c>
      <c r="E73" s="196">
        <f ca="1" t="shared" si="4"/>
        <v>2844520</v>
      </c>
      <c r="F73" s="196">
        <f ca="1" t="shared" si="5"/>
        <v>2844520</v>
      </c>
      <c r="G73" s="199" t="str">
        <f ca="1">INDIRECT("'"&amp;$Q73&amp;"'!B47")</f>
        <v>Process Milestone:</v>
      </c>
      <c r="H73" s="196" t="str">
        <f ca="1">INDIRECT("'"&amp;$Q73&amp;"'!D47")</f>
        <v>Determine whether current information systems that house ICD codes should be converted or upgraded.</v>
      </c>
      <c r="I73" s="196"/>
      <c r="J73" s="196">
        <f ca="1">INDIRECT("'"&amp;$Q73&amp;"'!F50")</f>
        <v>0</v>
      </c>
      <c r="K73" s="196">
        <f ca="1">INDIRECT("'"&amp;$Q73&amp;"'!F52")</f>
        <v>0</v>
      </c>
      <c r="L73" s="196" t="str">
        <f ca="1">INDIRECT("'"&amp;$Q73&amp;"'!F54")</f>
        <v>Yes</v>
      </c>
      <c r="M73" s="196" t="str">
        <f ca="1">INDIRECT("'"&amp;$Q73&amp;"'!F57")</f>
        <v>Yes</v>
      </c>
      <c r="N73" s="196" t="str">
        <f ca="1">INDIRECT("'"&amp;$Q73&amp;"'!B59")</f>
        <v xml:space="preserve">Metric: Assessment documented for each system in the inventory.                                                                                    Pursuant to the overall project plan for the enterprise, an assessment of existing systems that will contain or need ICD-10 based diagnostic data has been completed.  This inventory of existing systems is very broad and includes multiple clinical and financial systems for which stakeholders and vendors are identified.  The assessment identifies if the system needs to be converted with the existing vendor as well as conversion milestones.  It also identifies systems that will be subsumed by new applications from our core enterprise electronic medical record vendor that already has ICD-10 compliant applications for professional fee and hospital based technical charge revenue management in place.                                                                                                  </v>
      </c>
      <c r="O73" s="196" t="str">
        <f ca="1">INDIRECT("'"&amp;$Q73&amp;"'!F67")</f>
        <v>Yes</v>
      </c>
      <c r="P73" s="196">
        <f ca="1">INDIRECT("'"&amp;$Q73&amp;"'!F69")</f>
        <v>1</v>
      </c>
      <c r="Q73" t="s">
        <v>259</v>
      </c>
      <c r="R73">
        <v>8</v>
      </c>
    </row>
    <row r="74" spans="1:18" ht="15">
      <c r="A74" s="196" t="str">
        <f>'Total Payment Amount'!$D$2</f>
        <v>The University of California, San Diego Health System</v>
      </c>
      <c r="B74" s="196" t="str">
        <f>'Total Payment Amount'!$D$3</f>
        <v>DY 7</v>
      </c>
      <c r="C74" s="197">
        <f>'Total Payment Amount'!$D$4</f>
        <v>41213</v>
      </c>
      <c r="D74" s="199" t="str">
        <f ca="1" t="shared" si="3"/>
        <v>Category 1: Enhance Coding and Documentation for Quality Data</v>
      </c>
      <c r="E74" s="196">
        <f ca="1" t="shared" si="4"/>
        <v>2844520</v>
      </c>
      <c r="F74" s="196">
        <f ca="1" t="shared" si="5"/>
        <v>2844520</v>
      </c>
      <c r="G74" s="199" t="str">
        <f ca="1">INDIRECT("'"&amp;$Q74&amp;"'!B72")</f>
        <v>Process Milestone:</v>
      </c>
      <c r="H74" s="196">
        <f ca="1">INDIRECT("'"&amp;$Q74&amp;"'!D72")</f>
        <v>0</v>
      </c>
      <c r="I74" s="196"/>
      <c r="J74" s="196">
        <f ca="1">INDIRECT("'"&amp;$Q74&amp;"'!F75")</f>
        <v>0</v>
      </c>
      <c r="K74" s="196">
        <f ca="1">INDIRECT("'"&amp;$Q74&amp;"'!F77")</f>
        <v>0</v>
      </c>
      <c r="L74" s="196" t="str">
        <f ca="1">INDIRECT("'"&amp;$Q74&amp;"'!F79")</f>
        <v>N/A</v>
      </c>
      <c r="M74" s="196">
        <f ca="1">INDIRECT("'"&amp;$Q74&amp;"'!F82")</f>
        <v>0</v>
      </c>
      <c r="N74" s="196">
        <f ca="1">INDIRECT("'"&amp;$Q74&amp;"'!B84")</f>
        <v>0</v>
      </c>
      <c r="O74" s="196">
        <f ca="1">INDIRECT("'"&amp;$Q74&amp;"'!F92")</f>
        <v>0</v>
      </c>
      <c r="P74" s="196" t="str">
        <f ca="1">INDIRECT("'"&amp;$Q74&amp;"'!F94")</f>
        <v xml:space="preserve"> </v>
      </c>
      <c r="Q74" t="s">
        <v>259</v>
      </c>
      <c r="R74">
        <v>8</v>
      </c>
    </row>
    <row r="75" spans="1:18" ht="15">
      <c r="A75" s="196" t="str">
        <f>'Total Payment Amount'!$D$2</f>
        <v>The University of California, San Diego Health System</v>
      </c>
      <c r="B75" s="196" t="str">
        <f>'Total Payment Amount'!$D$3</f>
        <v>DY 7</v>
      </c>
      <c r="C75" s="197">
        <f>'Total Payment Amount'!$D$4</f>
        <v>41213</v>
      </c>
      <c r="D75" s="199" t="str">
        <f ca="1" t="shared" si="3"/>
        <v>Category 1: Enhance Coding and Documentation for Quality Data</v>
      </c>
      <c r="E75" s="196">
        <f ca="1" t="shared" si="4"/>
        <v>2844520</v>
      </c>
      <c r="F75" s="196">
        <f ca="1" t="shared" si="5"/>
        <v>2844520</v>
      </c>
      <c r="G75" s="199" t="str">
        <f ca="1">INDIRECT("'"&amp;$Q75&amp;"'!B97")</f>
        <v>Process Milestone:</v>
      </c>
      <c r="H75" s="196">
        <f ca="1">INDIRECT("'"&amp;$Q75&amp;"'!D97")</f>
        <v>0</v>
      </c>
      <c r="I75" s="196"/>
      <c r="J75" s="196">
        <f ca="1">INDIRECT("'"&amp;$Q75&amp;"'!F100")</f>
        <v>0</v>
      </c>
      <c r="K75" s="196">
        <f ca="1">INDIRECT("'"&amp;$Q75&amp;"'!F102")</f>
        <v>0</v>
      </c>
      <c r="L75" s="196" t="str">
        <f ca="1">INDIRECT("'"&amp;$Q75&amp;"'!F104")</f>
        <v>N/A</v>
      </c>
      <c r="M75" s="196">
        <f ca="1">INDIRECT("'"&amp;$Q75&amp;"'!F107")</f>
        <v>0</v>
      </c>
      <c r="N75" s="196">
        <f ca="1">INDIRECT("'"&amp;$Q75&amp;"'!B109")</f>
        <v>0</v>
      </c>
      <c r="O75" s="196">
        <f ca="1">INDIRECT("'"&amp;$Q75&amp;"'!F117")</f>
        <v>0</v>
      </c>
      <c r="P75" s="196" t="str">
        <f ca="1">INDIRECT("'"&amp;$Q75&amp;"'!F119")</f>
        <v xml:space="preserve"> </v>
      </c>
      <c r="Q75" t="s">
        <v>259</v>
      </c>
      <c r="R75">
        <v>8</v>
      </c>
    </row>
    <row r="76" spans="1:18" ht="15">
      <c r="A76" s="196" t="str">
        <f>'Total Payment Amount'!$D$2</f>
        <v>The University of California, San Diego Health System</v>
      </c>
      <c r="B76" s="196" t="str">
        <f>'Total Payment Amount'!$D$3</f>
        <v>DY 7</v>
      </c>
      <c r="C76" s="197">
        <f>'Total Payment Amount'!$D$4</f>
        <v>41213</v>
      </c>
      <c r="D76" s="199" t="str">
        <f ca="1" t="shared" si="3"/>
        <v>Category 1: Enhance Coding and Documentation for Quality Data</v>
      </c>
      <c r="E76" s="196">
        <f ca="1" t="shared" si="4"/>
        <v>2844520</v>
      </c>
      <c r="F76" s="196">
        <f ca="1" t="shared" si="5"/>
        <v>2844520</v>
      </c>
      <c r="G76" s="199" t="str">
        <f ca="1">INDIRECT("'"&amp;$Q76&amp;"'!B122")</f>
        <v>Process Milestone:</v>
      </c>
      <c r="H76" s="196">
        <f ca="1">INDIRECT("'"&amp;$Q76&amp;"'!D122")</f>
        <v>0</v>
      </c>
      <c r="I76" s="196"/>
      <c r="J76" s="196">
        <f ca="1">INDIRECT("'"&amp;$Q76&amp;"'!F125")</f>
        <v>0</v>
      </c>
      <c r="K76" s="196">
        <f ca="1">INDIRECT("'"&amp;$Q76&amp;"'!F127")</f>
        <v>0</v>
      </c>
      <c r="L76" s="196" t="str">
        <f ca="1">INDIRECT("'"&amp;$Q76&amp;"'!F129")</f>
        <v>N/A</v>
      </c>
      <c r="M76" s="196">
        <f ca="1">INDIRECT("'"&amp;$Q76&amp;"'!F132")</f>
        <v>0</v>
      </c>
      <c r="N76" s="196">
        <f ca="1">INDIRECT("'"&amp;$Q76&amp;"'!B134")</f>
        <v>0</v>
      </c>
      <c r="O76" s="196">
        <f ca="1">INDIRECT("'"&amp;$Q76&amp;"'!F142")</f>
        <v>0</v>
      </c>
      <c r="P76" s="196" t="str">
        <f ca="1">INDIRECT("'"&amp;$Q76&amp;"'!F144")</f>
        <v xml:space="preserve"> </v>
      </c>
      <c r="Q76" t="s">
        <v>259</v>
      </c>
      <c r="R76">
        <v>8</v>
      </c>
    </row>
    <row r="77" spans="1:18" ht="15">
      <c r="A77" s="196" t="str">
        <f>'Total Payment Amount'!$D$2</f>
        <v>The University of California, San Diego Health System</v>
      </c>
      <c r="B77" s="196" t="str">
        <f>'Total Payment Amount'!$D$3</f>
        <v>DY 7</v>
      </c>
      <c r="C77" s="197">
        <f>'Total Payment Amount'!$D$4</f>
        <v>41213</v>
      </c>
      <c r="D77" s="199" t="str">
        <f ca="1" t="shared" si="3"/>
        <v>Category 1: Enhance Coding and Documentation for Quality Data</v>
      </c>
      <c r="E77" s="196">
        <f ca="1" t="shared" si="4"/>
        <v>2844520</v>
      </c>
      <c r="F77" s="196">
        <f ca="1" t="shared" si="5"/>
        <v>2844520</v>
      </c>
      <c r="G77" s="199" t="str">
        <f ca="1">INDIRECT("'"&amp;$Q77&amp;"'!B147")</f>
        <v>Improvement Milestone:</v>
      </c>
      <c r="H77" s="196">
        <f ca="1">INDIRECT("'"&amp;$Q77&amp;"'!D147")</f>
        <v>0</v>
      </c>
      <c r="I77" s="196"/>
      <c r="J77" s="196">
        <f ca="1">INDIRECT("'"&amp;$Q77&amp;"'!F150")</f>
        <v>0</v>
      </c>
      <c r="K77" s="196">
        <f ca="1">INDIRECT("'"&amp;$Q77&amp;"'!F152")</f>
        <v>0</v>
      </c>
      <c r="L77" s="196" t="str">
        <f ca="1">INDIRECT("'"&amp;$Q77&amp;"'!F154")</f>
        <v>N/A</v>
      </c>
      <c r="M77" s="196">
        <f ca="1">INDIRECT("'"&amp;$Q77&amp;"'!F157")</f>
        <v>0</v>
      </c>
      <c r="N77" s="196">
        <f ca="1">INDIRECT("'"&amp;$Q77&amp;"'!B159")</f>
        <v>0</v>
      </c>
      <c r="O77" s="196">
        <f ca="1">INDIRECT("'"&amp;$Q77&amp;"'!F167")</f>
        <v>0</v>
      </c>
      <c r="P77" s="196" t="str">
        <f ca="1">INDIRECT("'"&amp;$Q77&amp;"'!F169")</f>
        <v xml:space="preserve"> </v>
      </c>
      <c r="Q77" t="s">
        <v>259</v>
      </c>
      <c r="R77">
        <v>8</v>
      </c>
    </row>
    <row r="78" spans="1:18" ht="15">
      <c r="A78" s="196" t="str">
        <f>'Total Payment Amount'!$D$2</f>
        <v>The University of California, San Diego Health System</v>
      </c>
      <c r="B78" s="196" t="str">
        <f>'Total Payment Amount'!$D$3</f>
        <v>DY 7</v>
      </c>
      <c r="C78" s="197">
        <f>'Total Payment Amount'!$D$4</f>
        <v>41213</v>
      </c>
      <c r="D78" s="199" t="str">
        <f ca="1" t="shared" si="3"/>
        <v>Category 1: Enhance Coding and Documentation for Quality Data</v>
      </c>
      <c r="E78" s="196">
        <f ca="1" t="shared" si="4"/>
        <v>2844520</v>
      </c>
      <c r="F78" s="196">
        <f ca="1" t="shared" si="5"/>
        <v>2844520</v>
      </c>
      <c r="G78" s="199" t="str">
        <f ca="1">INDIRECT("'"&amp;$Q78&amp;"'!B172")</f>
        <v>Improvement Milestone:</v>
      </c>
      <c r="H78" s="196">
        <f ca="1">INDIRECT("'"&amp;$Q78&amp;"'!D172")</f>
        <v>0</v>
      </c>
      <c r="I78" s="196"/>
      <c r="J78" s="196">
        <f ca="1">INDIRECT("'"&amp;$Q78&amp;"'!F175")</f>
        <v>0</v>
      </c>
      <c r="K78" s="196">
        <f ca="1">INDIRECT("'"&amp;$Q78&amp;"'!F177")</f>
        <v>0</v>
      </c>
      <c r="L78" s="196" t="str">
        <f ca="1">INDIRECT("'"&amp;$Q78&amp;"'!F179")</f>
        <v>N/A</v>
      </c>
      <c r="M78" s="196">
        <f ca="1">INDIRECT("'"&amp;$Q78&amp;"'!F182")</f>
        <v>0</v>
      </c>
      <c r="N78" s="196">
        <f ca="1">INDIRECT("'"&amp;$Q78&amp;"'!B184")</f>
        <v>0</v>
      </c>
      <c r="O78" s="196">
        <f ca="1">INDIRECT("'"&amp;$Q78&amp;"'!F192")</f>
        <v>0</v>
      </c>
      <c r="P78" s="196" t="str">
        <f ca="1">INDIRECT("'"&amp;$Q78&amp;"'!F194")</f>
        <v xml:space="preserve"> </v>
      </c>
      <c r="Q78" t="s">
        <v>259</v>
      </c>
      <c r="R78">
        <v>8</v>
      </c>
    </row>
    <row r="79" spans="1:18" ht="15">
      <c r="A79" s="196" t="str">
        <f>'Total Payment Amount'!$D$2</f>
        <v>The University of California, San Diego Health System</v>
      </c>
      <c r="B79" s="196" t="str">
        <f>'Total Payment Amount'!$D$3</f>
        <v>DY 7</v>
      </c>
      <c r="C79" s="197">
        <f>'Total Payment Amount'!$D$4</f>
        <v>41213</v>
      </c>
      <c r="D79" s="199" t="str">
        <f ca="1" t="shared" si="3"/>
        <v>Category 1: Enhance Coding and Documentation for Quality Data</v>
      </c>
      <c r="E79" s="196">
        <f ca="1" t="shared" si="4"/>
        <v>2844520</v>
      </c>
      <c r="F79" s="196">
        <f ca="1" t="shared" si="5"/>
        <v>2844520</v>
      </c>
      <c r="G79" s="199" t="str">
        <f ca="1">INDIRECT("'"&amp;$Q79&amp;"'!B197")</f>
        <v>Improvement Milestone:</v>
      </c>
      <c r="H79" s="196">
        <f ca="1">INDIRECT("'"&amp;$Q79&amp;"'!D197")</f>
        <v>0</v>
      </c>
      <c r="I79" s="196"/>
      <c r="J79" s="196">
        <f ca="1">INDIRECT("'"&amp;$Q79&amp;"'!F200")</f>
        <v>0</v>
      </c>
      <c r="K79" s="196">
        <f ca="1">INDIRECT("'"&amp;$Q79&amp;"'!F202")</f>
        <v>0</v>
      </c>
      <c r="L79" s="196" t="str">
        <f ca="1">INDIRECT("'"&amp;$Q79&amp;"'!F204")</f>
        <v>N/A</v>
      </c>
      <c r="M79" s="196">
        <f ca="1">INDIRECT("'"&amp;$Q79&amp;"'!F207")</f>
        <v>0</v>
      </c>
      <c r="N79" s="196">
        <f ca="1">INDIRECT("'"&amp;$Q79&amp;"'!B209")</f>
        <v>0</v>
      </c>
      <c r="O79" s="196">
        <f ca="1">INDIRECT("'"&amp;$Q79&amp;"'!F217")</f>
        <v>0</v>
      </c>
      <c r="P79" s="196" t="str">
        <f ca="1">INDIRECT("'"&amp;$Q79&amp;"'!F219")</f>
        <v xml:space="preserve"> </v>
      </c>
      <c r="Q79" t="s">
        <v>259</v>
      </c>
      <c r="R79">
        <v>8</v>
      </c>
    </row>
    <row r="80" spans="1:18" ht="15">
      <c r="A80" s="196" t="str">
        <f>'Total Payment Amount'!$D$2</f>
        <v>The University of California, San Diego Health System</v>
      </c>
      <c r="B80" s="196" t="str">
        <f>'Total Payment Amount'!$D$3</f>
        <v>DY 7</v>
      </c>
      <c r="C80" s="197">
        <f>'Total Payment Amount'!$D$4</f>
        <v>41213</v>
      </c>
      <c r="D80" s="199" t="str">
        <f ca="1" t="shared" si="3"/>
        <v>Category 1: Enhance Coding and Documentation for Quality Data</v>
      </c>
      <c r="E80" s="196">
        <f ca="1" t="shared" si="4"/>
        <v>2844520</v>
      </c>
      <c r="F80" s="196">
        <f ca="1" t="shared" si="5"/>
        <v>2844520</v>
      </c>
      <c r="G80" s="199" t="str">
        <f ca="1">INDIRECT("'"&amp;$Q80&amp;"'!B222")</f>
        <v>Improvement Milestone:</v>
      </c>
      <c r="H80" s="196">
        <f ca="1">INDIRECT("'"&amp;$Q80&amp;"'!D222")</f>
        <v>0</v>
      </c>
      <c r="I80" s="196"/>
      <c r="J80" s="196">
        <f ca="1">INDIRECT("'"&amp;$Q80&amp;"'!F225")</f>
        <v>0</v>
      </c>
      <c r="K80" s="196">
        <f ca="1">INDIRECT("'"&amp;$Q80&amp;"'!F227")</f>
        <v>0</v>
      </c>
      <c r="L80" s="196" t="str">
        <f ca="1">INDIRECT("'"&amp;$Q80&amp;"'!F229")</f>
        <v>N/A</v>
      </c>
      <c r="M80" s="196">
        <f ca="1">INDIRECT("'"&amp;$Q80&amp;"'!F232")</f>
        <v>0</v>
      </c>
      <c r="N80" s="196">
        <f ca="1">INDIRECT("'"&amp;$Q80&amp;"'!B234")</f>
        <v>0</v>
      </c>
      <c r="O80" s="196">
        <f ca="1">INDIRECT("'"&amp;$Q80&amp;"'!F242")</f>
        <v>0</v>
      </c>
      <c r="P80" s="196" t="str">
        <f ca="1">INDIRECT("'"&amp;$Q80&amp;"'!F244")</f>
        <v xml:space="preserve"> </v>
      </c>
      <c r="Q80" t="s">
        <v>259</v>
      </c>
      <c r="R80">
        <v>8</v>
      </c>
    </row>
    <row r="81" spans="1:18" ht="15">
      <c r="A81" s="196" t="str">
        <f>'Total Payment Amount'!$D$2</f>
        <v>The University of California, San Diego Health System</v>
      </c>
      <c r="B81" s="196" t="str">
        <f>'Total Payment Amount'!$D$3</f>
        <v>DY 7</v>
      </c>
      <c r="C81" s="197">
        <f>'Total Payment Amount'!$D$4</f>
        <v>41213</v>
      </c>
      <c r="D81" s="199" t="str">
        <f ca="1" t="shared" si="3"/>
        <v>Category 1: Enhance Coding and Documentation for Quality Data</v>
      </c>
      <c r="E81" s="196">
        <f ca="1" t="shared" si="4"/>
        <v>2844520</v>
      </c>
      <c r="F81" s="196">
        <f ca="1" t="shared" si="5"/>
        <v>2844520</v>
      </c>
      <c r="G81" s="199" t="str">
        <f ca="1">INDIRECT("'"&amp;$Q81&amp;"'!B247")</f>
        <v>Improvement Milestone:</v>
      </c>
      <c r="H81" s="196">
        <f ca="1">INDIRECT("'"&amp;$Q81&amp;"'!D247")</f>
        <v>0</v>
      </c>
      <c r="I81" s="196"/>
      <c r="J81" s="196">
        <f ca="1">INDIRECT("'"&amp;$Q81&amp;"'!F250")</f>
        <v>0</v>
      </c>
      <c r="K81" s="196">
        <f ca="1">INDIRECT("'"&amp;$Q81&amp;"'!F252")</f>
        <v>0</v>
      </c>
      <c r="L81" s="196" t="str">
        <f ca="1">INDIRECT("'"&amp;$Q81&amp;"'!F254")</f>
        <v>N/A</v>
      </c>
      <c r="M81" s="196">
        <f ca="1">INDIRECT("'"&amp;$Q81&amp;"'!F257")</f>
        <v>0</v>
      </c>
      <c r="N81" s="196">
        <f ca="1">INDIRECT("'"&amp;$Q81&amp;"'!B259")</f>
        <v>0</v>
      </c>
      <c r="O81" s="196">
        <f ca="1">INDIRECT("'"&amp;$Q81&amp;"'!F267")</f>
        <v>0</v>
      </c>
      <c r="P81" s="196" t="str">
        <f ca="1">INDIRECT("'"&amp;$Q81&amp;"'!F269")</f>
        <v xml:space="preserve"> </v>
      </c>
      <c r="Q81" t="s">
        <v>259</v>
      </c>
      <c r="R81">
        <v>8</v>
      </c>
    </row>
    <row r="82" spans="1:18" ht="15">
      <c r="A82" s="196" t="str">
        <f>'Total Payment Amount'!$D$2</f>
        <v>The University of California, San Diego Health System</v>
      </c>
      <c r="B82" s="196" t="str">
        <f>'Total Payment Amount'!$D$3</f>
        <v>DY 7</v>
      </c>
      <c r="C82" s="197">
        <f>'Total Payment Amount'!$D$4</f>
        <v>41213</v>
      </c>
      <c r="D82" s="199" t="str">
        <f ca="1" t="shared" si="3"/>
        <v>Category 1: Develop Risk Stratification Capabilities/Functionalities</v>
      </c>
      <c r="E82" s="196">
        <f ca="1" t="shared" si="4"/>
        <v>0</v>
      </c>
      <c r="F82" s="196">
        <f ca="1" t="shared" si="5"/>
        <v>0</v>
      </c>
      <c r="G82" s="199" t="str">
        <f ca="1">INDIRECT("'"&amp;$Q82&amp;"'!B22")</f>
        <v>Process Milestone:</v>
      </c>
      <c r="H82" s="196">
        <f ca="1">INDIRECT("'"&amp;$Q82&amp;"'!D22")</f>
        <v>0</v>
      </c>
      <c r="I82" s="196"/>
      <c r="J82" s="196">
        <f ca="1">INDIRECT("'"&amp;$Q82&amp;"'!F25")</f>
        <v>0</v>
      </c>
      <c r="K82" s="196">
        <f ca="1">INDIRECT("'"&amp;$Q82&amp;"'!F27")</f>
        <v>0</v>
      </c>
      <c r="L82" s="196" t="str">
        <f ca="1">INDIRECT("'"&amp;$Q82&amp;"'!F29")</f>
        <v>N/A</v>
      </c>
      <c r="M82" s="196">
        <f ca="1">INDIRECT("'"&amp;$Q82&amp;"'!F32")</f>
        <v>0</v>
      </c>
      <c r="N82" s="196">
        <f ca="1">INDIRECT("'"&amp;$Q82&amp;"'!B34")</f>
        <v>0</v>
      </c>
      <c r="O82" s="196">
        <f ca="1">INDIRECT("'"&amp;$Q82&amp;"'!F42")</f>
        <v>0</v>
      </c>
      <c r="P82" s="196" t="str">
        <f ca="1">INDIRECT("'"&amp;$Q82&amp;"'!F44")</f>
        <v xml:space="preserve"> </v>
      </c>
      <c r="Q82" t="s">
        <v>260</v>
      </c>
      <c r="R82">
        <v>9</v>
      </c>
    </row>
    <row r="83" spans="1:18" ht="15">
      <c r="A83" s="196" t="str">
        <f>'Total Payment Amount'!$D$2</f>
        <v>The University of California, San Diego Health System</v>
      </c>
      <c r="B83" s="196" t="str">
        <f>'Total Payment Amount'!$D$3</f>
        <v>DY 7</v>
      </c>
      <c r="C83" s="197">
        <f>'Total Payment Amount'!$D$4</f>
        <v>41213</v>
      </c>
      <c r="D83" s="199" t="str">
        <f ca="1" t="shared" si="3"/>
        <v>Category 1: Develop Risk Stratification Capabilities/Functionalities</v>
      </c>
      <c r="E83" s="196">
        <f ca="1" t="shared" si="4"/>
        <v>0</v>
      </c>
      <c r="F83" s="196">
        <f ca="1" t="shared" si="5"/>
        <v>0</v>
      </c>
      <c r="G83" s="199" t="str">
        <f ca="1">INDIRECT("'"&amp;$Q83&amp;"'!B47")</f>
        <v>Process Milestone:</v>
      </c>
      <c r="H83" s="196">
        <f ca="1">INDIRECT("'"&amp;$Q83&amp;"'!D47")</f>
        <v>0</v>
      </c>
      <c r="I83" s="196"/>
      <c r="J83" s="196">
        <f ca="1">INDIRECT("'"&amp;$Q83&amp;"'!F50")</f>
        <v>0</v>
      </c>
      <c r="K83" s="196">
        <f ca="1">INDIRECT("'"&amp;$Q83&amp;"'!F52")</f>
        <v>0</v>
      </c>
      <c r="L83" s="196" t="str">
        <f ca="1">INDIRECT("'"&amp;$Q83&amp;"'!F54")</f>
        <v>N/A</v>
      </c>
      <c r="M83" s="196">
        <f ca="1">INDIRECT("'"&amp;$Q83&amp;"'!F57")</f>
        <v>0</v>
      </c>
      <c r="N83" s="196">
        <f ca="1">INDIRECT("'"&amp;$Q83&amp;"'!B59")</f>
        <v>0</v>
      </c>
      <c r="O83" s="196">
        <f ca="1">INDIRECT("'"&amp;$Q83&amp;"'!F67")</f>
        <v>0</v>
      </c>
      <c r="P83" s="196" t="str">
        <f ca="1">INDIRECT("'"&amp;$Q83&amp;"'!F69")</f>
        <v xml:space="preserve"> </v>
      </c>
      <c r="Q83" t="s">
        <v>260</v>
      </c>
      <c r="R83">
        <v>9</v>
      </c>
    </row>
    <row r="84" spans="1:18" ht="15">
      <c r="A84" s="196" t="str">
        <f>'Total Payment Amount'!$D$2</f>
        <v>The University of California, San Diego Health System</v>
      </c>
      <c r="B84" s="196" t="str">
        <f>'Total Payment Amount'!$D$3</f>
        <v>DY 7</v>
      </c>
      <c r="C84" s="197">
        <f>'Total Payment Amount'!$D$4</f>
        <v>41213</v>
      </c>
      <c r="D84" s="199" t="str">
        <f ca="1" t="shared" si="3"/>
        <v>Category 1: Develop Risk Stratification Capabilities/Functionalities</v>
      </c>
      <c r="E84" s="196">
        <f ca="1" t="shared" si="4"/>
        <v>0</v>
      </c>
      <c r="F84" s="196">
        <f ca="1" t="shared" si="5"/>
        <v>0</v>
      </c>
      <c r="G84" s="199" t="str">
        <f ca="1">INDIRECT("'"&amp;$Q84&amp;"'!B72")</f>
        <v>Process Milestone:</v>
      </c>
      <c r="H84" s="196">
        <f ca="1">INDIRECT("'"&amp;$Q84&amp;"'!D72")</f>
        <v>0</v>
      </c>
      <c r="I84" s="196"/>
      <c r="J84" s="196">
        <f ca="1">INDIRECT("'"&amp;$Q84&amp;"'!F75")</f>
        <v>0</v>
      </c>
      <c r="K84" s="196">
        <f ca="1">INDIRECT("'"&amp;$Q84&amp;"'!F77")</f>
        <v>0</v>
      </c>
      <c r="L84" s="196" t="str">
        <f ca="1">INDIRECT("'"&amp;$Q84&amp;"'!F79")</f>
        <v>N/A</v>
      </c>
      <c r="M84" s="196">
        <f ca="1">INDIRECT("'"&amp;$Q84&amp;"'!F82")</f>
        <v>0</v>
      </c>
      <c r="N84" s="196">
        <f ca="1">INDIRECT("'"&amp;$Q84&amp;"'!B84")</f>
        <v>0</v>
      </c>
      <c r="O84" s="196">
        <f ca="1">INDIRECT("'"&amp;$Q84&amp;"'!F92")</f>
        <v>0</v>
      </c>
      <c r="P84" s="196" t="str">
        <f ca="1">INDIRECT("'"&amp;$Q84&amp;"'!F94")</f>
        <v xml:space="preserve"> </v>
      </c>
      <c r="Q84" t="s">
        <v>260</v>
      </c>
      <c r="R84">
        <v>9</v>
      </c>
    </row>
    <row r="85" spans="1:18" ht="15">
      <c r="A85" s="196" t="str">
        <f>'Total Payment Amount'!$D$2</f>
        <v>The University of California, San Diego Health System</v>
      </c>
      <c r="B85" s="196" t="str">
        <f>'Total Payment Amount'!$D$3</f>
        <v>DY 7</v>
      </c>
      <c r="C85" s="197">
        <f>'Total Payment Amount'!$D$4</f>
        <v>41213</v>
      </c>
      <c r="D85" s="199" t="str">
        <f ca="1" t="shared" si="3"/>
        <v>Category 1: Develop Risk Stratification Capabilities/Functionalities</v>
      </c>
      <c r="E85" s="196">
        <f ca="1" t="shared" si="4"/>
        <v>0</v>
      </c>
      <c r="F85" s="196">
        <f ca="1" t="shared" si="5"/>
        <v>0</v>
      </c>
      <c r="G85" s="199" t="str">
        <f ca="1">INDIRECT("'"&amp;$Q85&amp;"'!B97")</f>
        <v>Process Milestone:</v>
      </c>
      <c r="H85" s="196">
        <f ca="1">INDIRECT("'"&amp;$Q85&amp;"'!D97")</f>
        <v>0</v>
      </c>
      <c r="I85" s="196"/>
      <c r="J85" s="196">
        <f ca="1">INDIRECT("'"&amp;$Q85&amp;"'!F100")</f>
        <v>0</v>
      </c>
      <c r="K85" s="196">
        <f ca="1">INDIRECT("'"&amp;$Q85&amp;"'!F102")</f>
        <v>0</v>
      </c>
      <c r="L85" s="196" t="str">
        <f ca="1">INDIRECT("'"&amp;$Q85&amp;"'!F104")</f>
        <v>N/A</v>
      </c>
      <c r="M85" s="196">
        <f ca="1">INDIRECT("'"&amp;$Q85&amp;"'!F107")</f>
        <v>0</v>
      </c>
      <c r="N85" s="196">
        <f ca="1">INDIRECT("'"&amp;$Q85&amp;"'!B109")</f>
        <v>0</v>
      </c>
      <c r="O85" s="196">
        <f ca="1">INDIRECT("'"&amp;$Q85&amp;"'!F117")</f>
        <v>0</v>
      </c>
      <c r="P85" s="196" t="str">
        <f ca="1">INDIRECT("'"&amp;$Q85&amp;"'!F119")</f>
        <v xml:space="preserve"> </v>
      </c>
      <c r="Q85" t="s">
        <v>260</v>
      </c>
      <c r="R85">
        <v>9</v>
      </c>
    </row>
    <row r="86" spans="1:18" ht="15">
      <c r="A86" s="196" t="str">
        <f>'Total Payment Amount'!$D$2</f>
        <v>The University of California, San Diego Health System</v>
      </c>
      <c r="B86" s="196" t="str">
        <f>'Total Payment Amount'!$D$3</f>
        <v>DY 7</v>
      </c>
      <c r="C86" s="197">
        <f>'Total Payment Amount'!$D$4</f>
        <v>41213</v>
      </c>
      <c r="D86" s="199" t="str">
        <f ca="1" t="shared" si="3"/>
        <v>Category 1: Develop Risk Stratification Capabilities/Functionalities</v>
      </c>
      <c r="E86" s="196">
        <f ca="1" t="shared" si="4"/>
        <v>0</v>
      </c>
      <c r="F86" s="196">
        <f ca="1" t="shared" si="5"/>
        <v>0</v>
      </c>
      <c r="G86" s="199" t="str">
        <f ca="1">INDIRECT("'"&amp;$Q86&amp;"'!B122")</f>
        <v>Process Milestone:</v>
      </c>
      <c r="H86" s="196">
        <f ca="1">INDIRECT("'"&amp;$Q86&amp;"'!D122")</f>
        <v>0</v>
      </c>
      <c r="I86" s="196"/>
      <c r="J86" s="196">
        <f ca="1">INDIRECT("'"&amp;$Q86&amp;"'!F125")</f>
        <v>0</v>
      </c>
      <c r="K86" s="196">
        <f ca="1">INDIRECT("'"&amp;$Q86&amp;"'!F127")</f>
        <v>0</v>
      </c>
      <c r="L86" s="196" t="str">
        <f ca="1">INDIRECT("'"&amp;$Q86&amp;"'!F129")</f>
        <v>N/A</v>
      </c>
      <c r="M86" s="196">
        <f ca="1">INDIRECT("'"&amp;$Q86&amp;"'!F132")</f>
        <v>0</v>
      </c>
      <c r="N86" s="196">
        <f ca="1">INDIRECT("'"&amp;$Q86&amp;"'!B134")</f>
        <v>0</v>
      </c>
      <c r="O86" s="196">
        <f ca="1">INDIRECT("'"&amp;$Q86&amp;"'!F142")</f>
        <v>0</v>
      </c>
      <c r="P86" s="196" t="str">
        <f ca="1">INDIRECT("'"&amp;$Q86&amp;"'!F144")</f>
        <v xml:space="preserve"> </v>
      </c>
      <c r="Q86" t="s">
        <v>260</v>
      </c>
      <c r="R86">
        <v>9</v>
      </c>
    </row>
    <row r="87" spans="1:18" ht="15">
      <c r="A87" s="196" t="str">
        <f>'Total Payment Amount'!$D$2</f>
        <v>The University of California, San Diego Health System</v>
      </c>
      <c r="B87" s="196" t="str">
        <f>'Total Payment Amount'!$D$3</f>
        <v>DY 7</v>
      </c>
      <c r="C87" s="197">
        <f>'Total Payment Amount'!$D$4</f>
        <v>41213</v>
      </c>
      <c r="D87" s="199" t="str">
        <f ca="1" t="shared" si="3"/>
        <v>Category 1: Develop Risk Stratification Capabilities/Functionalities</v>
      </c>
      <c r="E87" s="196">
        <f ca="1" t="shared" si="4"/>
        <v>0</v>
      </c>
      <c r="F87" s="196">
        <f ca="1" t="shared" si="5"/>
        <v>0</v>
      </c>
      <c r="G87" s="199" t="str">
        <f ca="1">INDIRECT("'"&amp;$Q87&amp;"'!B147")</f>
        <v>Improvement Milestone:</v>
      </c>
      <c r="H87" s="196">
        <f ca="1">INDIRECT("'"&amp;$Q87&amp;"'!D147")</f>
        <v>0</v>
      </c>
      <c r="I87" s="196"/>
      <c r="J87" s="196">
        <f ca="1">INDIRECT("'"&amp;$Q87&amp;"'!F150")</f>
        <v>0</v>
      </c>
      <c r="K87" s="196">
        <f ca="1">INDIRECT("'"&amp;$Q87&amp;"'!F152")</f>
        <v>0</v>
      </c>
      <c r="L87" s="196" t="str">
        <f ca="1">INDIRECT("'"&amp;$Q87&amp;"'!F154")</f>
        <v>N/A</v>
      </c>
      <c r="M87" s="196">
        <f ca="1">INDIRECT("'"&amp;$Q87&amp;"'!F157")</f>
        <v>0</v>
      </c>
      <c r="N87" s="196">
        <f ca="1">INDIRECT("'"&amp;$Q87&amp;"'!B159")</f>
        <v>0</v>
      </c>
      <c r="O87" s="196">
        <f ca="1">INDIRECT("'"&amp;$Q87&amp;"'!F167")</f>
        <v>0</v>
      </c>
      <c r="P87" s="196" t="str">
        <f ca="1">INDIRECT("'"&amp;$Q87&amp;"'!F169")</f>
        <v xml:space="preserve"> </v>
      </c>
      <c r="Q87" t="s">
        <v>260</v>
      </c>
      <c r="R87">
        <v>9</v>
      </c>
    </row>
    <row r="88" spans="1:18" ht="15">
      <c r="A88" s="196" t="str">
        <f>'Total Payment Amount'!$D$2</f>
        <v>The University of California, San Diego Health System</v>
      </c>
      <c r="B88" s="196" t="str">
        <f>'Total Payment Amount'!$D$3</f>
        <v>DY 7</v>
      </c>
      <c r="C88" s="197">
        <f>'Total Payment Amount'!$D$4</f>
        <v>41213</v>
      </c>
      <c r="D88" s="199" t="str">
        <f ca="1" t="shared" si="3"/>
        <v>Category 1: Develop Risk Stratification Capabilities/Functionalities</v>
      </c>
      <c r="E88" s="196">
        <f ca="1" t="shared" si="4"/>
        <v>0</v>
      </c>
      <c r="F88" s="196">
        <f ca="1" t="shared" si="5"/>
        <v>0</v>
      </c>
      <c r="G88" s="199" t="str">
        <f ca="1">INDIRECT("'"&amp;$Q88&amp;"'!B172")</f>
        <v>Improvement Milestone:</v>
      </c>
      <c r="H88" s="196">
        <f ca="1">INDIRECT("'"&amp;$Q88&amp;"'!D172")</f>
        <v>0</v>
      </c>
      <c r="I88" s="196"/>
      <c r="J88" s="196">
        <f ca="1">INDIRECT("'"&amp;$Q88&amp;"'!F175")</f>
        <v>0</v>
      </c>
      <c r="K88" s="196">
        <f ca="1">INDIRECT("'"&amp;$Q88&amp;"'!F177")</f>
        <v>0</v>
      </c>
      <c r="L88" s="196" t="str">
        <f ca="1">INDIRECT("'"&amp;$Q88&amp;"'!F179")</f>
        <v>N/A</v>
      </c>
      <c r="M88" s="196">
        <f ca="1">INDIRECT("'"&amp;$Q88&amp;"'!F182")</f>
        <v>0</v>
      </c>
      <c r="N88" s="196">
        <f ca="1">INDIRECT("'"&amp;$Q88&amp;"'!B184")</f>
        <v>0</v>
      </c>
      <c r="O88" s="196">
        <f ca="1">INDIRECT("'"&amp;$Q88&amp;"'!F192")</f>
        <v>0</v>
      </c>
      <c r="P88" s="196" t="str">
        <f ca="1">INDIRECT("'"&amp;$Q88&amp;"'!F194")</f>
        <v xml:space="preserve"> </v>
      </c>
      <c r="Q88" t="s">
        <v>260</v>
      </c>
      <c r="R88">
        <v>9</v>
      </c>
    </row>
    <row r="89" spans="1:18" ht="15">
      <c r="A89" s="196" t="str">
        <f>'Total Payment Amount'!$D$2</f>
        <v>The University of California, San Diego Health System</v>
      </c>
      <c r="B89" s="196" t="str">
        <f>'Total Payment Amount'!$D$3</f>
        <v>DY 7</v>
      </c>
      <c r="C89" s="197">
        <f>'Total Payment Amount'!$D$4</f>
        <v>41213</v>
      </c>
      <c r="D89" s="199" t="str">
        <f ca="1" t="shared" si="3"/>
        <v>Category 1: Develop Risk Stratification Capabilities/Functionalities</v>
      </c>
      <c r="E89" s="196">
        <f ca="1" t="shared" si="4"/>
        <v>0</v>
      </c>
      <c r="F89" s="196">
        <f ca="1" t="shared" si="5"/>
        <v>0</v>
      </c>
      <c r="G89" s="199" t="str">
        <f ca="1">INDIRECT("'"&amp;$Q89&amp;"'!B197")</f>
        <v>Improvement Milestone:</v>
      </c>
      <c r="H89" s="196">
        <f ca="1">INDIRECT("'"&amp;$Q89&amp;"'!D197")</f>
        <v>0</v>
      </c>
      <c r="I89" s="196"/>
      <c r="J89" s="196">
        <f ca="1">INDIRECT("'"&amp;$Q89&amp;"'!F200")</f>
        <v>0</v>
      </c>
      <c r="K89" s="196">
        <f ca="1">INDIRECT("'"&amp;$Q89&amp;"'!F202")</f>
        <v>0</v>
      </c>
      <c r="L89" s="196" t="str">
        <f ca="1">INDIRECT("'"&amp;$Q89&amp;"'!F204")</f>
        <v>N/A</v>
      </c>
      <c r="M89" s="196">
        <f ca="1">INDIRECT("'"&amp;$Q89&amp;"'!F207")</f>
        <v>0</v>
      </c>
      <c r="N89" s="196">
        <f ca="1">INDIRECT("'"&amp;$Q89&amp;"'!B209")</f>
        <v>0</v>
      </c>
      <c r="O89" s="196">
        <f ca="1">INDIRECT("'"&amp;$Q89&amp;"'!F217")</f>
        <v>0</v>
      </c>
      <c r="P89" s="196" t="str">
        <f ca="1">INDIRECT("'"&amp;$Q89&amp;"'!F219")</f>
        <v xml:space="preserve"> </v>
      </c>
      <c r="Q89" t="s">
        <v>260</v>
      </c>
      <c r="R89">
        <v>9</v>
      </c>
    </row>
    <row r="90" spans="1:18" ht="15">
      <c r="A90" s="196" t="str">
        <f>'Total Payment Amount'!$D$2</f>
        <v>The University of California, San Diego Health System</v>
      </c>
      <c r="B90" s="196" t="str">
        <f>'Total Payment Amount'!$D$3</f>
        <v>DY 7</v>
      </c>
      <c r="C90" s="197">
        <f>'Total Payment Amount'!$D$4</f>
        <v>41213</v>
      </c>
      <c r="D90" s="199" t="str">
        <f ca="1" t="shared" si="3"/>
        <v>Category 1: Develop Risk Stratification Capabilities/Functionalities</v>
      </c>
      <c r="E90" s="196">
        <f ca="1" t="shared" si="4"/>
        <v>0</v>
      </c>
      <c r="F90" s="196">
        <f ca="1" t="shared" si="5"/>
        <v>0</v>
      </c>
      <c r="G90" s="199" t="str">
        <f ca="1">INDIRECT("'"&amp;$Q90&amp;"'!B222")</f>
        <v>Improvement Milestone:</v>
      </c>
      <c r="H90" s="196">
        <f ca="1">INDIRECT("'"&amp;$Q90&amp;"'!D222")</f>
        <v>0</v>
      </c>
      <c r="I90" s="196"/>
      <c r="J90" s="196">
        <f ca="1">INDIRECT("'"&amp;$Q90&amp;"'!F225")</f>
        <v>0</v>
      </c>
      <c r="K90" s="196">
        <f ca="1">INDIRECT("'"&amp;$Q90&amp;"'!F227")</f>
        <v>0</v>
      </c>
      <c r="L90" s="196" t="str">
        <f ca="1">INDIRECT("'"&amp;$Q90&amp;"'!F229")</f>
        <v>N/A</v>
      </c>
      <c r="M90" s="196">
        <f ca="1">INDIRECT("'"&amp;$Q90&amp;"'!F232")</f>
        <v>0</v>
      </c>
      <c r="N90" s="196">
        <f ca="1">INDIRECT("'"&amp;$Q90&amp;"'!B234")</f>
        <v>0</v>
      </c>
      <c r="O90" s="196">
        <f ca="1">INDIRECT("'"&amp;$Q90&amp;"'!F242")</f>
        <v>0</v>
      </c>
      <c r="P90" s="196" t="str">
        <f ca="1">INDIRECT("'"&amp;$Q90&amp;"'!F244")</f>
        <v xml:space="preserve"> </v>
      </c>
      <c r="Q90" t="s">
        <v>260</v>
      </c>
      <c r="R90">
        <v>9</v>
      </c>
    </row>
    <row r="91" spans="1:18" ht="15">
      <c r="A91" s="196" t="str">
        <f>'Total Payment Amount'!$D$2</f>
        <v>The University of California, San Diego Health System</v>
      </c>
      <c r="B91" s="196" t="str">
        <f>'Total Payment Amount'!$D$3</f>
        <v>DY 7</v>
      </c>
      <c r="C91" s="197">
        <f>'Total Payment Amount'!$D$4</f>
        <v>41213</v>
      </c>
      <c r="D91" s="199" t="str">
        <f ca="1" t="shared" si="3"/>
        <v>Category 1: Develop Risk Stratification Capabilities/Functionalities</v>
      </c>
      <c r="E91" s="196">
        <f ca="1" t="shared" si="4"/>
        <v>0</v>
      </c>
      <c r="F91" s="196">
        <f ca="1" t="shared" si="5"/>
        <v>0</v>
      </c>
      <c r="G91" s="199" t="str">
        <f ca="1">INDIRECT("'"&amp;$Q91&amp;"'!B247")</f>
        <v>Improvement Milestone:</v>
      </c>
      <c r="H91" s="196">
        <f ca="1">INDIRECT("'"&amp;$Q91&amp;"'!D247")</f>
        <v>0</v>
      </c>
      <c r="I91" s="196"/>
      <c r="J91" s="196">
        <f ca="1">INDIRECT("'"&amp;$Q91&amp;"'!F250")</f>
        <v>0</v>
      </c>
      <c r="K91" s="196">
        <f ca="1">INDIRECT("'"&amp;$Q91&amp;"'!F252")</f>
        <v>0</v>
      </c>
      <c r="L91" s="196" t="str">
        <f ca="1">INDIRECT("'"&amp;$Q91&amp;"'!F254")</f>
        <v>N/A</v>
      </c>
      <c r="M91" s="196">
        <f ca="1">INDIRECT("'"&amp;$Q91&amp;"'!F257")</f>
        <v>0</v>
      </c>
      <c r="N91" s="196">
        <f ca="1">INDIRECT("'"&amp;$Q91&amp;"'!B259")</f>
        <v>0</v>
      </c>
      <c r="O91" s="196">
        <f ca="1">INDIRECT("'"&amp;$Q91&amp;"'!F267")</f>
        <v>0</v>
      </c>
      <c r="P91" s="196" t="str">
        <f ca="1">INDIRECT("'"&amp;$Q91&amp;"'!F269")</f>
        <v xml:space="preserve"> </v>
      </c>
      <c r="Q91" t="s">
        <v>260</v>
      </c>
      <c r="R91">
        <v>9</v>
      </c>
    </row>
    <row r="92" spans="1:18" ht="15">
      <c r="A92" s="196" t="str">
        <f>'Total Payment Amount'!$D$2</f>
        <v>The University of California, San Diego Health System</v>
      </c>
      <c r="B92" s="196" t="str">
        <f>'Total Payment Amount'!$D$3</f>
        <v>DY 7</v>
      </c>
      <c r="C92" s="197">
        <f>'Total Payment Amount'!$D$4</f>
        <v>41213</v>
      </c>
      <c r="D92" s="199" t="str">
        <f ca="1" t="shared" si="3"/>
        <v>Category 1: Expand Specialty Care Capacity</v>
      </c>
      <c r="E92" s="196">
        <f ca="1" t="shared" si="4"/>
        <v>0</v>
      </c>
      <c r="F92" s="196">
        <f ca="1" t="shared" si="5"/>
        <v>0</v>
      </c>
      <c r="G92" s="199" t="str">
        <f ca="1">INDIRECT("'"&amp;$Q92&amp;"'!B22")</f>
        <v>Process Milestone:</v>
      </c>
      <c r="H92" s="196">
        <f ca="1">INDIRECT("'"&amp;$Q92&amp;"'!D22")</f>
        <v>0</v>
      </c>
      <c r="I92" s="196"/>
      <c r="J92" s="196">
        <f ca="1">INDIRECT("'"&amp;$Q92&amp;"'!F25")</f>
        <v>0</v>
      </c>
      <c r="K92" s="196">
        <f ca="1">INDIRECT("'"&amp;$Q92&amp;"'!F27")</f>
        <v>0</v>
      </c>
      <c r="L92" s="196" t="str">
        <f ca="1">INDIRECT("'"&amp;$Q92&amp;"'!F29")</f>
        <v>N/A</v>
      </c>
      <c r="M92" s="196">
        <f ca="1">INDIRECT("'"&amp;$Q92&amp;"'!F32")</f>
        <v>0</v>
      </c>
      <c r="N92" s="196">
        <f ca="1">INDIRECT("'"&amp;$Q92&amp;"'!B34")</f>
        <v>0</v>
      </c>
      <c r="O92" s="196">
        <f ca="1">INDIRECT("'"&amp;$Q92&amp;"'!F42")</f>
        <v>0</v>
      </c>
      <c r="P92" s="196" t="str">
        <f ca="1">INDIRECT("'"&amp;$Q92&amp;"'!F44")</f>
        <v xml:space="preserve"> </v>
      </c>
      <c r="Q92" t="s">
        <v>102</v>
      </c>
      <c r="R92">
        <v>10</v>
      </c>
    </row>
    <row r="93" spans="1:18" ht="15">
      <c r="A93" s="196" t="str">
        <f>'Total Payment Amount'!$D$2</f>
        <v>The University of California, San Diego Health System</v>
      </c>
      <c r="B93" s="196" t="str">
        <f>'Total Payment Amount'!$D$3</f>
        <v>DY 7</v>
      </c>
      <c r="C93" s="197">
        <f>'Total Payment Amount'!$D$4</f>
        <v>41213</v>
      </c>
      <c r="D93" s="199" t="str">
        <f ca="1" t="shared" si="3"/>
        <v>Category 1: Expand Specialty Care Capacity</v>
      </c>
      <c r="E93" s="196">
        <f ca="1" t="shared" si="4"/>
        <v>0</v>
      </c>
      <c r="F93" s="196">
        <f ca="1" t="shared" si="5"/>
        <v>0</v>
      </c>
      <c r="G93" s="199" t="str">
        <f ca="1">INDIRECT("'"&amp;$Q93&amp;"'!B47")</f>
        <v>Process Milestone:</v>
      </c>
      <c r="H93" s="196">
        <f ca="1">INDIRECT("'"&amp;$Q93&amp;"'!D47")</f>
        <v>0</v>
      </c>
      <c r="I93" s="196"/>
      <c r="J93" s="196">
        <f ca="1">INDIRECT("'"&amp;$Q93&amp;"'!F50")</f>
        <v>0</v>
      </c>
      <c r="K93" s="196">
        <f ca="1">INDIRECT("'"&amp;$Q93&amp;"'!F52")</f>
        <v>0</v>
      </c>
      <c r="L93" s="196" t="str">
        <f ca="1">INDIRECT("'"&amp;$Q93&amp;"'!F54")</f>
        <v>N/A</v>
      </c>
      <c r="M93" s="196">
        <f ca="1">INDIRECT("'"&amp;$Q93&amp;"'!F57")</f>
        <v>0</v>
      </c>
      <c r="N93" s="196">
        <f ca="1">INDIRECT("'"&amp;$Q93&amp;"'!B59")</f>
        <v>0</v>
      </c>
      <c r="O93" s="196">
        <f ca="1">INDIRECT("'"&amp;$Q93&amp;"'!F67")</f>
        <v>0</v>
      </c>
      <c r="P93" s="196" t="str">
        <f ca="1">INDIRECT("'"&amp;$Q93&amp;"'!F69")</f>
        <v xml:space="preserve"> </v>
      </c>
      <c r="Q93" t="s">
        <v>102</v>
      </c>
      <c r="R93">
        <v>10</v>
      </c>
    </row>
    <row r="94" spans="1:18" ht="15">
      <c r="A94" s="196" t="str">
        <f>'Total Payment Amount'!$D$2</f>
        <v>The University of California, San Diego Health System</v>
      </c>
      <c r="B94" s="196" t="str">
        <f>'Total Payment Amount'!$D$3</f>
        <v>DY 7</v>
      </c>
      <c r="C94" s="197">
        <f>'Total Payment Amount'!$D$4</f>
        <v>41213</v>
      </c>
      <c r="D94" s="199" t="str">
        <f ca="1" t="shared" si="3"/>
        <v>Category 1: Expand Specialty Care Capacity</v>
      </c>
      <c r="E94" s="196">
        <f ca="1" t="shared" si="4"/>
        <v>0</v>
      </c>
      <c r="F94" s="196">
        <f ca="1" t="shared" si="5"/>
        <v>0</v>
      </c>
      <c r="G94" s="199" t="str">
        <f ca="1">INDIRECT("'"&amp;$Q94&amp;"'!B72")</f>
        <v>Process Milestone:</v>
      </c>
      <c r="H94" s="196">
        <f ca="1">INDIRECT("'"&amp;$Q94&amp;"'!D72")</f>
        <v>0</v>
      </c>
      <c r="I94" s="196"/>
      <c r="J94" s="196">
        <f ca="1">INDIRECT("'"&amp;$Q94&amp;"'!F75")</f>
        <v>0</v>
      </c>
      <c r="K94" s="196">
        <f ca="1">INDIRECT("'"&amp;$Q94&amp;"'!F77")</f>
        <v>0</v>
      </c>
      <c r="L94" s="196" t="str">
        <f ca="1">INDIRECT("'"&amp;$Q94&amp;"'!F79")</f>
        <v>N/A</v>
      </c>
      <c r="M94" s="196">
        <f ca="1">INDIRECT("'"&amp;$Q94&amp;"'!F82")</f>
        <v>0</v>
      </c>
      <c r="N94" s="196">
        <f ca="1">INDIRECT("'"&amp;$Q94&amp;"'!B84")</f>
        <v>0</v>
      </c>
      <c r="O94" s="196">
        <f ca="1">INDIRECT("'"&amp;$Q94&amp;"'!F92")</f>
        <v>0</v>
      </c>
      <c r="P94" s="196" t="str">
        <f ca="1">INDIRECT("'"&amp;$Q94&amp;"'!F94")</f>
        <v xml:space="preserve"> </v>
      </c>
      <c r="Q94" t="s">
        <v>102</v>
      </c>
      <c r="R94">
        <v>10</v>
      </c>
    </row>
    <row r="95" spans="1:18" ht="15">
      <c r="A95" s="196" t="str">
        <f>'Total Payment Amount'!$D$2</f>
        <v>The University of California, San Diego Health System</v>
      </c>
      <c r="B95" s="196" t="str">
        <f>'Total Payment Amount'!$D$3</f>
        <v>DY 7</v>
      </c>
      <c r="C95" s="197">
        <f>'Total Payment Amount'!$D$4</f>
        <v>41213</v>
      </c>
      <c r="D95" s="199" t="str">
        <f ca="1" t="shared" si="3"/>
        <v>Category 1: Expand Specialty Care Capacity</v>
      </c>
      <c r="E95" s="196">
        <f ca="1" t="shared" si="4"/>
        <v>0</v>
      </c>
      <c r="F95" s="196">
        <f ca="1" t="shared" si="5"/>
        <v>0</v>
      </c>
      <c r="G95" s="199" t="str">
        <f ca="1">INDIRECT("'"&amp;$Q95&amp;"'!B97")</f>
        <v>Process Milestone:</v>
      </c>
      <c r="H95" s="196">
        <f ca="1">INDIRECT("'"&amp;$Q95&amp;"'!D97")</f>
        <v>0</v>
      </c>
      <c r="I95" s="196"/>
      <c r="J95" s="196">
        <f ca="1">INDIRECT("'"&amp;$Q95&amp;"'!F100")</f>
        <v>0</v>
      </c>
      <c r="K95" s="196">
        <f ca="1">INDIRECT("'"&amp;$Q95&amp;"'!F102")</f>
        <v>0</v>
      </c>
      <c r="L95" s="196" t="str">
        <f ca="1">INDIRECT("'"&amp;$Q95&amp;"'!F104")</f>
        <v>N/A</v>
      </c>
      <c r="M95" s="196">
        <f ca="1">INDIRECT("'"&amp;$Q95&amp;"'!F107")</f>
        <v>0</v>
      </c>
      <c r="N95" s="196">
        <f ca="1">INDIRECT("'"&amp;$Q95&amp;"'!B109")</f>
        <v>0</v>
      </c>
      <c r="O95" s="196">
        <f ca="1">INDIRECT("'"&amp;$Q95&amp;"'!F117")</f>
        <v>0</v>
      </c>
      <c r="P95" s="196" t="str">
        <f ca="1">INDIRECT("'"&amp;$Q95&amp;"'!F119")</f>
        <v xml:space="preserve"> </v>
      </c>
      <c r="Q95" t="s">
        <v>102</v>
      </c>
      <c r="R95">
        <v>10</v>
      </c>
    </row>
    <row r="96" spans="1:18" ht="15">
      <c r="A96" s="196" t="str">
        <f>'Total Payment Amount'!$D$2</f>
        <v>The University of California, San Diego Health System</v>
      </c>
      <c r="B96" s="196" t="str">
        <f>'Total Payment Amount'!$D$3</f>
        <v>DY 7</v>
      </c>
      <c r="C96" s="197">
        <f>'Total Payment Amount'!$D$4</f>
        <v>41213</v>
      </c>
      <c r="D96" s="199" t="str">
        <f ca="1" t="shared" si="3"/>
        <v>Category 1: Expand Specialty Care Capacity</v>
      </c>
      <c r="E96" s="196">
        <f ca="1" t="shared" si="4"/>
        <v>0</v>
      </c>
      <c r="F96" s="196">
        <f ca="1" t="shared" si="5"/>
        <v>0</v>
      </c>
      <c r="G96" s="199" t="str">
        <f ca="1">INDIRECT("'"&amp;$Q96&amp;"'!B122")</f>
        <v>Process Milestone:</v>
      </c>
      <c r="H96" s="196">
        <f ca="1">INDIRECT("'"&amp;$Q96&amp;"'!D122")</f>
        <v>0</v>
      </c>
      <c r="I96" s="196"/>
      <c r="J96" s="196">
        <f ca="1">INDIRECT("'"&amp;$Q96&amp;"'!F125")</f>
        <v>0</v>
      </c>
      <c r="K96" s="196">
        <f ca="1">INDIRECT("'"&amp;$Q96&amp;"'!F127")</f>
        <v>0</v>
      </c>
      <c r="L96" s="196" t="str">
        <f ca="1">INDIRECT("'"&amp;$Q96&amp;"'!F129")</f>
        <v>N/A</v>
      </c>
      <c r="M96" s="196">
        <f ca="1">INDIRECT("'"&amp;$Q96&amp;"'!F132")</f>
        <v>0</v>
      </c>
      <c r="N96" s="196">
        <f ca="1">INDIRECT("'"&amp;$Q96&amp;"'!B134")</f>
        <v>0</v>
      </c>
      <c r="O96" s="196">
        <f ca="1">INDIRECT("'"&amp;$Q96&amp;"'!F142")</f>
        <v>0</v>
      </c>
      <c r="P96" s="196" t="str">
        <f ca="1">INDIRECT("'"&amp;$Q96&amp;"'!F144")</f>
        <v xml:space="preserve"> </v>
      </c>
      <c r="Q96" t="s">
        <v>102</v>
      </c>
      <c r="R96">
        <v>10</v>
      </c>
    </row>
    <row r="97" spans="1:18" ht="15">
      <c r="A97" s="196" t="str">
        <f>'Total Payment Amount'!$D$2</f>
        <v>The University of California, San Diego Health System</v>
      </c>
      <c r="B97" s="196" t="str">
        <f>'Total Payment Amount'!$D$3</f>
        <v>DY 7</v>
      </c>
      <c r="C97" s="197">
        <f>'Total Payment Amount'!$D$4</f>
        <v>41213</v>
      </c>
      <c r="D97" s="199" t="str">
        <f ca="1" t="shared" si="3"/>
        <v>Category 1: Expand Specialty Care Capacity</v>
      </c>
      <c r="E97" s="196">
        <f ca="1" t="shared" si="4"/>
        <v>0</v>
      </c>
      <c r="F97" s="196">
        <f ca="1" t="shared" si="5"/>
        <v>0</v>
      </c>
      <c r="G97" s="199" t="str">
        <f ca="1">INDIRECT("'"&amp;$Q97&amp;"'!B147")</f>
        <v>Improvement Milestone:</v>
      </c>
      <c r="H97" s="196">
        <f ca="1">INDIRECT("'"&amp;$Q97&amp;"'!D147")</f>
        <v>0</v>
      </c>
      <c r="I97" s="196"/>
      <c r="J97" s="196">
        <f ca="1">INDIRECT("'"&amp;$Q97&amp;"'!F150")</f>
        <v>0</v>
      </c>
      <c r="K97" s="196">
        <f ca="1">INDIRECT("'"&amp;$Q97&amp;"'!F152")</f>
        <v>0</v>
      </c>
      <c r="L97" s="196" t="str">
        <f ca="1">INDIRECT("'"&amp;$Q97&amp;"'!F154")</f>
        <v>N/A</v>
      </c>
      <c r="M97" s="196">
        <f ca="1">INDIRECT("'"&amp;$Q97&amp;"'!F157")</f>
        <v>0</v>
      </c>
      <c r="N97" s="196">
        <f ca="1">INDIRECT("'"&amp;$Q97&amp;"'!B159")</f>
        <v>0</v>
      </c>
      <c r="O97" s="196">
        <f ca="1">INDIRECT("'"&amp;$Q97&amp;"'!F167")</f>
        <v>0</v>
      </c>
      <c r="P97" s="196" t="str">
        <f ca="1">INDIRECT("'"&amp;$Q97&amp;"'!F169")</f>
        <v xml:space="preserve"> </v>
      </c>
      <c r="Q97" t="s">
        <v>102</v>
      </c>
      <c r="R97">
        <v>10</v>
      </c>
    </row>
    <row r="98" spans="1:18" ht="15">
      <c r="A98" s="196" t="str">
        <f>'Total Payment Amount'!$D$2</f>
        <v>The University of California, San Diego Health System</v>
      </c>
      <c r="B98" s="196" t="str">
        <f>'Total Payment Amount'!$D$3</f>
        <v>DY 7</v>
      </c>
      <c r="C98" s="197">
        <f>'Total Payment Amount'!$D$4</f>
        <v>41213</v>
      </c>
      <c r="D98" s="199" t="str">
        <f ca="1" t="shared" si="3"/>
        <v>Category 1: Expand Specialty Care Capacity</v>
      </c>
      <c r="E98" s="196">
        <f ca="1" t="shared" si="4"/>
        <v>0</v>
      </c>
      <c r="F98" s="196">
        <f ca="1" t="shared" si="5"/>
        <v>0</v>
      </c>
      <c r="G98" s="199" t="str">
        <f ca="1">INDIRECT("'"&amp;$Q98&amp;"'!B172")</f>
        <v>Improvement Milestone:</v>
      </c>
      <c r="H98" s="196">
        <f ca="1">INDIRECT("'"&amp;$Q98&amp;"'!D172")</f>
        <v>0</v>
      </c>
      <c r="I98" s="196"/>
      <c r="J98" s="196">
        <f ca="1">INDIRECT("'"&amp;$Q98&amp;"'!F175")</f>
        <v>0</v>
      </c>
      <c r="K98" s="196">
        <f ca="1">INDIRECT("'"&amp;$Q98&amp;"'!F177")</f>
        <v>0</v>
      </c>
      <c r="L98" s="196" t="str">
        <f ca="1">INDIRECT("'"&amp;$Q98&amp;"'!F179")</f>
        <v>N/A</v>
      </c>
      <c r="M98" s="196">
        <f ca="1">INDIRECT("'"&amp;$Q98&amp;"'!F182")</f>
        <v>0</v>
      </c>
      <c r="N98" s="196">
        <f ca="1">INDIRECT("'"&amp;$Q98&amp;"'!B184")</f>
        <v>0</v>
      </c>
      <c r="O98" s="196">
        <f ca="1">INDIRECT("'"&amp;$Q98&amp;"'!F192")</f>
        <v>0</v>
      </c>
      <c r="P98" s="196" t="str">
        <f ca="1">INDIRECT("'"&amp;$Q98&amp;"'!F194")</f>
        <v xml:space="preserve"> </v>
      </c>
      <c r="Q98" t="s">
        <v>102</v>
      </c>
      <c r="R98">
        <v>10</v>
      </c>
    </row>
    <row r="99" spans="1:18" ht="15">
      <c r="A99" s="196" t="str">
        <f>'Total Payment Amount'!$D$2</f>
        <v>The University of California, San Diego Health System</v>
      </c>
      <c r="B99" s="196" t="str">
        <f>'Total Payment Amount'!$D$3</f>
        <v>DY 7</v>
      </c>
      <c r="C99" s="197">
        <f>'Total Payment Amount'!$D$4</f>
        <v>41213</v>
      </c>
      <c r="D99" s="199" t="str">
        <f ca="1" t="shared" si="3"/>
        <v>Category 1: Expand Specialty Care Capacity</v>
      </c>
      <c r="E99" s="196">
        <f ca="1" t="shared" si="4"/>
        <v>0</v>
      </c>
      <c r="F99" s="196">
        <f ca="1" t="shared" si="5"/>
        <v>0</v>
      </c>
      <c r="G99" s="199" t="str">
        <f ca="1">INDIRECT("'"&amp;$Q99&amp;"'!B197")</f>
        <v>Improvement Milestone:</v>
      </c>
      <c r="H99" s="196">
        <f ca="1">INDIRECT("'"&amp;$Q99&amp;"'!D197")</f>
        <v>0</v>
      </c>
      <c r="I99" s="196"/>
      <c r="J99" s="196">
        <f ca="1">INDIRECT("'"&amp;$Q99&amp;"'!F200")</f>
        <v>0</v>
      </c>
      <c r="K99" s="196">
        <f ca="1">INDIRECT("'"&amp;$Q99&amp;"'!F202")</f>
        <v>0</v>
      </c>
      <c r="L99" s="196" t="str">
        <f ca="1">INDIRECT("'"&amp;$Q99&amp;"'!F204")</f>
        <v>N/A</v>
      </c>
      <c r="M99" s="196">
        <f ca="1">INDIRECT("'"&amp;$Q99&amp;"'!F207")</f>
        <v>0</v>
      </c>
      <c r="N99" s="196">
        <f ca="1">INDIRECT("'"&amp;$Q99&amp;"'!B209")</f>
        <v>0</v>
      </c>
      <c r="O99" s="196">
        <f ca="1">INDIRECT("'"&amp;$Q99&amp;"'!F217")</f>
        <v>0</v>
      </c>
      <c r="P99" s="196" t="str">
        <f ca="1">INDIRECT("'"&amp;$Q99&amp;"'!F219")</f>
        <v xml:space="preserve"> </v>
      </c>
      <c r="Q99" t="s">
        <v>102</v>
      </c>
      <c r="R99">
        <v>10</v>
      </c>
    </row>
    <row r="100" spans="1:18" ht="15">
      <c r="A100" s="196" t="str">
        <f>'Total Payment Amount'!$D$2</f>
        <v>The University of California, San Diego Health System</v>
      </c>
      <c r="B100" s="196" t="str">
        <f>'Total Payment Amount'!$D$3</f>
        <v>DY 7</v>
      </c>
      <c r="C100" s="197">
        <f>'Total Payment Amount'!$D$4</f>
        <v>41213</v>
      </c>
      <c r="D100" s="199" t="str">
        <f ca="1" t="shared" si="3"/>
        <v>Category 1: Expand Specialty Care Capacity</v>
      </c>
      <c r="E100" s="196">
        <f ca="1" t="shared" si="4"/>
        <v>0</v>
      </c>
      <c r="F100" s="196">
        <f ca="1" t="shared" si="5"/>
        <v>0</v>
      </c>
      <c r="G100" s="199" t="str">
        <f ca="1">INDIRECT("'"&amp;$Q100&amp;"'!B222")</f>
        <v>Improvement Milestone:</v>
      </c>
      <c r="H100" s="196">
        <f ca="1">INDIRECT("'"&amp;$Q100&amp;"'!D222")</f>
        <v>0</v>
      </c>
      <c r="I100" s="196"/>
      <c r="J100" s="196">
        <f ca="1">INDIRECT("'"&amp;$Q100&amp;"'!F225")</f>
        <v>0</v>
      </c>
      <c r="K100" s="196">
        <f ca="1">INDIRECT("'"&amp;$Q100&amp;"'!F227")</f>
        <v>0</v>
      </c>
      <c r="L100" s="196" t="str">
        <f ca="1">INDIRECT("'"&amp;$Q100&amp;"'!F229")</f>
        <v>N/A</v>
      </c>
      <c r="M100" s="196">
        <f ca="1">INDIRECT("'"&amp;$Q100&amp;"'!F232")</f>
        <v>0</v>
      </c>
      <c r="N100" s="196">
        <f ca="1">INDIRECT("'"&amp;$Q100&amp;"'!B234")</f>
        <v>0</v>
      </c>
      <c r="O100" s="196">
        <f ca="1">INDIRECT("'"&amp;$Q100&amp;"'!F242")</f>
        <v>0</v>
      </c>
      <c r="P100" s="196" t="str">
        <f ca="1">INDIRECT("'"&amp;$Q100&amp;"'!F244")</f>
        <v xml:space="preserve"> </v>
      </c>
      <c r="Q100" t="s">
        <v>102</v>
      </c>
      <c r="R100">
        <v>10</v>
      </c>
    </row>
    <row r="101" spans="1:18" ht="15">
      <c r="A101" s="196" t="str">
        <f>'Total Payment Amount'!$D$2</f>
        <v>The University of California, San Diego Health System</v>
      </c>
      <c r="B101" s="196" t="str">
        <f>'Total Payment Amount'!$D$3</f>
        <v>DY 7</v>
      </c>
      <c r="C101" s="197">
        <f>'Total Payment Amount'!$D$4</f>
        <v>41213</v>
      </c>
      <c r="D101" s="199" t="str">
        <f ca="1" t="shared" si="3"/>
        <v>Category 1: Expand Specialty Care Capacity</v>
      </c>
      <c r="E101" s="196">
        <f ca="1" t="shared" si="4"/>
        <v>0</v>
      </c>
      <c r="F101" s="196">
        <f ca="1" t="shared" si="5"/>
        <v>0</v>
      </c>
      <c r="G101" s="199" t="str">
        <f ca="1">INDIRECT("'"&amp;$Q101&amp;"'!B247")</f>
        <v>Improvement Milestone:</v>
      </c>
      <c r="H101" s="196">
        <f ca="1">INDIRECT("'"&amp;$Q101&amp;"'!D247")</f>
        <v>0</v>
      </c>
      <c r="I101" s="196"/>
      <c r="J101" s="196">
        <f ca="1">INDIRECT("'"&amp;$Q101&amp;"'!F250")</f>
        <v>0</v>
      </c>
      <c r="K101" s="196">
        <f ca="1">INDIRECT("'"&amp;$Q101&amp;"'!F252")</f>
        <v>0</v>
      </c>
      <c r="L101" s="196" t="str">
        <f ca="1">INDIRECT("'"&amp;$Q101&amp;"'!F254")</f>
        <v>N/A</v>
      </c>
      <c r="M101" s="196">
        <f ca="1">INDIRECT("'"&amp;$Q101&amp;"'!F257")</f>
        <v>0</v>
      </c>
      <c r="N101" s="196">
        <f ca="1">INDIRECT("'"&amp;$Q101&amp;"'!B259")</f>
        <v>0</v>
      </c>
      <c r="O101" s="196">
        <f ca="1">INDIRECT("'"&amp;$Q101&amp;"'!F267")</f>
        <v>0</v>
      </c>
      <c r="P101" s="196" t="str">
        <f ca="1">INDIRECT("'"&amp;$Q101&amp;"'!F269")</f>
        <v xml:space="preserve"> </v>
      </c>
      <c r="Q101" t="s">
        <v>102</v>
      </c>
      <c r="R101">
        <v>10</v>
      </c>
    </row>
    <row r="102" spans="1:18" ht="15">
      <c r="A102" s="196" t="str">
        <f>'Total Payment Amount'!$D$2</f>
        <v>The University of California, San Diego Health System</v>
      </c>
      <c r="B102" s="196" t="str">
        <f>'Total Payment Amount'!$D$3</f>
        <v>DY 7</v>
      </c>
      <c r="C102" s="197">
        <f>'Total Payment Amount'!$D$4</f>
        <v>41213</v>
      </c>
      <c r="D102" s="199" t="str">
        <f ca="1" t="shared" si="3"/>
        <v>Category 1: Enhance Performance Improvement and Reporting Capacity</v>
      </c>
      <c r="E102" s="196">
        <f ca="1" t="shared" si="4"/>
        <v>0</v>
      </c>
      <c r="F102" s="196">
        <f ca="1" t="shared" si="5"/>
        <v>0</v>
      </c>
      <c r="G102" s="199" t="str">
        <f ca="1">INDIRECT("'"&amp;$Q102&amp;"'!B22")</f>
        <v>Process Milestone:</v>
      </c>
      <c r="H102" s="196">
        <f ca="1">INDIRECT("'"&amp;$Q102&amp;"'!D22")</f>
        <v>0</v>
      </c>
      <c r="I102" s="196"/>
      <c r="J102" s="196">
        <f ca="1">INDIRECT("'"&amp;$Q102&amp;"'!F25")</f>
        <v>0</v>
      </c>
      <c r="K102" s="196">
        <f ca="1">INDIRECT("'"&amp;$Q102&amp;"'!F27")</f>
        <v>0</v>
      </c>
      <c r="L102" s="196" t="str">
        <f ca="1">INDIRECT("'"&amp;$Q102&amp;"'!F29")</f>
        <v>N/A</v>
      </c>
      <c r="M102" s="196">
        <f ca="1">INDIRECT("'"&amp;$Q102&amp;"'!F32")</f>
        <v>0</v>
      </c>
      <c r="N102" s="196">
        <f ca="1">INDIRECT("'"&amp;$Q102&amp;"'!B34")</f>
        <v>0</v>
      </c>
      <c r="O102" s="196">
        <f ca="1">INDIRECT("'"&amp;$Q102&amp;"'!F42")</f>
        <v>0</v>
      </c>
      <c r="P102" s="196" t="str">
        <f ca="1">INDIRECT("'"&amp;$Q102&amp;"'!F44")</f>
        <v xml:space="preserve"> </v>
      </c>
      <c r="Q102" t="s">
        <v>261</v>
      </c>
      <c r="R102">
        <v>11</v>
      </c>
    </row>
    <row r="103" spans="1:18" ht="15">
      <c r="A103" s="196" t="str">
        <f>'Total Payment Amount'!$D$2</f>
        <v>The University of California, San Diego Health System</v>
      </c>
      <c r="B103" s="196" t="str">
        <f>'Total Payment Amount'!$D$3</f>
        <v>DY 7</v>
      </c>
      <c r="C103" s="197">
        <f>'Total Payment Amount'!$D$4</f>
        <v>41213</v>
      </c>
      <c r="D103" s="199" t="str">
        <f ca="1" t="shared" si="3"/>
        <v>Category 1: Enhance Performance Improvement and Reporting Capacity</v>
      </c>
      <c r="E103" s="196">
        <f ca="1" t="shared" si="4"/>
        <v>0</v>
      </c>
      <c r="F103" s="196">
        <f ca="1" t="shared" si="5"/>
        <v>0</v>
      </c>
      <c r="G103" s="199" t="str">
        <f ca="1">INDIRECT("'"&amp;$Q103&amp;"'!B47")</f>
        <v>Process Milestone:</v>
      </c>
      <c r="H103" s="196">
        <f ca="1">INDIRECT("'"&amp;$Q103&amp;"'!D47")</f>
        <v>0</v>
      </c>
      <c r="I103" s="196"/>
      <c r="J103" s="196">
        <f ca="1">INDIRECT("'"&amp;$Q103&amp;"'!F50")</f>
        <v>0</v>
      </c>
      <c r="K103" s="196">
        <f ca="1">INDIRECT("'"&amp;$Q103&amp;"'!F52")</f>
        <v>0</v>
      </c>
      <c r="L103" s="196" t="str">
        <f ca="1">INDIRECT("'"&amp;$Q103&amp;"'!F54")</f>
        <v>N/A</v>
      </c>
      <c r="M103" s="196">
        <f ca="1">INDIRECT("'"&amp;$Q103&amp;"'!F57")</f>
        <v>0</v>
      </c>
      <c r="N103" s="196">
        <f ca="1">INDIRECT("'"&amp;$Q103&amp;"'!B59")</f>
        <v>0</v>
      </c>
      <c r="O103" s="196">
        <f ca="1">INDIRECT("'"&amp;$Q103&amp;"'!F67")</f>
        <v>0</v>
      </c>
      <c r="P103" s="196" t="str">
        <f ca="1">INDIRECT("'"&amp;$Q103&amp;"'!F69")</f>
        <v xml:space="preserve"> </v>
      </c>
      <c r="Q103" t="s">
        <v>261</v>
      </c>
      <c r="R103">
        <v>11</v>
      </c>
    </row>
    <row r="104" spans="1:18" ht="15">
      <c r="A104" s="196" t="str">
        <f>'Total Payment Amount'!$D$2</f>
        <v>The University of California, San Diego Health System</v>
      </c>
      <c r="B104" s="196" t="str">
        <f>'Total Payment Amount'!$D$3</f>
        <v>DY 7</v>
      </c>
      <c r="C104" s="197">
        <f>'Total Payment Amount'!$D$4</f>
        <v>41213</v>
      </c>
      <c r="D104" s="199" t="str">
        <f ca="1" t="shared" si="3"/>
        <v>Category 1: Enhance Performance Improvement and Reporting Capacity</v>
      </c>
      <c r="E104" s="196">
        <f ca="1" t="shared" si="4"/>
        <v>0</v>
      </c>
      <c r="F104" s="196">
        <f ca="1" t="shared" si="5"/>
        <v>0</v>
      </c>
      <c r="G104" s="199" t="str">
        <f ca="1">INDIRECT("'"&amp;$Q104&amp;"'!B72")</f>
        <v>Process Milestone:</v>
      </c>
      <c r="H104" s="196">
        <f ca="1">INDIRECT("'"&amp;$Q104&amp;"'!D72")</f>
        <v>0</v>
      </c>
      <c r="I104" s="196"/>
      <c r="J104" s="196">
        <f ca="1">INDIRECT("'"&amp;$Q104&amp;"'!F75")</f>
        <v>0</v>
      </c>
      <c r="K104" s="196">
        <f ca="1">INDIRECT("'"&amp;$Q104&amp;"'!F77")</f>
        <v>0</v>
      </c>
      <c r="L104" s="196" t="str">
        <f ca="1">INDIRECT("'"&amp;$Q104&amp;"'!F79")</f>
        <v>N/A</v>
      </c>
      <c r="M104" s="196">
        <f ca="1">INDIRECT("'"&amp;$Q104&amp;"'!F82")</f>
        <v>0</v>
      </c>
      <c r="N104" s="196">
        <f ca="1">INDIRECT("'"&amp;$Q104&amp;"'!B84")</f>
        <v>0</v>
      </c>
      <c r="O104" s="196">
        <f ca="1">INDIRECT("'"&amp;$Q104&amp;"'!F92")</f>
        <v>0</v>
      </c>
      <c r="P104" s="196" t="str">
        <f ca="1">INDIRECT("'"&amp;$Q104&amp;"'!F94")</f>
        <v xml:space="preserve"> </v>
      </c>
      <c r="Q104" t="s">
        <v>261</v>
      </c>
      <c r="R104">
        <v>11</v>
      </c>
    </row>
    <row r="105" spans="1:18" ht="15">
      <c r="A105" s="196" t="str">
        <f>'Total Payment Amount'!$D$2</f>
        <v>The University of California, San Diego Health System</v>
      </c>
      <c r="B105" s="196" t="str">
        <f>'Total Payment Amount'!$D$3</f>
        <v>DY 7</v>
      </c>
      <c r="C105" s="197">
        <f>'Total Payment Amount'!$D$4</f>
        <v>41213</v>
      </c>
      <c r="D105" s="199" t="str">
        <f ca="1" t="shared" si="3"/>
        <v>Category 1: Enhance Performance Improvement and Reporting Capacity</v>
      </c>
      <c r="E105" s="196">
        <f ca="1" t="shared" si="4"/>
        <v>0</v>
      </c>
      <c r="F105" s="196">
        <f ca="1" t="shared" si="5"/>
        <v>0</v>
      </c>
      <c r="G105" s="199" t="str">
        <f ca="1">INDIRECT("'"&amp;$Q105&amp;"'!B97")</f>
        <v>Process Milestone:</v>
      </c>
      <c r="H105" s="196">
        <f ca="1">INDIRECT("'"&amp;$Q105&amp;"'!D97")</f>
        <v>0</v>
      </c>
      <c r="I105" s="196"/>
      <c r="J105" s="196">
        <f ca="1">INDIRECT("'"&amp;$Q105&amp;"'!F100")</f>
        <v>0</v>
      </c>
      <c r="K105" s="196">
        <f ca="1">INDIRECT("'"&amp;$Q105&amp;"'!F102")</f>
        <v>0</v>
      </c>
      <c r="L105" s="196" t="str">
        <f ca="1">INDIRECT("'"&amp;$Q105&amp;"'!F104")</f>
        <v>N/A</v>
      </c>
      <c r="M105" s="196">
        <f ca="1">INDIRECT("'"&amp;$Q105&amp;"'!F107")</f>
        <v>0</v>
      </c>
      <c r="N105" s="196">
        <f ca="1">INDIRECT("'"&amp;$Q105&amp;"'!B109")</f>
        <v>0</v>
      </c>
      <c r="O105" s="196">
        <f ca="1">INDIRECT("'"&amp;$Q105&amp;"'!F117")</f>
        <v>0</v>
      </c>
      <c r="P105" s="196" t="str">
        <f ca="1">INDIRECT("'"&amp;$Q105&amp;"'!F119")</f>
        <v xml:space="preserve"> </v>
      </c>
      <c r="Q105" t="s">
        <v>261</v>
      </c>
      <c r="R105">
        <v>11</v>
      </c>
    </row>
    <row r="106" spans="1:18" ht="15">
      <c r="A106" s="196" t="str">
        <f>'Total Payment Amount'!$D$2</f>
        <v>The University of California, San Diego Health System</v>
      </c>
      <c r="B106" s="196" t="str">
        <f>'Total Payment Amount'!$D$3</f>
        <v>DY 7</v>
      </c>
      <c r="C106" s="197">
        <f>'Total Payment Amount'!$D$4</f>
        <v>41213</v>
      </c>
      <c r="D106" s="199" t="str">
        <f ca="1" t="shared" si="3"/>
        <v>Category 1: Enhance Performance Improvement and Reporting Capacity</v>
      </c>
      <c r="E106" s="196">
        <f ca="1" t="shared" si="4"/>
        <v>0</v>
      </c>
      <c r="F106" s="196">
        <f ca="1" t="shared" si="5"/>
        <v>0</v>
      </c>
      <c r="G106" s="199" t="str">
        <f ca="1">INDIRECT("'"&amp;$Q106&amp;"'!B122")</f>
        <v>Process Milestone:</v>
      </c>
      <c r="H106" s="196">
        <f ca="1">INDIRECT("'"&amp;$Q106&amp;"'!D122")</f>
        <v>0</v>
      </c>
      <c r="I106" s="196"/>
      <c r="J106" s="196">
        <f ca="1">INDIRECT("'"&amp;$Q106&amp;"'!F125")</f>
        <v>0</v>
      </c>
      <c r="K106" s="196">
        <f ca="1">INDIRECT("'"&amp;$Q106&amp;"'!F127")</f>
        <v>0</v>
      </c>
      <c r="L106" s="196" t="str">
        <f ca="1">INDIRECT("'"&amp;$Q106&amp;"'!F129")</f>
        <v>N/A</v>
      </c>
      <c r="M106" s="196">
        <f ca="1">INDIRECT("'"&amp;$Q106&amp;"'!F132")</f>
        <v>0</v>
      </c>
      <c r="N106" s="196">
        <f ca="1">INDIRECT("'"&amp;$Q106&amp;"'!B134")</f>
        <v>0</v>
      </c>
      <c r="O106" s="196">
        <f ca="1">INDIRECT("'"&amp;$Q106&amp;"'!F142")</f>
        <v>0</v>
      </c>
      <c r="P106" s="196" t="str">
        <f ca="1">INDIRECT("'"&amp;$Q106&amp;"'!F144")</f>
        <v xml:space="preserve"> </v>
      </c>
      <c r="Q106" t="s">
        <v>261</v>
      </c>
      <c r="R106">
        <v>11</v>
      </c>
    </row>
    <row r="107" spans="1:18" ht="15">
      <c r="A107" s="196" t="str">
        <f>'Total Payment Amount'!$D$2</f>
        <v>The University of California, San Diego Health System</v>
      </c>
      <c r="B107" s="196" t="str">
        <f>'Total Payment Amount'!$D$3</f>
        <v>DY 7</v>
      </c>
      <c r="C107" s="197">
        <f>'Total Payment Amount'!$D$4</f>
        <v>41213</v>
      </c>
      <c r="D107" s="199" t="str">
        <f ca="1" t="shared" si="3"/>
        <v>Category 1: Enhance Performance Improvement and Reporting Capacity</v>
      </c>
      <c r="E107" s="196">
        <f ca="1" t="shared" si="4"/>
        <v>0</v>
      </c>
      <c r="F107" s="196">
        <f ca="1" t="shared" si="5"/>
        <v>0</v>
      </c>
      <c r="G107" s="199" t="str">
        <f ca="1">INDIRECT("'"&amp;$Q107&amp;"'!B147")</f>
        <v>Improvement Milestone:</v>
      </c>
      <c r="H107" s="196">
        <f ca="1">INDIRECT("'"&amp;$Q107&amp;"'!D147")</f>
        <v>0</v>
      </c>
      <c r="I107" s="196"/>
      <c r="J107" s="196">
        <f ca="1">INDIRECT("'"&amp;$Q107&amp;"'!F150")</f>
        <v>0</v>
      </c>
      <c r="K107" s="196">
        <f ca="1">INDIRECT("'"&amp;$Q107&amp;"'!F152")</f>
        <v>0</v>
      </c>
      <c r="L107" s="196" t="str">
        <f ca="1">INDIRECT("'"&amp;$Q107&amp;"'!F154")</f>
        <v>N/A</v>
      </c>
      <c r="M107" s="196">
        <f ca="1">INDIRECT("'"&amp;$Q107&amp;"'!F157")</f>
        <v>0</v>
      </c>
      <c r="N107" s="196">
        <f ca="1">INDIRECT("'"&amp;$Q107&amp;"'!B159")</f>
        <v>0</v>
      </c>
      <c r="O107" s="196">
        <f ca="1">INDIRECT("'"&amp;$Q107&amp;"'!F167")</f>
        <v>0</v>
      </c>
      <c r="P107" s="196" t="str">
        <f ca="1">INDIRECT("'"&amp;$Q107&amp;"'!F169")</f>
        <v xml:space="preserve"> </v>
      </c>
      <c r="Q107" t="s">
        <v>261</v>
      </c>
      <c r="R107">
        <v>11</v>
      </c>
    </row>
    <row r="108" spans="1:18" ht="15">
      <c r="A108" s="196" t="str">
        <f>'Total Payment Amount'!$D$2</f>
        <v>The University of California, San Diego Health System</v>
      </c>
      <c r="B108" s="196" t="str">
        <f>'Total Payment Amount'!$D$3</f>
        <v>DY 7</v>
      </c>
      <c r="C108" s="197">
        <f>'Total Payment Amount'!$D$4</f>
        <v>41213</v>
      </c>
      <c r="D108" s="199" t="str">
        <f ca="1" t="shared" si="3"/>
        <v>Category 1: Enhance Performance Improvement and Reporting Capacity</v>
      </c>
      <c r="E108" s="196">
        <f ca="1" t="shared" si="4"/>
        <v>0</v>
      </c>
      <c r="F108" s="196">
        <f ca="1" t="shared" si="5"/>
        <v>0</v>
      </c>
      <c r="G108" s="199" t="str">
        <f ca="1">INDIRECT("'"&amp;$Q108&amp;"'!B172")</f>
        <v>Improvement Milestone:</v>
      </c>
      <c r="H108" s="196">
        <f ca="1">INDIRECT("'"&amp;$Q108&amp;"'!D172")</f>
        <v>0</v>
      </c>
      <c r="I108" s="196"/>
      <c r="J108" s="196">
        <f ca="1">INDIRECT("'"&amp;$Q108&amp;"'!F175")</f>
        <v>0</v>
      </c>
      <c r="K108" s="196">
        <f ca="1">INDIRECT("'"&amp;$Q108&amp;"'!F177")</f>
        <v>0</v>
      </c>
      <c r="L108" s="196" t="str">
        <f ca="1">INDIRECT("'"&amp;$Q108&amp;"'!F179")</f>
        <v>N/A</v>
      </c>
      <c r="M108" s="196">
        <f ca="1">INDIRECT("'"&amp;$Q108&amp;"'!F182")</f>
        <v>0</v>
      </c>
      <c r="N108" s="196">
        <f ca="1">INDIRECT("'"&amp;$Q108&amp;"'!B184")</f>
        <v>0</v>
      </c>
      <c r="O108" s="196">
        <f ca="1">INDIRECT("'"&amp;$Q108&amp;"'!F192")</f>
        <v>0</v>
      </c>
      <c r="P108" s="196" t="str">
        <f ca="1">INDIRECT("'"&amp;$Q108&amp;"'!F194")</f>
        <v xml:space="preserve"> </v>
      </c>
      <c r="Q108" t="s">
        <v>261</v>
      </c>
      <c r="R108">
        <v>11</v>
      </c>
    </row>
    <row r="109" spans="1:18" ht="15">
      <c r="A109" s="196" t="str">
        <f>'Total Payment Amount'!$D$2</f>
        <v>The University of California, San Diego Health System</v>
      </c>
      <c r="B109" s="196" t="str">
        <f>'Total Payment Amount'!$D$3</f>
        <v>DY 7</v>
      </c>
      <c r="C109" s="197">
        <f>'Total Payment Amount'!$D$4</f>
        <v>41213</v>
      </c>
      <c r="D109" s="199" t="str">
        <f ca="1" t="shared" si="3"/>
        <v>Category 1: Enhance Performance Improvement and Reporting Capacity</v>
      </c>
      <c r="E109" s="196">
        <f ca="1" t="shared" si="4"/>
        <v>0</v>
      </c>
      <c r="F109" s="196">
        <f ca="1" t="shared" si="5"/>
        <v>0</v>
      </c>
      <c r="G109" s="199" t="str">
        <f ca="1">INDIRECT("'"&amp;$Q109&amp;"'!B197")</f>
        <v>Improvement Milestone:</v>
      </c>
      <c r="H109" s="196">
        <f ca="1">INDIRECT("'"&amp;$Q109&amp;"'!D197")</f>
        <v>0</v>
      </c>
      <c r="I109" s="196"/>
      <c r="J109" s="196">
        <f ca="1">INDIRECT("'"&amp;$Q109&amp;"'!F200")</f>
        <v>0</v>
      </c>
      <c r="K109" s="196">
        <f ca="1">INDIRECT("'"&amp;$Q109&amp;"'!F202")</f>
        <v>0</v>
      </c>
      <c r="L109" s="196" t="str">
        <f ca="1">INDIRECT("'"&amp;$Q109&amp;"'!F204")</f>
        <v>N/A</v>
      </c>
      <c r="M109" s="196">
        <f ca="1">INDIRECT("'"&amp;$Q109&amp;"'!F207")</f>
        <v>0</v>
      </c>
      <c r="N109" s="196">
        <f ca="1">INDIRECT("'"&amp;$Q109&amp;"'!B209")</f>
        <v>0</v>
      </c>
      <c r="O109" s="196">
        <f ca="1">INDIRECT("'"&amp;$Q109&amp;"'!F217")</f>
        <v>0</v>
      </c>
      <c r="P109" s="196" t="str">
        <f ca="1">INDIRECT("'"&amp;$Q109&amp;"'!F219")</f>
        <v xml:space="preserve"> </v>
      </c>
      <c r="Q109" t="s">
        <v>261</v>
      </c>
      <c r="R109">
        <v>11</v>
      </c>
    </row>
    <row r="110" spans="1:18" ht="15">
      <c r="A110" s="196" t="str">
        <f>'Total Payment Amount'!$D$2</f>
        <v>The University of California, San Diego Health System</v>
      </c>
      <c r="B110" s="196" t="str">
        <f>'Total Payment Amount'!$D$3</f>
        <v>DY 7</v>
      </c>
      <c r="C110" s="197">
        <f>'Total Payment Amount'!$D$4</f>
        <v>41213</v>
      </c>
      <c r="D110" s="199" t="str">
        <f ca="1" t="shared" si="3"/>
        <v>Category 1: Enhance Performance Improvement and Reporting Capacity</v>
      </c>
      <c r="E110" s="196">
        <f ca="1" t="shared" si="4"/>
        <v>0</v>
      </c>
      <c r="F110" s="196">
        <f ca="1" t="shared" si="5"/>
        <v>0</v>
      </c>
      <c r="G110" s="199" t="str">
        <f ca="1">INDIRECT("'"&amp;$Q110&amp;"'!B222")</f>
        <v>Improvement Milestone:</v>
      </c>
      <c r="H110" s="196">
        <f ca="1">INDIRECT("'"&amp;$Q110&amp;"'!D222")</f>
        <v>0</v>
      </c>
      <c r="I110" s="196"/>
      <c r="J110" s="196">
        <f ca="1">INDIRECT("'"&amp;$Q110&amp;"'!F225")</f>
        <v>0</v>
      </c>
      <c r="K110" s="196">
        <f ca="1">INDIRECT("'"&amp;$Q110&amp;"'!F227")</f>
        <v>0</v>
      </c>
      <c r="L110" s="196" t="str">
        <f ca="1">INDIRECT("'"&amp;$Q110&amp;"'!F229")</f>
        <v>N/A</v>
      </c>
      <c r="M110" s="196">
        <f ca="1">INDIRECT("'"&amp;$Q110&amp;"'!F232")</f>
        <v>0</v>
      </c>
      <c r="N110" s="196">
        <f ca="1">INDIRECT("'"&amp;$Q110&amp;"'!B234")</f>
        <v>0</v>
      </c>
      <c r="O110" s="196">
        <f ca="1">INDIRECT("'"&amp;$Q110&amp;"'!F242")</f>
        <v>0</v>
      </c>
      <c r="P110" s="196" t="str">
        <f ca="1">INDIRECT("'"&amp;$Q110&amp;"'!F244")</f>
        <v xml:space="preserve"> </v>
      </c>
      <c r="Q110" t="s">
        <v>261</v>
      </c>
      <c r="R110">
        <v>11</v>
      </c>
    </row>
    <row r="111" spans="1:18" ht="15">
      <c r="A111" s="196" t="str">
        <f>'Total Payment Amount'!$D$2</f>
        <v>The University of California, San Diego Health System</v>
      </c>
      <c r="B111" s="196" t="str">
        <f>'Total Payment Amount'!$D$3</f>
        <v>DY 7</v>
      </c>
      <c r="C111" s="197">
        <f>'Total Payment Amount'!$D$4</f>
        <v>41213</v>
      </c>
      <c r="D111" s="199" t="str">
        <f ca="1" t="shared" si="3"/>
        <v>Category 1: Enhance Performance Improvement and Reporting Capacity</v>
      </c>
      <c r="E111" s="196">
        <f ca="1" t="shared" si="4"/>
        <v>0</v>
      </c>
      <c r="F111" s="196">
        <f ca="1" t="shared" si="5"/>
        <v>0</v>
      </c>
      <c r="G111" s="199" t="str">
        <f ca="1">INDIRECT("'"&amp;$Q111&amp;"'!B247")</f>
        <v>Improvement Milestone:</v>
      </c>
      <c r="H111" s="196">
        <f ca="1">INDIRECT("'"&amp;$Q111&amp;"'!D247")</f>
        <v>0</v>
      </c>
      <c r="I111" s="196"/>
      <c r="J111" s="196">
        <f ca="1">INDIRECT("'"&amp;$Q111&amp;"'!F250")</f>
        <v>0</v>
      </c>
      <c r="K111" s="196">
        <f ca="1">INDIRECT("'"&amp;$Q111&amp;"'!F252")</f>
        <v>0</v>
      </c>
      <c r="L111" s="196" t="str">
        <f ca="1">INDIRECT("'"&amp;$Q111&amp;"'!F254")</f>
        <v>N/A</v>
      </c>
      <c r="M111" s="196">
        <f ca="1">INDIRECT("'"&amp;$Q111&amp;"'!F257")</f>
        <v>0</v>
      </c>
      <c r="N111" s="196">
        <f ca="1">INDIRECT("'"&amp;$Q111&amp;"'!B259")</f>
        <v>0</v>
      </c>
      <c r="O111" s="196">
        <f ca="1">INDIRECT("'"&amp;$Q111&amp;"'!F267")</f>
        <v>0</v>
      </c>
      <c r="P111" s="196" t="str">
        <f ca="1">INDIRECT("'"&amp;$Q111&amp;"'!F269")</f>
        <v xml:space="preserve"> </v>
      </c>
      <c r="Q111" t="s">
        <v>261</v>
      </c>
      <c r="R111">
        <v>11</v>
      </c>
    </row>
    <row r="112" spans="1:18" ht="15">
      <c r="A112" s="196" t="str">
        <f>'Total Payment Amount'!$D$2</f>
        <v>The University of California, San Diego Health System</v>
      </c>
      <c r="B112" s="196" t="str">
        <f>'Total Payment Amount'!$D$3</f>
        <v>DY 7</v>
      </c>
      <c r="C112" s="197">
        <f>'Total Payment Amount'!$D$4</f>
        <v>41213</v>
      </c>
      <c r="D112" s="199" t="str">
        <f ca="1" t="shared" si="3"/>
        <v>Category 2: Expand Medical Homes</v>
      </c>
      <c r="E112" s="196">
        <f ca="1" t="shared" si="4"/>
        <v>0</v>
      </c>
      <c r="F112" s="196">
        <f ca="1" t="shared" si="5"/>
        <v>0</v>
      </c>
      <c r="G112" s="199" t="str">
        <f ca="1">INDIRECT("'"&amp;$Q112&amp;"'!B22")</f>
        <v>Process Milestone:</v>
      </c>
      <c r="H112" s="196">
        <f ca="1">INDIRECT("'"&amp;$Q112&amp;"'!D22")</f>
        <v>0</v>
      </c>
      <c r="I112" s="196"/>
      <c r="J112" s="196">
        <f ca="1">INDIRECT("'"&amp;$Q112&amp;"'!F25")</f>
        <v>0</v>
      </c>
      <c r="K112" s="196">
        <f ca="1">INDIRECT("'"&amp;$Q112&amp;"'!F27")</f>
        <v>0</v>
      </c>
      <c r="L112" s="196" t="str">
        <f ca="1">INDIRECT("'"&amp;$Q112&amp;"'!F29")</f>
        <v>N/A</v>
      </c>
      <c r="M112" s="196">
        <f ca="1">INDIRECT("'"&amp;$Q112&amp;"'!F32")</f>
        <v>0</v>
      </c>
      <c r="N112" s="196">
        <f ca="1">INDIRECT("'"&amp;$Q112&amp;"'!B34")</f>
        <v>0</v>
      </c>
      <c r="O112" s="196">
        <f ca="1">INDIRECT("'"&amp;$Q112&amp;"'!F42")</f>
        <v>0</v>
      </c>
      <c r="P112" s="196" t="str">
        <f ca="1">INDIRECT("'"&amp;$Q112&amp;"'!F44")</f>
        <v xml:space="preserve"> </v>
      </c>
      <c r="Q112" t="s">
        <v>106</v>
      </c>
      <c r="R112">
        <v>12</v>
      </c>
    </row>
    <row r="113" spans="1:18" ht="15">
      <c r="A113" s="196" t="str">
        <f>'Total Payment Amount'!$D$2</f>
        <v>The University of California, San Diego Health System</v>
      </c>
      <c r="B113" s="196" t="str">
        <f>'Total Payment Amount'!$D$3</f>
        <v>DY 7</v>
      </c>
      <c r="C113" s="197">
        <f>'Total Payment Amount'!$D$4</f>
        <v>41213</v>
      </c>
      <c r="D113" s="199" t="str">
        <f ca="1" t="shared" si="3"/>
        <v>Category 2: Expand Medical Homes</v>
      </c>
      <c r="E113" s="196">
        <f ca="1" t="shared" si="4"/>
        <v>0</v>
      </c>
      <c r="F113" s="196">
        <f ca="1" t="shared" si="5"/>
        <v>0</v>
      </c>
      <c r="G113" s="199" t="str">
        <f ca="1">INDIRECT("'"&amp;$Q113&amp;"'!B47")</f>
        <v>Process Milestone:</v>
      </c>
      <c r="H113" s="196">
        <f ca="1">INDIRECT("'"&amp;$Q113&amp;"'!D47")</f>
        <v>0</v>
      </c>
      <c r="I113" s="196"/>
      <c r="J113" s="196">
        <f ca="1">INDIRECT("'"&amp;$Q113&amp;"'!F50")</f>
        <v>0</v>
      </c>
      <c r="K113" s="196">
        <f ca="1">INDIRECT("'"&amp;$Q113&amp;"'!F52")</f>
        <v>0</v>
      </c>
      <c r="L113" s="196" t="str">
        <f ca="1">INDIRECT("'"&amp;$Q113&amp;"'!F54")</f>
        <v>N/A</v>
      </c>
      <c r="M113" s="196">
        <f ca="1">INDIRECT("'"&amp;$Q113&amp;"'!F57")</f>
        <v>0</v>
      </c>
      <c r="N113" s="196">
        <f ca="1">INDIRECT("'"&amp;$Q113&amp;"'!B59")</f>
        <v>0</v>
      </c>
      <c r="O113" s="196">
        <f ca="1">INDIRECT("'"&amp;$Q113&amp;"'!F67")</f>
        <v>0</v>
      </c>
      <c r="P113" s="196" t="str">
        <f ca="1">INDIRECT("'"&amp;$Q113&amp;"'!F69")</f>
        <v xml:space="preserve"> </v>
      </c>
      <c r="Q113" t="s">
        <v>106</v>
      </c>
      <c r="R113">
        <v>12</v>
      </c>
    </row>
    <row r="114" spans="1:18" ht="15">
      <c r="A114" s="196" t="str">
        <f>'Total Payment Amount'!$D$2</f>
        <v>The University of California, San Diego Health System</v>
      </c>
      <c r="B114" s="196" t="str">
        <f>'Total Payment Amount'!$D$3</f>
        <v>DY 7</v>
      </c>
      <c r="C114" s="197">
        <f>'Total Payment Amount'!$D$4</f>
        <v>41213</v>
      </c>
      <c r="D114" s="199" t="str">
        <f ca="1" t="shared" si="3"/>
        <v>Category 2: Expand Medical Homes</v>
      </c>
      <c r="E114" s="196">
        <f ca="1" t="shared" si="4"/>
        <v>0</v>
      </c>
      <c r="F114" s="196">
        <f ca="1" t="shared" si="5"/>
        <v>0</v>
      </c>
      <c r="G114" s="199" t="str">
        <f ca="1">INDIRECT("'"&amp;$Q114&amp;"'!B72")</f>
        <v>Process Milestone:</v>
      </c>
      <c r="H114" s="196">
        <f ca="1">INDIRECT("'"&amp;$Q114&amp;"'!D72")</f>
        <v>0</v>
      </c>
      <c r="I114" s="196"/>
      <c r="J114" s="196">
        <f ca="1">INDIRECT("'"&amp;$Q114&amp;"'!F75")</f>
        <v>0</v>
      </c>
      <c r="K114" s="196">
        <f ca="1">INDIRECT("'"&amp;$Q114&amp;"'!F77")</f>
        <v>0</v>
      </c>
      <c r="L114" s="196" t="str">
        <f ca="1">INDIRECT("'"&amp;$Q114&amp;"'!F79")</f>
        <v>N/A</v>
      </c>
      <c r="M114" s="196">
        <f ca="1">INDIRECT("'"&amp;$Q114&amp;"'!F82")</f>
        <v>0</v>
      </c>
      <c r="N114" s="196">
        <f ca="1">INDIRECT("'"&amp;$Q114&amp;"'!B84")</f>
        <v>0</v>
      </c>
      <c r="O114" s="196">
        <f ca="1">INDIRECT("'"&amp;$Q114&amp;"'!F92")</f>
        <v>0</v>
      </c>
      <c r="P114" s="196" t="str">
        <f ca="1">INDIRECT("'"&amp;$Q114&amp;"'!F94")</f>
        <v xml:space="preserve"> </v>
      </c>
      <c r="Q114" t="s">
        <v>106</v>
      </c>
      <c r="R114">
        <v>12</v>
      </c>
    </row>
    <row r="115" spans="1:18" ht="15">
      <c r="A115" s="196" t="str">
        <f>'Total Payment Amount'!$D$2</f>
        <v>The University of California, San Diego Health System</v>
      </c>
      <c r="B115" s="196" t="str">
        <f>'Total Payment Amount'!$D$3</f>
        <v>DY 7</v>
      </c>
      <c r="C115" s="197">
        <f>'Total Payment Amount'!$D$4</f>
        <v>41213</v>
      </c>
      <c r="D115" s="199" t="str">
        <f ca="1" t="shared" si="3"/>
        <v>Category 2: Expand Medical Homes</v>
      </c>
      <c r="E115" s="196">
        <f ca="1" t="shared" si="4"/>
        <v>0</v>
      </c>
      <c r="F115" s="196">
        <f ca="1" t="shared" si="5"/>
        <v>0</v>
      </c>
      <c r="G115" s="199" t="str">
        <f ca="1">INDIRECT("'"&amp;$Q115&amp;"'!B97")</f>
        <v>Process Milestone:</v>
      </c>
      <c r="H115" s="196">
        <f ca="1">INDIRECT("'"&amp;$Q115&amp;"'!D97")</f>
        <v>0</v>
      </c>
      <c r="I115" s="196"/>
      <c r="J115" s="196">
        <f ca="1">INDIRECT("'"&amp;$Q115&amp;"'!F100")</f>
        <v>0</v>
      </c>
      <c r="K115" s="196">
        <f ca="1">INDIRECT("'"&amp;$Q115&amp;"'!F102")</f>
        <v>0</v>
      </c>
      <c r="L115" s="196" t="str">
        <f ca="1">INDIRECT("'"&amp;$Q115&amp;"'!F104")</f>
        <v>N/A</v>
      </c>
      <c r="M115" s="196">
        <f ca="1">INDIRECT("'"&amp;$Q115&amp;"'!F107")</f>
        <v>0</v>
      </c>
      <c r="N115" s="196">
        <f ca="1">INDIRECT("'"&amp;$Q115&amp;"'!B109")</f>
        <v>0</v>
      </c>
      <c r="O115" s="196">
        <f ca="1">INDIRECT("'"&amp;$Q115&amp;"'!F117")</f>
        <v>0</v>
      </c>
      <c r="P115" s="196" t="str">
        <f ca="1">INDIRECT("'"&amp;$Q115&amp;"'!F119")</f>
        <v xml:space="preserve"> </v>
      </c>
      <c r="Q115" t="s">
        <v>106</v>
      </c>
      <c r="R115">
        <v>12</v>
      </c>
    </row>
    <row r="116" spans="1:18" ht="15">
      <c r="A116" s="196" t="str">
        <f>'Total Payment Amount'!$D$2</f>
        <v>The University of California, San Diego Health System</v>
      </c>
      <c r="B116" s="196" t="str">
        <f>'Total Payment Amount'!$D$3</f>
        <v>DY 7</v>
      </c>
      <c r="C116" s="197">
        <f>'Total Payment Amount'!$D$4</f>
        <v>41213</v>
      </c>
      <c r="D116" s="199" t="str">
        <f ca="1" t="shared" si="3"/>
        <v>Category 2: Expand Medical Homes</v>
      </c>
      <c r="E116" s="196">
        <f ca="1" t="shared" si="4"/>
        <v>0</v>
      </c>
      <c r="F116" s="196">
        <f ca="1" t="shared" si="5"/>
        <v>0</v>
      </c>
      <c r="G116" s="199" t="str">
        <f ca="1">INDIRECT("'"&amp;$Q116&amp;"'!B122")</f>
        <v>Process Milestone:</v>
      </c>
      <c r="H116" s="196">
        <f ca="1">INDIRECT("'"&amp;$Q116&amp;"'!D122")</f>
        <v>0</v>
      </c>
      <c r="I116" s="196"/>
      <c r="J116" s="196">
        <f ca="1">INDIRECT("'"&amp;$Q116&amp;"'!F125")</f>
        <v>0</v>
      </c>
      <c r="K116" s="196">
        <f ca="1">INDIRECT("'"&amp;$Q116&amp;"'!F127")</f>
        <v>0</v>
      </c>
      <c r="L116" s="196" t="str">
        <f ca="1">INDIRECT("'"&amp;$Q116&amp;"'!F129")</f>
        <v>N/A</v>
      </c>
      <c r="M116" s="196">
        <f ca="1">INDIRECT("'"&amp;$Q116&amp;"'!F132")</f>
        <v>0</v>
      </c>
      <c r="N116" s="196">
        <f ca="1">INDIRECT("'"&amp;$Q116&amp;"'!B134")</f>
        <v>0</v>
      </c>
      <c r="O116" s="196">
        <f ca="1">INDIRECT("'"&amp;$Q116&amp;"'!F142")</f>
        <v>0</v>
      </c>
      <c r="P116" s="196" t="str">
        <f ca="1">INDIRECT("'"&amp;$Q116&amp;"'!F144")</f>
        <v xml:space="preserve"> </v>
      </c>
      <c r="Q116" t="s">
        <v>106</v>
      </c>
      <c r="R116">
        <v>12</v>
      </c>
    </row>
    <row r="117" spans="1:18" ht="15">
      <c r="A117" s="196" t="str">
        <f>'Total Payment Amount'!$D$2</f>
        <v>The University of California, San Diego Health System</v>
      </c>
      <c r="B117" s="196" t="str">
        <f>'Total Payment Amount'!$D$3</f>
        <v>DY 7</v>
      </c>
      <c r="C117" s="197">
        <f>'Total Payment Amount'!$D$4</f>
        <v>41213</v>
      </c>
      <c r="D117" s="199" t="str">
        <f ca="1" t="shared" si="3"/>
        <v>Category 2: Expand Medical Homes</v>
      </c>
      <c r="E117" s="196">
        <f ca="1" t="shared" si="4"/>
        <v>0</v>
      </c>
      <c r="F117" s="196">
        <f ca="1" t="shared" si="5"/>
        <v>0</v>
      </c>
      <c r="G117" s="199" t="str">
        <f ca="1">INDIRECT("'"&amp;$Q117&amp;"'!B147")</f>
        <v>Improvement Milestone:</v>
      </c>
      <c r="H117" s="196">
        <f ca="1">INDIRECT("'"&amp;$Q117&amp;"'!D147")</f>
        <v>0</v>
      </c>
      <c r="I117" s="196"/>
      <c r="J117" s="196">
        <f ca="1">INDIRECT("'"&amp;$Q117&amp;"'!F150")</f>
        <v>0</v>
      </c>
      <c r="K117" s="196">
        <f ca="1">INDIRECT("'"&amp;$Q117&amp;"'!F152")</f>
        <v>0</v>
      </c>
      <c r="L117" s="196" t="str">
        <f ca="1">INDIRECT("'"&amp;$Q117&amp;"'!F154")</f>
        <v>N/A</v>
      </c>
      <c r="M117" s="196">
        <f ca="1">INDIRECT("'"&amp;$Q117&amp;"'!F157")</f>
        <v>0</v>
      </c>
      <c r="N117" s="196">
        <f ca="1">INDIRECT("'"&amp;$Q117&amp;"'!B159")</f>
        <v>0</v>
      </c>
      <c r="O117" s="196">
        <f ca="1">INDIRECT("'"&amp;$Q117&amp;"'!F167")</f>
        <v>0</v>
      </c>
      <c r="P117" s="196" t="str">
        <f ca="1">INDIRECT("'"&amp;$Q117&amp;"'!F169")</f>
        <v xml:space="preserve"> </v>
      </c>
      <c r="Q117" t="s">
        <v>106</v>
      </c>
      <c r="R117">
        <v>12</v>
      </c>
    </row>
    <row r="118" spans="1:18" ht="15">
      <c r="A118" s="196" t="str">
        <f>'Total Payment Amount'!$D$2</f>
        <v>The University of California, San Diego Health System</v>
      </c>
      <c r="B118" s="196" t="str">
        <f>'Total Payment Amount'!$D$3</f>
        <v>DY 7</v>
      </c>
      <c r="C118" s="197">
        <f>'Total Payment Amount'!$D$4</f>
        <v>41213</v>
      </c>
      <c r="D118" s="199" t="str">
        <f ca="1" t="shared" si="3"/>
        <v>Category 2: Expand Medical Homes</v>
      </c>
      <c r="E118" s="196">
        <f ca="1" t="shared" si="4"/>
        <v>0</v>
      </c>
      <c r="F118" s="196">
        <f ca="1" t="shared" si="5"/>
        <v>0</v>
      </c>
      <c r="G118" s="199" t="str">
        <f ca="1">INDIRECT("'"&amp;$Q118&amp;"'!B172")</f>
        <v>Improvement Milestone:</v>
      </c>
      <c r="H118" s="196">
        <f ca="1">INDIRECT("'"&amp;$Q118&amp;"'!D172")</f>
        <v>0</v>
      </c>
      <c r="I118" s="196"/>
      <c r="J118" s="196">
        <f ca="1">INDIRECT("'"&amp;$Q118&amp;"'!F175")</f>
        <v>0</v>
      </c>
      <c r="K118" s="196">
        <f ca="1">INDIRECT("'"&amp;$Q118&amp;"'!F177")</f>
        <v>0</v>
      </c>
      <c r="L118" s="196" t="str">
        <f ca="1">INDIRECT("'"&amp;$Q118&amp;"'!F179")</f>
        <v>N/A</v>
      </c>
      <c r="M118" s="196">
        <f ca="1">INDIRECT("'"&amp;$Q118&amp;"'!F182")</f>
        <v>0</v>
      </c>
      <c r="N118" s="196">
        <f ca="1">INDIRECT("'"&amp;$Q118&amp;"'!B184")</f>
        <v>0</v>
      </c>
      <c r="O118" s="196">
        <f ca="1">INDIRECT("'"&amp;$Q118&amp;"'!F192")</f>
        <v>0</v>
      </c>
      <c r="P118" s="196" t="str">
        <f ca="1">INDIRECT("'"&amp;$Q118&amp;"'!F194")</f>
        <v xml:space="preserve"> </v>
      </c>
      <c r="Q118" t="s">
        <v>106</v>
      </c>
      <c r="R118">
        <v>12</v>
      </c>
    </row>
    <row r="119" spans="1:18" ht="15">
      <c r="A119" s="196" t="str">
        <f>'Total Payment Amount'!$D$2</f>
        <v>The University of California, San Diego Health System</v>
      </c>
      <c r="B119" s="196" t="str">
        <f>'Total Payment Amount'!$D$3</f>
        <v>DY 7</v>
      </c>
      <c r="C119" s="197">
        <f>'Total Payment Amount'!$D$4</f>
        <v>41213</v>
      </c>
      <c r="D119" s="199" t="str">
        <f ca="1" t="shared" si="3"/>
        <v>Category 2: Expand Medical Homes</v>
      </c>
      <c r="E119" s="196">
        <f ca="1" t="shared" si="4"/>
        <v>0</v>
      </c>
      <c r="F119" s="196">
        <f ca="1" t="shared" si="5"/>
        <v>0</v>
      </c>
      <c r="G119" s="199" t="str">
        <f ca="1">INDIRECT("'"&amp;$Q119&amp;"'!B197")</f>
        <v>Improvement Milestone:</v>
      </c>
      <c r="H119" s="196">
        <f ca="1">INDIRECT("'"&amp;$Q119&amp;"'!D197")</f>
        <v>0</v>
      </c>
      <c r="I119" s="196"/>
      <c r="J119" s="196">
        <f ca="1">INDIRECT("'"&amp;$Q119&amp;"'!F200")</f>
        <v>0</v>
      </c>
      <c r="K119" s="196">
        <f ca="1">INDIRECT("'"&amp;$Q119&amp;"'!F202")</f>
        <v>0</v>
      </c>
      <c r="L119" s="196" t="str">
        <f ca="1">INDIRECT("'"&amp;$Q119&amp;"'!F204")</f>
        <v>N/A</v>
      </c>
      <c r="M119" s="196">
        <f ca="1">INDIRECT("'"&amp;$Q119&amp;"'!F207")</f>
        <v>0</v>
      </c>
      <c r="N119" s="196">
        <f ca="1">INDIRECT("'"&amp;$Q119&amp;"'!B209")</f>
        <v>0</v>
      </c>
      <c r="O119" s="196">
        <f ca="1">INDIRECT("'"&amp;$Q119&amp;"'!F217")</f>
        <v>0</v>
      </c>
      <c r="P119" s="196" t="str">
        <f ca="1">INDIRECT("'"&amp;$Q119&amp;"'!F219")</f>
        <v xml:space="preserve"> </v>
      </c>
      <c r="Q119" t="s">
        <v>106</v>
      </c>
      <c r="R119">
        <v>12</v>
      </c>
    </row>
    <row r="120" spans="1:18" ht="15">
      <c r="A120" s="196" t="str">
        <f>'Total Payment Amount'!$D$2</f>
        <v>The University of California, San Diego Health System</v>
      </c>
      <c r="B120" s="196" t="str">
        <f>'Total Payment Amount'!$D$3</f>
        <v>DY 7</v>
      </c>
      <c r="C120" s="197">
        <f>'Total Payment Amount'!$D$4</f>
        <v>41213</v>
      </c>
      <c r="D120" s="199" t="str">
        <f t="shared" si="6" ref="D120:D183">INDIRECT("'"&amp;$Q120&amp;"'!$A$6")</f>
        <v>Category 2: Expand Medical Homes</v>
      </c>
      <c r="E120" s="196">
        <f t="shared" si="7" ref="E120:E183">INDIRECT("'"&amp;$Q120&amp;"'!$F$18")</f>
        <v>0</v>
      </c>
      <c r="F120" s="196">
        <f t="shared" si="8" ref="F120:F183">INDIRECT("'"&amp;$Q120&amp;"'!$F$20")</f>
        <v>0</v>
      </c>
      <c r="G120" s="199" t="str">
        <f ca="1">INDIRECT("'"&amp;$Q120&amp;"'!B222")</f>
        <v>Improvement Milestone:</v>
      </c>
      <c r="H120" s="196">
        <f ca="1">INDIRECT("'"&amp;$Q120&amp;"'!D222")</f>
        <v>0</v>
      </c>
      <c r="I120" s="196"/>
      <c r="J120" s="196">
        <f ca="1">INDIRECT("'"&amp;$Q120&amp;"'!F225")</f>
        <v>0</v>
      </c>
      <c r="K120" s="196">
        <f ca="1">INDIRECT("'"&amp;$Q120&amp;"'!F227")</f>
        <v>0</v>
      </c>
      <c r="L120" s="196" t="str">
        <f ca="1">INDIRECT("'"&amp;$Q120&amp;"'!F229")</f>
        <v>N/A</v>
      </c>
      <c r="M120" s="196">
        <f ca="1">INDIRECT("'"&amp;$Q120&amp;"'!F232")</f>
        <v>0</v>
      </c>
      <c r="N120" s="196">
        <f ca="1">INDIRECT("'"&amp;$Q120&amp;"'!B234")</f>
        <v>0</v>
      </c>
      <c r="O120" s="196">
        <f ca="1">INDIRECT("'"&amp;$Q120&amp;"'!F242")</f>
        <v>0</v>
      </c>
      <c r="P120" s="196" t="str">
        <f ca="1">INDIRECT("'"&amp;$Q120&amp;"'!F244")</f>
        <v xml:space="preserve"> </v>
      </c>
      <c r="Q120" t="s">
        <v>106</v>
      </c>
      <c r="R120">
        <v>12</v>
      </c>
    </row>
    <row r="121" spans="1:18" ht="15">
      <c r="A121" s="196" t="str">
        <f>'Total Payment Amount'!$D$2</f>
        <v>The University of California, San Diego Health System</v>
      </c>
      <c r="B121" s="196" t="str">
        <f>'Total Payment Amount'!$D$3</f>
        <v>DY 7</v>
      </c>
      <c r="C121" s="197">
        <f>'Total Payment Amount'!$D$4</f>
        <v>41213</v>
      </c>
      <c r="D121" s="199" t="str">
        <f ca="1" t="shared" si="6"/>
        <v>Category 2: Expand Medical Homes</v>
      </c>
      <c r="E121" s="196">
        <f ca="1" t="shared" si="7"/>
        <v>0</v>
      </c>
      <c r="F121" s="196">
        <f ca="1" t="shared" si="8"/>
        <v>0</v>
      </c>
      <c r="G121" s="199" t="str">
        <f ca="1">INDIRECT("'"&amp;$Q121&amp;"'!B247")</f>
        <v>Improvement Milestone:</v>
      </c>
      <c r="H121" s="196">
        <f ca="1">INDIRECT("'"&amp;$Q121&amp;"'!D247")</f>
        <v>0</v>
      </c>
      <c r="I121" s="196"/>
      <c r="J121" s="196">
        <f ca="1">INDIRECT("'"&amp;$Q121&amp;"'!F250")</f>
        <v>0</v>
      </c>
      <c r="K121" s="196">
        <f ca="1">INDIRECT("'"&amp;$Q121&amp;"'!F252")</f>
        <v>0</v>
      </c>
      <c r="L121" s="196" t="str">
        <f ca="1">INDIRECT("'"&amp;$Q121&amp;"'!F254")</f>
        <v>N/A</v>
      </c>
      <c r="M121" s="196">
        <f ca="1">INDIRECT("'"&amp;$Q121&amp;"'!F257")</f>
        <v>0</v>
      </c>
      <c r="N121" s="196">
        <f ca="1">INDIRECT("'"&amp;$Q121&amp;"'!B259")</f>
        <v>0</v>
      </c>
      <c r="O121" s="196">
        <f ca="1">INDIRECT("'"&amp;$Q121&amp;"'!F267")</f>
        <v>0</v>
      </c>
      <c r="P121" s="196" t="str">
        <f ca="1">INDIRECT("'"&amp;$Q121&amp;"'!F269")</f>
        <v xml:space="preserve"> </v>
      </c>
      <c r="Q121" t="s">
        <v>106</v>
      </c>
      <c r="R121">
        <v>12</v>
      </c>
    </row>
    <row r="122" spans="1:18" ht="15">
      <c r="A122" s="196" t="str">
        <f>'Total Payment Amount'!$D$2</f>
        <v>The University of California, San Diego Health System</v>
      </c>
      <c r="B122" s="196" t="str">
        <f>'Total Payment Amount'!$D$3</f>
        <v>DY 7</v>
      </c>
      <c r="C122" s="197">
        <f>'Total Payment Amount'!$D$4</f>
        <v>41213</v>
      </c>
      <c r="D122" s="199" t="str">
        <f ca="1" t="shared" si="6"/>
        <v>Category 2: Expand Chronic Care Management Models</v>
      </c>
      <c r="E122" s="196">
        <f ca="1" t="shared" si="7"/>
        <v>0</v>
      </c>
      <c r="F122" s="196">
        <f ca="1" t="shared" si="8"/>
        <v>0</v>
      </c>
      <c r="G122" s="199" t="str">
        <f ca="1">INDIRECT("'"&amp;$Q122&amp;"'!B22")</f>
        <v>Process Milestone:</v>
      </c>
      <c r="H122" s="196">
        <f ca="1">INDIRECT("'"&amp;$Q122&amp;"'!D22")</f>
        <v>0</v>
      </c>
      <c r="I122" s="196"/>
      <c r="J122" s="196">
        <f ca="1">INDIRECT("'"&amp;$Q122&amp;"'!F25")</f>
        <v>0</v>
      </c>
      <c r="K122" s="196">
        <f ca="1">INDIRECT("'"&amp;$Q122&amp;"'!F27")</f>
        <v>0</v>
      </c>
      <c r="L122" s="196" t="str">
        <f ca="1">INDIRECT("'"&amp;$Q122&amp;"'!F29")</f>
        <v>N/A</v>
      </c>
      <c r="M122" s="196">
        <f ca="1">INDIRECT("'"&amp;$Q122&amp;"'!F32")</f>
        <v>0</v>
      </c>
      <c r="N122" s="196">
        <f ca="1">INDIRECT("'"&amp;$Q122&amp;"'!B34")</f>
        <v>0</v>
      </c>
      <c r="O122" s="196">
        <f ca="1">INDIRECT("'"&amp;$Q122&amp;"'!F42")</f>
        <v>0</v>
      </c>
      <c r="P122" s="196" t="str">
        <f ca="1">INDIRECT("'"&amp;$Q122&amp;"'!F44")</f>
        <v xml:space="preserve"> </v>
      </c>
      <c r="Q122" t="s">
        <v>262</v>
      </c>
      <c r="R122">
        <v>13</v>
      </c>
    </row>
    <row r="123" spans="1:18" ht="15">
      <c r="A123" s="196" t="str">
        <f>'Total Payment Amount'!$D$2</f>
        <v>The University of California, San Diego Health System</v>
      </c>
      <c r="B123" s="196" t="str">
        <f>'Total Payment Amount'!$D$3</f>
        <v>DY 7</v>
      </c>
      <c r="C123" s="197">
        <f>'Total Payment Amount'!$D$4</f>
        <v>41213</v>
      </c>
      <c r="D123" s="199" t="str">
        <f ca="1" t="shared" si="6"/>
        <v>Category 2: Expand Chronic Care Management Models</v>
      </c>
      <c r="E123" s="196">
        <f ca="1" t="shared" si="7"/>
        <v>0</v>
      </c>
      <c r="F123" s="196">
        <f ca="1" t="shared" si="8"/>
        <v>0</v>
      </c>
      <c r="G123" s="199" t="str">
        <f ca="1">INDIRECT("'"&amp;$Q123&amp;"'!B47")</f>
        <v>Process Milestone:</v>
      </c>
      <c r="H123" s="196">
        <f ca="1">INDIRECT("'"&amp;$Q123&amp;"'!D47")</f>
        <v>0</v>
      </c>
      <c r="I123" s="196"/>
      <c r="J123" s="196">
        <f ca="1">INDIRECT("'"&amp;$Q123&amp;"'!F50")</f>
        <v>0</v>
      </c>
      <c r="K123" s="196">
        <f ca="1">INDIRECT("'"&amp;$Q123&amp;"'!F52")</f>
        <v>0</v>
      </c>
      <c r="L123" s="196" t="str">
        <f ca="1">INDIRECT("'"&amp;$Q123&amp;"'!F54")</f>
        <v>N/A</v>
      </c>
      <c r="M123" s="196">
        <f ca="1">INDIRECT("'"&amp;$Q123&amp;"'!F57")</f>
        <v>0</v>
      </c>
      <c r="N123" s="196">
        <f ca="1">INDIRECT("'"&amp;$Q123&amp;"'!B59")</f>
        <v>0</v>
      </c>
      <c r="O123" s="196">
        <f ca="1">INDIRECT("'"&amp;$Q123&amp;"'!F67")</f>
        <v>0</v>
      </c>
      <c r="P123" s="196" t="str">
        <f ca="1">INDIRECT("'"&amp;$Q123&amp;"'!F69")</f>
        <v xml:space="preserve"> </v>
      </c>
      <c r="Q123" t="s">
        <v>262</v>
      </c>
      <c r="R123">
        <v>13</v>
      </c>
    </row>
    <row r="124" spans="1:18" ht="15">
      <c r="A124" s="196" t="str">
        <f>'Total Payment Amount'!$D$2</f>
        <v>The University of California, San Diego Health System</v>
      </c>
      <c r="B124" s="196" t="str">
        <f>'Total Payment Amount'!$D$3</f>
        <v>DY 7</v>
      </c>
      <c r="C124" s="197">
        <f>'Total Payment Amount'!$D$4</f>
        <v>41213</v>
      </c>
      <c r="D124" s="199" t="str">
        <f ca="1" t="shared" si="6"/>
        <v>Category 2: Expand Chronic Care Management Models</v>
      </c>
      <c r="E124" s="196">
        <f ca="1" t="shared" si="7"/>
        <v>0</v>
      </c>
      <c r="F124" s="196">
        <f ca="1" t="shared" si="8"/>
        <v>0</v>
      </c>
      <c r="G124" s="199" t="str">
        <f ca="1">INDIRECT("'"&amp;$Q124&amp;"'!B72")</f>
        <v>Process Milestone:</v>
      </c>
      <c r="H124" s="196">
        <f ca="1">INDIRECT("'"&amp;$Q124&amp;"'!D72")</f>
        <v>0</v>
      </c>
      <c r="I124" s="196"/>
      <c r="J124" s="196">
        <f ca="1">INDIRECT("'"&amp;$Q124&amp;"'!F75")</f>
        <v>0</v>
      </c>
      <c r="K124" s="196">
        <f ca="1">INDIRECT("'"&amp;$Q124&amp;"'!F77")</f>
        <v>0</v>
      </c>
      <c r="L124" s="196" t="str">
        <f ca="1">INDIRECT("'"&amp;$Q124&amp;"'!F79")</f>
        <v>N/A</v>
      </c>
      <c r="M124" s="196">
        <f ca="1">INDIRECT("'"&amp;$Q124&amp;"'!F82")</f>
        <v>0</v>
      </c>
      <c r="N124" s="196">
        <f ca="1">INDIRECT("'"&amp;$Q124&amp;"'!B84")</f>
        <v>0</v>
      </c>
      <c r="O124" s="196">
        <f ca="1">INDIRECT("'"&amp;$Q124&amp;"'!F92")</f>
        <v>0</v>
      </c>
      <c r="P124" s="196" t="str">
        <f ca="1">INDIRECT("'"&amp;$Q124&amp;"'!F94")</f>
        <v xml:space="preserve"> </v>
      </c>
      <c r="Q124" t="s">
        <v>262</v>
      </c>
      <c r="R124">
        <v>13</v>
      </c>
    </row>
    <row r="125" spans="1:18" ht="15">
      <c r="A125" s="196" t="str">
        <f>'Total Payment Amount'!$D$2</f>
        <v>The University of California, San Diego Health System</v>
      </c>
      <c r="B125" s="196" t="str">
        <f>'Total Payment Amount'!$D$3</f>
        <v>DY 7</v>
      </c>
      <c r="C125" s="197">
        <f>'Total Payment Amount'!$D$4</f>
        <v>41213</v>
      </c>
      <c r="D125" s="199" t="str">
        <f ca="1" t="shared" si="6"/>
        <v>Category 2: Expand Chronic Care Management Models</v>
      </c>
      <c r="E125" s="196">
        <f ca="1" t="shared" si="7"/>
        <v>0</v>
      </c>
      <c r="F125" s="196">
        <f ca="1" t="shared" si="8"/>
        <v>0</v>
      </c>
      <c r="G125" s="199" t="str">
        <f ca="1">INDIRECT("'"&amp;$Q125&amp;"'!B97")</f>
        <v>Process Milestone:</v>
      </c>
      <c r="H125" s="196">
        <f ca="1">INDIRECT("'"&amp;$Q125&amp;"'!D97")</f>
        <v>0</v>
      </c>
      <c r="I125" s="196"/>
      <c r="J125" s="196">
        <f ca="1">INDIRECT("'"&amp;$Q125&amp;"'!F100")</f>
        <v>0</v>
      </c>
      <c r="K125" s="196">
        <f ca="1">INDIRECT("'"&amp;$Q125&amp;"'!F102")</f>
        <v>0</v>
      </c>
      <c r="L125" s="196" t="str">
        <f ca="1">INDIRECT("'"&amp;$Q125&amp;"'!F104")</f>
        <v>N/A</v>
      </c>
      <c r="M125" s="196">
        <f ca="1">INDIRECT("'"&amp;$Q125&amp;"'!F107")</f>
        <v>0</v>
      </c>
      <c r="N125" s="196">
        <f ca="1">INDIRECT("'"&amp;$Q125&amp;"'!B109")</f>
        <v>0</v>
      </c>
      <c r="O125" s="196">
        <f ca="1">INDIRECT("'"&amp;$Q125&amp;"'!F117")</f>
        <v>0</v>
      </c>
      <c r="P125" s="196" t="str">
        <f ca="1">INDIRECT("'"&amp;$Q125&amp;"'!F119")</f>
        <v xml:space="preserve"> </v>
      </c>
      <c r="Q125" t="s">
        <v>262</v>
      </c>
      <c r="R125">
        <v>13</v>
      </c>
    </row>
    <row r="126" spans="1:18" ht="15">
      <c r="A126" s="196" t="str">
        <f>'Total Payment Amount'!$D$2</f>
        <v>The University of California, San Diego Health System</v>
      </c>
      <c r="B126" s="196" t="str">
        <f>'Total Payment Amount'!$D$3</f>
        <v>DY 7</v>
      </c>
      <c r="C126" s="197">
        <f>'Total Payment Amount'!$D$4</f>
        <v>41213</v>
      </c>
      <c r="D126" s="199" t="str">
        <f ca="1" t="shared" si="6"/>
        <v>Category 2: Expand Chronic Care Management Models</v>
      </c>
      <c r="E126" s="196">
        <f ca="1" t="shared" si="7"/>
        <v>0</v>
      </c>
      <c r="F126" s="196">
        <f ca="1" t="shared" si="8"/>
        <v>0</v>
      </c>
      <c r="G126" s="199" t="str">
        <f ca="1">INDIRECT("'"&amp;$Q126&amp;"'!B122")</f>
        <v>Process Milestone:</v>
      </c>
      <c r="H126" s="196">
        <f ca="1">INDIRECT("'"&amp;$Q126&amp;"'!D122")</f>
        <v>0</v>
      </c>
      <c r="I126" s="196"/>
      <c r="J126" s="196">
        <f ca="1">INDIRECT("'"&amp;$Q126&amp;"'!F125")</f>
        <v>0</v>
      </c>
      <c r="K126" s="196">
        <f ca="1">INDIRECT("'"&amp;$Q126&amp;"'!F127")</f>
        <v>0</v>
      </c>
      <c r="L126" s="196" t="str">
        <f ca="1">INDIRECT("'"&amp;$Q126&amp;"'!F129")</f>
        <v>N/A</v>
      </c>
      <c r="M126" s="196">
        <f ca="1">INDIRECT("'"&amp;$Q126&amp;"'!F132")</f>
        <v>0</v>
      </c>
      <c r="N126" s="196">
        <f ca="1">INDIRECT("'"&amp;$Q126&amp;"'!B134")</f>
        <v>0</v>
      </c>
      <c r="O126" s="196">
        <f ca="1">INDIRECT("'"&amp;$Q126&amp;"'!F142")</f>
        <v>0</v>
      </c>
      <c r="P126" s="196" t="str">
        <f ca="1">INDIRECT("'"&amp;$Q126&amp;"'!F144")</f>
        <v xml:space="preserve"> </v>
      </c>
      <c r="Q126" t="s">
        <v>262</v>
      </c>
      <c r="R126">
        <v>13</v>
      </c>
    </row>
    <row r="127" spans="1:18" ht="15">
      <c r="A127" s="196" t="str">
        <f>'Total Payment Amount'!$D$2</f>
        <v>The University of California, San Diego Health System</v>
      </c>
      <c r="B127" s="196" t="str">
        <f>'Total Payment Amount'!$D$3</f>
        <v>DY 7</v>
      </c>
      <c r="C127" s="197">
        <f>'Total Payment Amount'!$D$4</f>
        <v>41213</v>
      </c>
      <c r="D127" s="199" t="str">
        <f ca="1" t="shared" si="6"/>
        <v>Category 2: Expand Chronic Care Management Models</v>
      </c>
      <c r="E127" s="196">
        <f ca="1" t="shared" si="7"/>
        <v>0</v>
      </c>
      <c r="F127" s="196">
        <f ca="1" t="shared" si="8"/>
        <v>0</v>
      </c>
      <c r="G127" s="199" t="str">
        <f ca="1">INDIRECT("'"&amp;$Q127&amp;"'!B147")</f>
        <v>Improvement Milestone:</v>
      </c>
      <c r="H127" s="196">
        <f ca="1">INDIRECT("'"&amp;$Q127&amp;"'!D147")</f>
        <v>0</v>
      </c>
      <c r="I127" s="196"/>
      <c r="J127" s="196">
        <f ca="1">INDIRECT("'"&amp;$Q127&amp;"'!F150")</f>
        <v>0</v>
      </c>
      <c r="K127" s="196">
        <f ca="1">INDIRECT("'"&amp;$Q127&amp;"'!F152")</f>
        <v>0</v>
      </c>
      <c r="L127" s="196" t="str">
        <f ca="1">INDIRECT("'"&amp;$Q127&amp;"'!F154")</f>
        <v>N/A</v>
      </c>
      <c r="M127" s="196">
        <f ca="1">INDIRECT("'"&amp;$Q127&amp;"'!F157")</f>
        <v>0</v>
      </c>
      <c r="N127" s="196">
        <f ca="1">INDIRECT("'"&amp;$Q127&amp;"'!B159")</f>
        <v>0</v>
      </c>
      <c r="O127" s="196">
        <f ca="1">INDIRECT("'"&amp;$Q127&amp;"'!F167")</f>
        <v>0</v>
      </c>
      <c r="P127" s="196" t="str">
        <f ca="1">INDIRECT("'"&amp;$Q127&amp;"'!F169")</f>
        <v xml:space="preserve"> </v>
      </c>
      <c r="Q127" t="s">
        <v>262</v>
      </c>
      <c r="R127">
        <v>13</v>
      </c>
    </row>
    <row r="128" spans="1:18" ht="15">
      <c r="A128" s="196" t="str">
        <f>'Total Payment Amount'!$D$2</f>
        <v>The University of California, San Diego Health System</v>
      </c>
      <c r="B128" s="196" t="str">
        <f>'Total Payment Amount'!$D$3</f>
        <v>DY 7</v>
      </c>
      <c r="C128" s="197">
        <f>'Total Payment Amount'!$D$4</f>
        <v>41213</v>
      </c>
      <c r="D128" s="199" t="str">
        <f ca="1" t="shared" si="6"/>
        <v>Category 2: Expand Chronic Care Management Models</v>
      </c>
      <c r="E128" s="196">
        <f ca="1" t="shared" si="7"/>
        <v>0</v>
      </c>
      <c r="F128" s="196">
        <f ca="1" t="shared" si="8"/>
        <v>0</v>
      </c>
      <c r="G128" s="199" t="str">
        <f ca="1">INDIRECT("'"&amp;$Q128&amp;"'!B172")</f>
        <v>Improvement Milestone:</v>
      </c>
      <c r="H128" s="196">
        <f ca="1">INDIRECT("'"&amp;$Q128&amp;"'!D172")</f>
        <v>0</v>
      </c>
      <c r="I128" s="196"/>
      <c r="J128" s="196">
        <f ca="1">INDIRECT("'"&amp;$Q128&amp;"'!F175")</f>
        <v>0</v>
      </c>
      <c r="K128" s="196">
        <f ca="1">INDIRECT("'"&amp;$Q128&amp;"'!F177")</f>
        <v>0</v>
      </c>
      <c r="L128" s="196" t="str">
        <f ca="1">INDIRECT("'"&amp;$Q128&amp;"'!F179")</f>
        <v>N/A</v>
      </c>
      <c r="M128" s="196">
        <f ca="1">INDIRECT("'"&amp;$Q128&amp;"'!F182")</f>
        <v>0</v>
      </c>
      <c r="N128" s="196">
        <f ca="1">INDIRECT("'"&amp;$Q128&amp;"'!B184")</f>
        <v>0</v>
      </c>
      <c r="O128" s="196">
        <f ca="1">INDIRECT("'"&amp;$Q128&amp;"'!F192")</f>
        <v>0</v>
      </c>
      <c r="P128" s="196" t="str">
        <f ca="1">INDIRECT("'"&amp;$Q128&amp;"'!F194")</f>
        <v xml:space="preserve"> </v>
      </c>
      <c r="Q128" t="s">
        <v>262</v>
      </c>
      <c r="R128">
        <v>13</v>
      </c>
    </row>
    <row r="129" spans="1:18" ht="15">
      <c r="A129" s="196" t="str">
        <f>'Total Payment Amount'!$D$2</f>
        <v>The University of California, San Diego Health System</v>
      </c>
      <c r="B129" s="196" t="str">
        <f>'Total Payment Amount'!$D$3</f>
        <v>DY 7</v>
      </c>
      <c r="C129" s="197">
        <f>'Total Payment Amount'!$D$4</f>
        <v>41213</v>
      </c>
      <c r="D129" s="199" t="str">
        <f ca="1" t="shared" si="6"/>
        <v>Category 2: Expand Chronic Care Management Models</v>
      </c>
      <c r="E129" s="196">
        <f ca="1" t="shared" si="7"/>
        <v>0</v>
      </c>
      <c r="F129" s="196">
        <f ca="1" t="shared" si="8"/>
        <v>0</v>
      </c>
      <c r="G129" s="199" t="str">
        <f ca="1">INDIRECT("'"&amp;$Q129&amp;"'!B197")</f>
        <v>Improvement Milestone:</v>
      </c>
      <c r="H129" s="196">
        <f ca="1">INDIRECT("'"&amp;$Q129&amp;"'!D197")</f>
        <v>0</v>
      </c>
      <c r="I129" s="196"/>
      <c r="J129" s="196">
        <f ca="1">INDIRECT("'"&amp;$Q129&amp;"'!F200")</f>
        <v>0</v>
      </c>
      <c r="K129" s="196">
        <f ca="1">INDIRECT("'"&amp;$Q129&amp;"'!F202")</f>
        <v>0</v>
      </c>
      <c r="L129" s="196" t="str">
        <f ca="1">INDIRECT("'"&amp;$Q129&amp;"'!F204")</f>
        <v>N/A</v>
      </c>
      <c r="M129" s="196">
        <f ca="1">INDIRECT("'"&amp;$Q129&amp;"'!F207")</f>
        <v>0</v>
      </c>
      <c r="N129" s="196">
        <f ca="1">INDIRECT("'"&amp;$Q129&amp;"'!B209")</f>
        <v>0</v>
      </c>
      <c r="O129" s="196">
        <f ca="1">INDIRECT("'"&amp;$Q129&amp;"'!F217")</f>
        <v>0</v>
      </c>
      <c r="P129" s="196" t="str">
        <f ca="1">INDIRECT("'"&amp;$Q129&amp;"'!F219")</f>
        <v xml:space="preserve"> </v>
      </c>
      <c r="Q129" t="s">
        <v>262</v>
      </c>
      <c r="R129">
        <v>13</v>
      </c>
    </row>
    <row r="130" spans="1:18" ht="15">
      <c r="A130" s="196" t="str">
        <f>'Total Payment Amount'!$D$2</f>
        <v>The University of California, San Diego Health System</v>
      </c>
      <c r="B130" s="196" t="str">
        <f>'Total Payment Amount'!$D$3</f>
        <v>DY 7</v>
      </c>
      <c r="C130" s="197">
        <f>'Total Payment Amount'!$D$4</f>
        <v>41213</v>
      </c>
      <c r="D130" s="199" t="str">
        <f ca="1" t="shared" si="6"/>
        <v>Category 2: Expand Chronic Care Management Models</v>
      </c>
      <c r="E130" s="196">
        <f ca="1" t="shared" si="7"/>
        <v>0</v>
      </c>
      <c r="F130" s="196">
        <f ca="1" t="shared" si="8"/>
        <v>0</v>
      </c>
      <c r="G130" s="199" t="str">
        <f ca="1">INDIRECT("'"&amp;$Q130&amp;"'!B222")</f>
        <v>Improvement Milestone:</v>
      </c>
      <c r="H130" s="196">
        <f ca="1">INDIRECT("'"&amp;$Q130&amp;"'!D222")</f>
        <v>0</v>
      </c>
      <c r="I130" s="196"/>
      <c r="J130" s="196">
        <f ca="1">INDIRECT("'"&amp;$Q130&amp;"'!F225")</f>
        <v>0</v>
      </c>
      <c r="K130" s="196">
        <f ca="1">INDIRECT("'"&amp;$Q130&amp;"'!F227")</f>
        <v>0</v>
      </c>
      <c r="L130" s="196" t="str">
        <f ca="1">INDIRECT("'"&amp;$Q130&amp;"'!F229")</f>
        <v>N/A</v>
      </c>
      <c r="M130" s="196">
        <f ca="1">INDIRECT("'"&amp;$Q130&amp;"'!F232")</f>
        <v>0</v>
      </c>
      <c r="N130" s="196">
        <f ca="1">INDIRECT("'"&amp;$Q130&amp;"'!B234")</f>
        <v>0</v>
      </c>
      <c r="O130" s="196">
        <f ca="1">INDIRECT("'"&amp;$Q130&amp;"'!F242")</f>
        <v>0</v>
      </c>
      <c r="P130" s="196" t="str">
        <f ca="1">INDIRECT("'"&amp;$Q130&amp;"'!F244")</f>
        <v xml:space="preserve"> </v>
      </c>
      <c r="Q130" t="s">
        <v>262</v>
      </c>
      <c r="R130">
        <v>13</v>
      </c>
    </row>
    <row r="131" spans="1:18" ht="15">
      <c r="A131" s="196" t="str">
        <f>'Total Payment Amount'!$D$2</f>
        <v>The University of California, San Diego Health System</v>
      </c>
      <c r="B131" s="196" t="str">
        <f>'Total Payment Amount'!$D$3</f>
        <v>DY 7</v>
      </c>
      <c r="C131" s="197">
        <f>'Total Payment Amount'!$D$4</f>
        <v>41213</v>
      </c>
      <c r="D131" s="199" t="str">
        <f ca="1" t="shared" si="6"/>
        <v>Category 2: Expand Chronic Care Management Models</v>
      </c>
      <c r="E131" s="196">
        <f ca="1" t="shared" si="7"/>
        <v>0</v>
      </c>
      <c r="F131" s="196">
        <f ca="1" t="shared" si="8"/>
        <v>0</v>
      </c>
      <c r="G131" s="199" t="str">
        <f ca="1">INDIRECT("'"&amp;$Q131&amp;"'!B247")</f>
        <v>Improvement Milestone:</v>
      </c>
      <c r="H131" s="196">
        <f ca="1">INDIRECT("'"&amp;$Q131&amp;"'!D247")</f>
        <v>0</v>
      </c>
      <c r="I131" s="196"/>
      <c r="J131" s="196">
        <f ca="1">INDIRECT("'"&amp;$Q131&amp;"'!F250")</f>
        <v>0</v>
      </c>
      <c r="K131" s="196">
        <f ca="1">INDIRECT("'"&amp;$Q131&amp;"'!F252")</f>
        <v>0</v>
      </c>
      <c r="L131" s="196" t="str">
        <f ca="1">INDIRECT("'"&amp;$Q131&amp;"'!F254")</f>
        <v>N/A</v>
      </c>
      <c r="M131" s="196">
        <f ca="1">INDIRECT("'"&amp;$Q131&amp;"'!F257")</f>
        <v>0</v>
      </c>
      <c r="N131" s="196">
        <f ca="1">INDIRECT("'"&amp;$Q131&amp;"'!B259")</f>
        <v>0</v>
      </c>
      <c r="O131" s="196">
        <f ca="1">INDIRECT("'"&amp;$Q131&amp;"'!F267")</f>
        <v>0</v>
      </c>
      <c r="P131" s="196" t="str">
        <f ca="1">INDIRECT("'"&amp;$Q131&amp;"'!F269")</f>
        <v xml:space="preserve"> </v>
      </c>
      <c r="Q131" t="s">
        <v>262</v>
      </c>
      <c r="R131">
        <v>13</v>
      </c>
    </row>
    <row r="132" spans="1:18" ht="15">
      <c r="A132" s="196" t="str">
        <f>'Total Payment Amount'!$D$2</f>
        <v>The University of California, San Diego Health System</v>
      </c>
      <c r="B132" s="196" t="str">
        <f>'Total Payment Amount'!$D$3</f>
        <v>DY 7</v>
      </c>
      <c r="C132" s="197">
        <f>'Total Payment Amount'!$D$4</f>
        <v>41213</v>
      </c>
      <c r="D132" s="199" t="str">
        <f ca="1" t="shared" si="6"/>
        <v>Category 2: Redesign Primary Care</v>
      </c>
      <c r="E132" s="196">
        <f ca="1" t="shared" si="7"/>
        <v>1753500</v>
      </c>
      <c r="F132" s="196">
        <f ca="1" t="shared" si="8"/>
        <v>1753500</v>
      </c>
      <c r="G132" s="199" t="str">
        <f ca="1">INDIRECT("'"&amp;$Q132&amp;"'!B22")</f>
        <v>Process Milestone:</v>
      </c>
      <c r="H132" s="196" t="str">
        <f ca="1">INDIRECT("'"&amp;$Q132&amp;"'!D22")</f>
        <v>Establish the baseline for primary care patient enrollment in MyUCSDChart.</v>
      </c>
      <c r="I132" s="196"/>
      <c r="J132" s="196">
        <f ca="1">INDIRECT("'"&amp;$Q132&amp;"'!F25")</f>
        <v>10383</v>
      </c>
      <c r="K132" s="196">
        <f ca="1">INDIRECT("'"&amp;$Q132&amp;"'!F27")</f>
        <v>27916</v>
      </c>
      <c r="L132" s="196">
        <f ca="1">INDIRECT("'"&amp;$Q132&amp;"'!F29")</f>
        <v>0.3719372402923055</v>
      </c>
      <c r="M132" s="196" t="str">
        <f ca="1">INDIRECT("'"&amp;$Q132&amp;"'!F32")</f>
        <v>Yes</v>
      </c>
      <c r="N132" s="196" t="str">
        <f ca="1">INDIRECT("'"&amp;$Q132&amp;"'!B34")</f>
        <v>Metric: Patients enrolled in MyUCSDChart.                                                                                                                                 A baseline for primary care patient enrollment in MyUCSDChart was established. MyUCSDChart is our bi-directional web-portal for patients within our electronic medical record (EMR).   From July 1, 2010 through June 30, 2011 (our baseline period) 27,916 primary care patients were identified and 10,383 (37.2%) of these patients had activated enrollment in MyUCSDChart. The UC San Diego Health System (UCSDHS) EMR using an EPIC platform contains a bi-directional web-based portal, called MyUCSDChart, which facilitates patient and provider communication.  Primary care patients were defined, consistent with other DSRIP definitions, as patients with two visits to a primary care provider during the measurement period (July 1, 2010 through June 30, 2011).  Datasets were pulled using structured query language (SQL) programming from Clarity which is the EPIC SQL database.  Clarity is updated through a nightly extract-transform-load (ETL) process.  Discrete data elements in EPIC are available within Clarity for reporting.  Enrollment in MyUCSDChart was available prior to the baseline time period and was included in our methodology. Prior to July, 2010, Denominator: Number of patients who have visited the DPH system primary care clinic(s) two or more times in the past 12 months (counted once). Numerator: Number of patients in the denominator with MyUCSDChart “Activated”; those that  have a MyUCSDChart access code time generated during the measurement year, or their first access time occurred during the timeframe January 1, 2008 until the end of the measurement year. There are challenges getting patients interested in participating in their medical record through use of patient web-portals. We have learned that availability does not guarantee use or that patients will see the value in the system. While we did encounter some physician resistance in the early phases of the introduction of MyUCSDChart, especially with specialists, physician engagement in MyUCSDChart is improving. Resistance on the part of providers was mitigated by assuring that patient messages would be routed in the same manner as phone messages and would not disrupt current workflows. Patients who use MyUCSDChart have provided excellent feedback; the service has been a patient satisfier. In addition, as we start to push out health maintenance and preventive care messages through MyUCSDChart we believe it will contribute to improved clinical quality performance. Since June 30, 2011 an additional 2,045 of these 27,916 primary care patients have activated UCSDMyChart, reflecting the efforts described in Milestone #3, Category 2 #3 Redesign Primary Care. This performance is tracked at Ambulatory Quality Committee and Quality Council of the Medical Staff.  In preparing the annual report, an error in MyChart enrollment data was detected. The baseline enrollment numbers and percentage are correct as originally submitted (10,383/27,916). But the monthly enrollment figures in our supplemental data submittal were not accurate and have been revised with this supplemental data submission.  Enrollment during DY7, beyond the baseline period, for the 27,916 primary care patients, was originally reported as 2,044 patients.  Reanalysis demonstrated that 2,045 patients have activated their enrollment during DY7. There is no change in the milestone achievement. To demonstrate the progression of enrollment, we have broken the numbers into six month team periods. January through June 2008 there were 469 (1.7%) patients enrolled, July through December 2008 there were 919 (5.0% cumulative) patients enrolled, January through June 2009 there were 1,674 (11.0% cumulative) patients enrolled, July through December 2009 there were 1,580 (16.6% cumulative) patients enrolled, January through June 2010 there were 1,602 (22.4% cumulative) patients enrolled, July through December 2010 there were 1,960 (29.3% cumulative) patients enrolled, January through June 2010 there were 2,179 (37.2% cumulative) patients enrolled. This totals 10,383 (37.2%) patients enrolled out of the total 27,916 primary care patients.</v>
      </c>
      <c r="O132" s="196" t="str">
        <f ca="1">INDIRECT("'"&amp;$Q132&amp;"'!F42")</f>
        <v>Yes</v>
      </c>
      <c r="P132" s="196">
        <f ca="1">INDIRECT("'"&amp;$Q132&amp;"'!F44")</f>
        <v>1</v>
      </c>
      <c r="Q132" t="s">
        <v>108</v>
      </c>
      <c r="R132">
        <v>14</v>
      </c>
    </row>
    <row r="133" spans="1:18" ht="15">
      <c r="A133" s="196" t="str">
        <f>'Total Payment Amount'!$D$2</f>
        <v>The University of California, San Diego Health System</v>
      </c>
      <c r="B133" s="196" t="str">
        <f>'Total Payment Amount'!$D$3</f>
        <v>DY 7</v>
      </c>
      <c r="C133" s="197">
        <f>'Total Payment Amount'!$D$4</f>
        <v>41213</v>
      </c>
      <c r="D133" s="199" t="str">
        <f ca="1" t="shared" si="6"/>
        <v>Category 2: Redesign Primary Care</v>
      </c>
      <c r="E133" s="196">
        <f ca="1" t="shared" si="7"/>
        <v>1753500</v>
      </c>
      <c r="F133" s="196">
        <f ca="1" t="shared" si="8"/>
        <v>1753500</v>
      </c>
      <c r="G133" s="199" t="str">
        <f ca="1">INDIRECT("'"&amp;$Q133&amp;"'!B47")</f>
        <v>Process Milestone:</v>
      </c>
      <c r="H133" s="196" t="str">
        <f ca="1">INDIRECT("'"&amp;$Q133&amp;"'!D47")</f>
        <v>Develop a marketing system to encourage patients to enroll in MyUCSDChart.</v>
      </c>
      <c r="I133" s="196"/>
      <c r="J133" s="196">
        <f ca="1">INDIRECT("'"&amp;$Q133&amp;"'!F50")</f>
        <v>0</v>
      </c>
      <c r="K133" s="196">
        <f ca="1">INDIRECT("'"&amp;$Q133&amp;"'!F52")</f>
        <v>0</v>
      </c>
      <c r="L133" s="196" t="str">
        <f ca="1">INDIRECT("'"&amp;$Q133&amp;"'!F54")</f>
        <v>Yes</v>
      </c>
      <c r="M133" s="196" t="str">
        <f ca="1">INDIRECT("'"&amp;$Q133&amp;"'!F57")</f>
        <v>Yes</v>
      </c>
      <c r="N133" s="196" t="str">
        <f ca="1">INDIRECT("'"&amp;$Q133&amp;"'!B59")</f>
        <v xml:space="preserve">Metric: Documentation of marketing strategy.                                                                                                                           UC San Diego Health System (UCSDHS) established increasing MyUCSDChart enrollment/activation (Milestone #2, Category 2 #3 Redesign Primary Care) as a key strategic goal and part of a larger plan for primary care clinical improvement. By understanding our baseline activity and planning a marketing strategy, we are poised to aggressively expand use in upcoming demonstration years. Our strategy includes marketing MyUCSDChart to both internal (UCSDHS employees and providers) and external (consumer) audiences. This marketing approach is accomplished through the teamwork of our marketing department, their web design team, our decision support team and clinic managers and staff.  The marketing approach includes internal communication tactics: MyUCSDChart messaging (“Remember to tell patients about MyUCSDChart”) via UC San Diego Health System’s internal newsletter "Making the Rounds", internal screensavers and instructions on the use of MyUCSDChart patient sign-up cards in our clinics. Consumer-facing tactics include MyUCSDChart messaging via on-hold phone messages, public-facing displays, rack cards and prominent placement on the health.ucsd.edu website. The MyUCSDChart message is also included, where appropriate, in marketing materials such as brochures, press releases and news stories. We were able to improve enrollment through this multi-pronged approach. To facilitate use of MyUCSDChart, we allow patients to enroll themselves by going to the UCSDHS home page. We recently implemented a new process to facilitate enrollment. New patients enrolled in our primary care clinics are auto-enrolled when they register for their first appointment. New specialty patients are notified about MyUCSDChart, and instructed in the enrollment process prior to their actual visit with a specialist. Actual activation of MyUCSDChart does not occur until the patient elects to activate their account. While we have broadly marketed enrollment to patients and made it simple for patients to self-enroll, there are still about 25% of patients who have been enrolled but have not activated their accounts. This is consistent with the national trend of a slow uptake of patient use of personal health records. We will continue to evaluate methods to improve utilization.  Experience has shown that use of MyUCSDChart enhances patient communication thereby improving clinical care and practice. Activation statistics are reported to Ambulatory Quality Committee and Quality Council of the Medical Staff.  </v>
      </c>
      <c r="O133" s="196" t="str">
        <f ca="1">INDIRECT("'"&amp;$Q133&amp;"'!F67")</f>
        <v>Yes</v>
      </c>
      <c r="P133" s="196">
        <f ca="1">INDIRECT("'"&amp;$Q133&amp;"'!F69")</f>
        <v>1</v>
      </c>
      <c r="Q133" t="s">
        <v>108</v>
      </c>
      <c r="R133">
        <v>14</v>
      </c>
    </row>
    <row r="134" spans="1:18" ht="15">
      <c r="A134" s="196" t="str">
        <f>'Total Payment Amount'!$D$2</f>
        <v>The University of California, San Diego Health System</v>
      </c>
      <c r="B134" s="196" t="str">
        <f>'Total Payment Amount'!$D$3</f>
        <v>DY 7</v>
      </c>
      <c r="C134" s="197">
        <f>'Total Payment Amount'!$D$4</f>
        <v>41213</v>
      </c>
      <c r="D134" s="199" t="str">
        <f ca="1" t="shared" si="6"/>
        <v>Category 2: Redesign Primary Care</v>
      </c>
      <c r="E134" s="196">
        <f ca="1" t="shared" si="7"/>
        <v>1753500</v>
      </c>
      <c r="F134" s="196">
        <f ca="1" t="shared" si="8"/>
        <v>1753500</v>
      </c>
      <c r="G134" s="199" t="str">
        <f ca="1">INDIRECT("'"&amp;$Q134&amp;"'!B72")</f>
        <v>Process Milestone:</v>
      </c>
      <c r="H134" s="196" t="str">
        <f ca="1">INDIRECT("'"&amp;$Q134&amp;"'!D72")</f>
        <v xml:space="preserve">Develop a system for protocol driven automatic patient reminders. </v>
      </c>
      <c r="I134" s="196"/>
      <c r="J134" s="196">
        <f ca="1">INDIRECT("'"&amp;$Q134&amp;"'!F75")</f>
        <v>0</v>
      </c>
      <c r="K134" s="196">
        <f ca="1">INDIRECT("'"&amp;$Q134&amp;"'!F77")</f>
        <v>0</v>
      </c>
      <c r="L134" s="196" t="str">
        <f ca="1">INDIRECT("'"&amp;$Q134&amp;"'!F79")</f>
        <v>Yes</v>
      </c>
      <c r="M134" s="196" t="str">
        <f ca="1">INDIRECT("'"&amp;$Q134&amp;"'!F82")</f>
        <v>Yes</v>
      </c>
      <c r="N134" s="196" t="str">
        <f ca="1">INDIRECT("'"&amp;$Q134&amp;"'!B84")</f>
        <v xml:space="preserve">Metric: Document system and processes to implement.                                                                                                         Since more and more patients live in a digital world, we wanted to leverage our excellent electronic medical record (EMR) system to facilitate communication with patients. A system for protocol driven automatic patient reminders has been developed and was tested on December 23, 2011.  Patients enrolled in MyUCSDChart will receive an electronic notification when preventative care is due including timeframe and the specific care needed; this includes notices for immunization, as well as laboratory and imaging studies.  The electronic notification process was refined to trigger off of internal disease registry report messages thereby targeting appropriate patient populations.  Staff members were trained on the automated reminder process at Scripps Ranch Family Medicine, La Jolla Family Medicine, 4th and Lewis Clinic Family Medicine, 4th and Lewis Internal Medicine, La Jolla Internal Medicine, Medical Offices South Cardiology and Sulpizio Cardiovascular Center Cardiology (see Milestones #3 &amp; 4, Category 1 #3 Implement Disease Management Registries for Improving Clinical Care and Measuring Health Care Costs).  Utilizing our electronic medical record system, queries were created to identify patients that met specific criteria for the applicable alert. For diabetic patients, the target alert group would include patients with a UC San Diego Health System (UCSDHS) primary care provider that are older than 18 years of age and are alive.  The group would be further defined for a diabetes diagnosis and the absence of a hemoglobin A1c test in the past twelve months. Between January and June 2012, two hemoglobin A1c patient reminders were sent from the system to diabetic patients.  Because we receive many patients into our specialty practices from community primary care physicians, we designed our system to target only those patients receiving primary care within our system. This was a challenge for our clinical informatics colleagues, but was resolved. This was a new work stream introduced into very busy clinical environments that required the support of local clinic managers and leadership. We will explore spreading this function to a wider range of clinics. In DY 8 we will deploy reminders for influenza vaccine. As we launch more alert functionality in DY 8, we will be able to further refine the process based on our ongoing learning.  Our goal is to improve the number of patients receiving the appropriate health maintenance and screening tests at the right time. </v>
      </c>
      <c r="O134" s="196" t="str">
        <f ca="1">INDIRECT("'"&amp;$Q134&amp;"'!F92")</f>
        <v>Yes</v>
      </c>
      <c r="P134" s="196">
        <f ca="1">INDIRECT("'"&amp;$Q134&amp;"'!F94")</f>
        <v>1</v>
      </c>
      <c r="Q134" t="s">
        <v>108</v>
      </c>
      <c r="R134">
        <v>14</v>
      </c>
    </row>
    <row r="135" spans="1:18" ht="15">
      <c r="A135" s="196" t="str">
        <f>'Total Payment Amount'!$D$2</f>
        <v>The University of California, San Diego Health System</v>
      </c>
      <c r="B135" s="196" t="str">
        <f>'Total Payment Amount'!$D$3</f>
        <v>DY 7</v>
      </c>
      <c r="C135" s="197">
        <f>'Total Payment Amount'!$D$4</f>
        <v>41213</v>
      </c>
      <c r="D135" s="199" t="str">
        <f ca="1" t="shared" si="6"/>
        <v>Category 2: Redesign Primary Care</v>
      </c>
      <c r="E135" s="196">
        <f ca="1" t="shared" si="7"/>
        <v>1753500</v>
      </c>
      <c r="F135" s="196">
        <f ca="1" t="shared" si="8"/>
        <v>1753500</v>
      </c>
      <c r="G135" s="199" t="str">
        <f ca="1">INDIRECT("'"&amp;$Q135&amp;"'!B97")</f>
        <v>Process Milestone:</v>
      </c>
      <c r="H135" s="196">
        <f ca="1">INDIRECT("'"&amp;$Q135&amp;"'!D97")</f>
        <v>0</v>
      </c>
      <c r="I135" s="196"/>
      <c r="J135" s="196">
        <f ca="1">INDIRECT("'"&amp;$Q135&amp;"'!F100")</f>
        <v>0</v>
      </c>
      <c r="K135" s="196">
        <f ca="1">INDIRECT("'"&amp;$Q135&amp;"'!F102")</f>
        <v>0</v>
      </c>
      <c r="L135" s="196" t="str">
        <f ca="1">INDIRECT("'"&amp;$Q135&amp;"'!F104")</f>
        <v>N/A</v>
      </c>
      <c r="M135" s="196">
        <f ca="1">INDIRECT("'"&amp;$Q135&amp;"'!F107")</f>
        <v>0</v>
      </c>
      <c r="N135" s="196">
        <f ca="1">INDIRECT("'"&amp;$Q135&amp;"'!B109")</f>
        <v>0</v>
      </c>
      <c r="O135" s="196">
        <f ca="1">INDIRECT("'"&amp;$Q135&amp;"'!F117")</f>
        <v>0</v>
      </c>
      <c r="P135" s="196" t="str">
        <f ca="1">INDIRECT("'"&amp;$Q135&amp;"'!F119")</f>
        <v xml:space="preserve"> </v>
      </c>
      <c r="Q135" t="s">
        <v>108</v>
      </c>
      <c r="R135">
        <v>14</v>
      </c>
    </row>
    <row r="136" spans="1:18" ht="15">
      <c r="A136" s="196" t="str">
        <f>'Total Payment Amount'!$D$2</f>
        <v>The University of California, San Diego Health System</v>
      </c>
      <c r="B136" s="196" t="str">
        <f>'Total Payment Amount'!$D$3</f>
        <v>DY 7</v>
      </c>
      <c r="C136" s="197">
        <f>'Total Payment Amount'!$D$4</f>
        <v>41213</v>
      </c>
      <c r="D136" s="199" t="str">
        <f ca="1" t="shared" si="6"/>
        <v>Category 2: Redesign Primary Care</v>
      </c>
      <c r="E136" s="196">
        <f ca="1" t="shared" si="7"/>
        <v>1753500</v>
      </c>
      <c r="F136" s="196">
        <f ca="1" t="shared" si="8"/>
        <v>1753500</v>
      </c>
      <c r="G136" s="199" t="str">
        <f ca="1">INDIRECT("'"&amp;$Q136&amp;"'!B122")</f>
        <v>Process Milestone:</v>
      </c>
      <c r="H136" s="196">
        <f ca="1">INDIRECT("'"&amp;$Q136&amp;"'!D122")</f>
        <v>0</v>
      </c>
      <c r="I136" s="196"/>
      <c r="J136" s="196">
        <f ca="1">INDIRECT("'"&amp;$Q136&amp;"'!F125")</f>
        <v>0</v>
      </c>
      <c r="K136" s="196">
        <f ca="1">INDIRECT("'"&amp;$Q136&amp;"'!F127")</f>
        <v>0</v>
      </c>
      <c r="L136" s="196" t="str">
        <f ca="1">INDIRECT("'"&amp;$Q136&amp;"'!F129")</f>
        <v>N/A</v>
      </c>
      <c r="M136" s="196">
        <f ca="1">INDIRECT("'"&amp;$Q136&amp;"'!F132")</f>
        <v>0</v>
      </c>
      <c r="N136" s="196">
        <f ca="1">INDIRECT("'"&amp;$Q136&amp;"'!B134")</f>
        <v>0</v>
      </c>
      <c r="O136" s="196">
        <f ca="1">INDIRECT("'"&amp;$Q136&amp;"'!F142")</f>
        <v>0</v>
      </c>
      <c r="P136" s="196" t="str">
        <f ca="1">INDIRECT("'"&amp;$Q136&amp;"'!F144")</f>
        <v xml:space="preserve"> </v>
      </c>
      <c r="Q136" t="s">
        <v>108</v>
      </c>
      <c r="R136">
        <v>14</v>
      </c>
    </row>
    <row r="137" spans="1:18" ht="15">
      <c r="A137" s="196" t="str">
        <f>'Total Payment Amount'!$D$2</f>
        <v>The University of California, San Diego Health System</v>
      </c>
      <c r="B137" s="196" t="str">
        <f>'Total Payment Amount'!$D$3</f>
        <v>DY 7</v>
      </c>
      <c r="C137" s="197">
        <f>'Total Payment Amount'!$D$4</f>
        <v>41213</v>
      </c>
      <c r="D137" s="199" t="str">
        <f ca="1" t="shared" si="6"/>
        <v>Category 2: Redesign Primary Care</v>
      </c>
      <c r="E137" s="196">
        <f ca="1" t="shared" si="7"/>
        <v>1753500</v>
      </c>
      <c r="F137" s="196">
        <f ca="1" t="shared" si="8"/>
        <v>1753500</v>
      </c>
      <c r="G137" s="199" t="str">
        <f ca="1">INDIRECT("'"&amp;$Q137&amp;"'!B147")</f>
        <v>Improvement Milestone:</v>
      </c>
      <c r="H137" s="196">
        <f ca="1">INDIRECT("'"&amp;$Q137&amp;"'!D147")</f>
        <v>0</v>
      </c>
      <c r="I137" s="196"/>
      <c r="J137" s="196">
        <f ca="1">INDIRECT("'"&amp;$Q137&amp;"'!F150")</f>
        <v>0</v>
      </c>
      <c r="K137" s="196">
        <f ca="1">INDIRECT("'"&amp;$Q137&amp;"'!F152")</f>
        <v>0</v>
      </c>
      <c r="L137" s="196" t="str">
        <f ca="1">INDIRECT("'"&amp;$Q137&amp;"'!F154")</f>
        <v>N/A</v>
      </c>
      <c r="M137" s="196">
        <f ca="1">INDIRECT("'"&amp;$Q137&amp;"'!F157")</f>
        <v>0</v>
      </c>
      <c r="N137" s="196">
        <f ca="1">INDIRECT("'"&amp;$Q137&amp;"'!B159")</f>
        <v>0</v>
      </c>
      <c r="O137" s="196">
        <f ca="1">INDIRECT("'"&amp;$Q137&amp;"'!F167")</f>
        <v>0</v>
      </c>
      <c r="P137" s="196" t="str">
        <f ca="1">INDIRECT("'"&amp;$Q137&amp;"'!F169")</f>
        <v xml:space="preserve"> </v>
      </c>
      <c r="Q137" t="s">
        <v>108</v>
      </c>
      <c r="R137">
        <v>14</v>
      </c>
    </row>
    <row r="138" spans="1:18" ht="15">
      <c r="A138" s="196" t="str">
        <f>'Total Payment Amount'!$D$2</f>
        <v>The University of California, San Diego Health System</v>
      </c>
      <c r="B138" s="196" t="str">
        <f>'Total Payment Amount'!$D$3</f>
        <v>DY 7</v>
      </c>
      <c r="C138" s="197">
        <f>'Total Payment Amount'!$D$4</f>
        <v>41213</v>
      </c>
      <c r="D138" s="199" t="str">
        <f ca="1" t="shared" si="6"/>
        <v>Category 2: Redesign Primary Care</v>
      </c>
      <c r="E138" s="196">
        <f ca="1" t="shared" si="7"/>
        <v>1753500</v>
      </c>
      <c r="F138" s="196">
        <f ca="1" t="shared" si="8"/>
        <v>1753500</v>
      </c>
      <c r="G138" s="199" t="str">
        <f ca="1">INDIRECT("'"&amp;$Q138&amp;"'!B172")</f>
        <v>Improvement Milestone:</v>
      </c>
      <c r="H138" s="196">
        <f ca="1">INDIRECT("'"&amp;$Q138&amp;"'!D172")</f>
        <v>0</v>
      </c>
      <c r="I138" s="196"/>
      <c r="J138" s="196">
        <f ca="1">INDIRECT("'"&amp;$Q138&amp;"'!F175")</f>
        <v>0</v>
      </c>
      <c r="K138" s="196">
        <f ca="1">INDIRECT("'"&amp;$Q138&amp;"'!F177")</f>
        <v>0</v>
      </c>
      <c r="L138" s="196" t="str">
        <f ca="1">INDIRECT("'"&amp;$Q138&amp;"'!F179")</f>
        <v>N/A</v>
      </c>
      <c r="M138" s="196">
        <f ca="1">INDIRECT("'"&amp;$Q138&amp;"'!F182")</f>
        <v>0</v>
      </c>
      <c r="N138" s="196">
        <f ca="1">INDIRECT("'"&amp;$Q138&amp;"'!B184")</f>
        <v>0</v>
      </c>
      <c r="O138" s="196">
        <f ca="1">INDIRECT("'"&amp;$Q138&amp;"'!F192")</f>
        <v>0</v>
      </c>
      <c r="P138" s="196" t="str">
        <f ca="1">INDIRECT("'"&amp;$Q138&amp;"'!F194")</f>
        <v xml:space="preserve"> </v>
      </c>
      <c r="Q138" t="s">
        <v>108</v>
      </c>
      <c r="R138">
        <v>14</v>
      </c>
    </row>
    <row r="139" spans="1:18" ht="15">
      <c r="A139" s="196" t="str">
        <f>'Total Payment Amount'!$D$2</f>
        <v>The University of California, San Diego Health System</v>
      </c>
      <c r="B139" s="196" t="str">
        <f>'Total Payment Amount'!$D$3</f>
        <v>DY 7</v>
      </c>
      <c r="C139" s="197">
        <f>'Total Payment Amount'!$D$4</f>
        <v>41213</v>
      </c>
      <c r="D139" s="199" t="str">
        <f ca="1" t="shared" si="6"/>
        <v>Category 2: Redesign Primary Care</v>
      </c>
      <c r="E139" s="196">
        <f ca="1" t="shared" si="7"/>
        <v>1753500</v>
      </c>
      <c r="F139" s="196">
        <f ca="1" t="shared" si="8"/>
        <v>1753500</v>
      </c>
      <c r="G139" s="199" t="str">
        <f ca="1">INDIRECT("'"&amp;$Q139&amp;"'!B197")</f>
        <v>Improvement Milestone:</v>
      </c>
      <c r="H139" s="196">
        <f ca="1">INDIRECT("'"&amp;$Q139&amp;"'!D197")</f>
        <v>0</v>
      </c>
      <c r="I139" s="196"/>
      <c r="J139" s="196">
        <f ca="1">INDIRECT("'"&amp;$Q139&amp;"'!F200")</f>
        <v>0</v>
      </c>
      <c r="K139" s="196">
        <f ca="1">INDIRECT("'"&amp;$Q139&amp;"'!F202")</f>
        <v>0</v>
      </c>
      <c r="L139" s="196" t="str">
        <f ca="1">INDIRECT("'"&amp;$Q139&amp;"'!F204")</f>
        <v>N/A</v>
      </c>
      <c r="M139" s="196">
        <f ca="1">INDIRECT("'"&amp;$Q139&amp;"'!F207")</f>
        <v>0</v>
      </c>
      <c r="N139" s="196">
        <f ca="1">INDIRECT("'"&amp;$Q139&amp;"'!B209")</f>
        <v>0</v>
      </c>
      <c r="O139" s="196">
        <f ca="1">INDIRECT("'"&amp;$Q139&amp;"'!F217")</f>
        <v>0</v>
      </c>
      <c r="P139" s="196" t="str">
        <f ca="1">INDIRECT("'"&amp;$Q139&amp;"'!F219")</f>
        <v xml:space="preserve"> </v>
      </c>
      <c r="Q139" t="s">
        <v>108</v>
      </c>
      <c r="R139">
        <v>14</v>
      </c>
    </row>
    <row r="140" spans="1:18" ht="15">
      <c r="A140" s="196" t="str">
        <f>'Total Payment Amount'!$D$2</f>
        <v>The University of California, San Diego Health System</v>
      </c>
      <c r="B140" s="196" t="str">
        <f>'Total Payment Amount'!$D$3</f>
        <v>DY 7</v>
      </c>
      <c r="C140" s="197">
        <f>'Total Payment Amount'!$D$4</f>
        <v>41213</v>
      </c>
      <c r="D140" s="199" t="str">
        <f ca="1" t="shared" si="6"/>
        <v>Category 2: Redesign Primary Care</v>
      </c>
      <c r="E140" s="196">
        <f ca="1" t="shared" si="7"/>
        <v>1753500</v>
      </c>
      <c r="F140" s="196">
        <f ca="1" t="shared" si="8"/>
        <v>1753500</v>
      </c>
      <c r="G140" s="199" t="str">
        <f ca="1">INDIRECT("'"&amp;$Q140&amp;"'!B222")</f>
        <v>Improvement Milestone:</v>
      </c>
      <c r="H140" s="196">
        <f ca="1">INDIRECT("'"&amp;$Q140&amp;"'!D222")</f>
        <v>0</v>
      </c>
      <c r="I140" s="196"/>
      <c r="J140" s="196">
        <f ca="1">INDIRECT("'"&amp;$Q140&amp;"'!F225")</f>
        <v>0</v>
      </c>
      <c r="K140" s="196">
        <f ca="1">INDIRECT("'"&amp;$Q140&amp;"'!F227")</f>
        <v>0</v>
      </c>
      <c r="L140" s="196" t="str">
        <f ca="1">INDIRECT("'"&amp;$Q140&amp;"'!F229")</f>
        <v>N/A</v>
      </c>
      <c r="M140" s="196">
        <f ca="1">INDIRECT("'"&amp;$Q140&amp;"'!F232")</f>
        <v>0</v>
      </c>
      <c r="N140" s="196">
        <f ca="1">INDIRECT("'"&amp;$Q140&amp;"'!B234")</f>
        <v>0</v>
      </c>
      <c r="O140" s="196">
        <f ca="1">INDIRECT("'"&amp;$Q140&amp;"'!F242")</f>
        <v>0</v>
      </c>
      <c r="P140" s="196" t="str">
        <f ca="1">INDIRECT("'"&amp;$Q140&amp;"'!F244")</f>
        <v xml:space="preserve"> </v>
      </c>
      <c r="Q140" t="s">
        <v>108</v>
      </c>
      <c r="R140">
        <v>14</v>
      </c>
    </row>
    <row r="141" spans="1:18" ht="15">
      <c r="A141" s="196" t="str">
        <f>'Total Payment Amount'!$D$2</f>
        <v>The University of California, San Diego Health System</v>
      </c>
      <c r="B141" s="196" t="str">
        <f>'Total Payment Amount'!$D$3</f>
        <v>DY 7</v>
      </c>
      <c r="C141" s="197">
        <f>'Total Payment Amount'!$D$4</f>
        <v>41213</v>
      </c>
      <c r="D141" s="199" t="str">
        <f ca="1" t="shared" si="6"/>
        <v>Category 2: Redesign Primary Care</v>
      </c>
      <c r="E141" s="196">
        <f ca="1" t="shared" si="7"/>
        <v>1753500</v>
      </c>
      <c r="F141" s="196">
        <f ca="1" t="shared" si="8"/>
        <v>1753500</v>
      </c>
      <c r="G141" s="199" t="str">
        <f ca="1">INDIRECT("'"&amp;$Q141&amp;"'!B247")</f>
        <v>Improvement Milestone:</v>
      </c>
      <c r="H141" s="196">
        <f ca="1">INDIRECT("'"&amp;$Q141&amp;"'!D247")</f>
        <v>0</v>
      </c>
      <c r="I141" s="196"/>
      <c r="J141" s="196">
        <f ca="1">INDIRECT("'"&amp;$Q141&amp;"'!F250")</f>
        <v>0</v>
      </c>
      <c r="K141" s="196">
        <f ca="1">INDIRECT("'"&amp;$Q141&amp;"'!F252")</f>
        <v>0</v>
      </c>
      <c r="L141" s="196" t="str">
        <f ca="1">INDIRECT("'"&amp;$Q141&amp;"'!F254")</f>
        <v>N/A</v>
      </c>
      <c r="M141" s="196">
        <f ca="1">INDIRECT("'"&amp;$Q141&amp;"'!F257")</f>
        <v>0</v>
      </c>
      <c r="N141" s="196">
        <f ca="1">INDIRECT("'"&amp;$Q141&amp;"'!B259")</f>
        <v>0</v>
      </c>
      <c r="O141" s="196">
        <f ca="1">INDIRECT("'"&amp;$Q141&amp;"'!F267")</f>
        <v>0</v>
      </c>
      <c r="P141" s="196" t="str">
        <f ca="1">INDIRECT("'"&amp;$Q141&amp;"'!F269")</f>
        <v xml:space="preserve"> </v>
      </c>
      <c r="Q141" t="s">
        <v>108</v>
      </c>
      <c r="R141">
        <v>14</v>
      </c>
    </row>
    <row r="142" spans="1:18" ht="15">
      <c r="A142" s="196" t="str">
        <f>'Total Payment Amount'!$D$2</f>
        <v>The University of California, San Diego Health System</v>
      </c>
      <c r="B142" s="196" t="str">
        <f>'Total Payment Amount'!$D$3</f>
        <v>DY 7</v>
      </c>
      <c r="C142" s="197">
        <f>'Total Payment Amount'!$D$4</f>
        <v>41213</v>
      </c>
      <c r="D142" s="199" t="str">
        <f ca="1" t="shared" si="6"/>
        <v>Category 2: Redesign to Improve Patient Experience</v>
      </c>
      <c r="E142" s="196">
        <f ca="1" t="shared" si="7"/>
        <v>0</v>
      </c>
      <c r="F142" s="196">
        <f ca="1" t="shared" si="8"/>
        <v>0</v>
      </c>
      <c r="G142" s="199" t="str">
        <f ca="1">INDIRECT("'"&amp;$Q142&amp;"'!B22")</f>
        <v>Process Milestone:</v>
      </c>
      <c r="H142" s="196">
        <f ca="1">INDIRECT("'"&amp;$Q142&amp;"'!D22")</f>
        <v>0</v>
      </c>
      <c r="I142" s="196"/>
      <c r="J142" s="196">
        <f ca="1">INDIRECT("'"&amp;$Q142&amp;"'!F25")</f>
        <v>0</v>
      </c>
      <c r="K142" s="196">
        <f ca="1">INDIRECT("'"&amp;$Q142&amp;"'!F27")</f>
        <v>0</v>
      </c>
      <c r="L142" s="196" t="str">
        <f ca="1">INDIRECT("'"&amp;$Q142&amp;"'!F29")</f>
        <v>N/A</v>
      </c>
      <c r="M142" s="196">
        <f ca="1">INDIRECT("'"&amp;$Q142&amp;"'!F32")</f>
        <v>0</v>
      </c>
      <c r="N142" s="196">
        <f ca="1">INDIRECT("'"&amp;$Q142&amp;"'!B34")</f>
        <v>0</v>
      </c>
      <c r="O142" s="196">
        <f ca="1">INDIRECT("'"&amp;$Q142&amp;"'!F42")</f>
        <v>0</v>
      </c>
      <c r="P142" s="196" t="str">
        <f ca="1">INDIRECT("'"&amp;$Q142&amp;"'!F44")</f>
        <v xml:space="preserve"> </v>
      </c>
      <c r="Q142" t="s">
        <v>263</v>
      </c>
      <c r="R142">
        <v>15</v>
      </c>
    </row>
    <row r="143" spans="1:18" ht="15">
      <c r="A143" s="196" t="str">
        <f>'Total Payment Amount'!$D$2</f>
        <v>The University of California, San Diego Health System</v>
      </c>
      <c r="B143" s="196" t="str">
        <f>'Total Payment Amount'!$D$3</f>
        <v>DY 7</v>
      </c>
      <c r="C143" s="197">
        <f>'Total Payment Amount'!$D$4</f>
        <v>41213</v>
      </c>
      <c r="D143" s="199" t="str">
        <f ca="1" t="shared" si="6"/>
        <v>Category 2: Redesign to Improve Patient Experience</v>
      </c>
      <c r="E143" s="196">
        <f ca="1" t="shared" si="7"/>
        <v>0</v>
      </c>
      <c r="F143" s="196">
        <f ca="1" t="shared" si="8"/>
        <v>0</v>
      </c>
      <c r="G143" s="199" t="str">
        <f ca="1">INDIRECT("'"&amp;$Q143&amp;"'!B47")</f>
        <v>Process Milestone:</v>
      </c>
      <c r="H143" s="196">
        <f ca="1">INDIRECT("'"&amp;$Q143&amp;"'!D47")</f>
        <v>0</v>
      </c>
      <c r="I143" s="196"/>
      <c r="J143" s="196">
        <f ca="1">INDIRECT("'"&amp;$Q143&amp;"'!F50")</f>
        <v>0</v>
      </c>
      <c r="K143" s="196">
        <f ca="1">INDIRECT("'"&amp;$Q143&amp;"'!F52")</f>
        <v>0</v>
      </c>
      <c r="L143" s="196" t="str">
        <f ca="1">INDIRECT("'"&amp;$Q143&amp;"'!F54")</f>
        <v>N/A</v>
      </c>
      <c r="M143" s="196">
        <f ca="1">INDIRECT("'"&amp;$Q143&amp;"'!F57")</f>
        <v>0</v>
      </c>
      <c r="N143" s="196">
        <f ca="1">INDIRECT("'"&amp;$Q143&amp;"'!B59")</f>
        <v>0</v>
      </c>
      <c r="O143" s="196">
        <f ca="1">INDIRECT("'"&amp;$Q143&amp;"'!F67")</f>
        <v>0</v>
      </c>
      <c r="P143" s="196" t="str">
        <f ca="1">INDIRECT("'"&amp;$Q143&amp;"'!F69")</f>
        <v xml:space="preserve"> </v>
      </c>
      <c r="Q143" t="s">
        <v>263</v>
      </c>
      <c r="R143">
        <v>15</v>
      </c>
    </row>
    <row r="144" spans="1:18" ht="15">
      <c r="A144" s="196" t="str">
        <f>'Total Payment Amount'!$D$2</f>
        <v>The University of California, San Diego Health System</v>
      </c>
      <c r="B144" s="196" t="str">
        <f>'Total Payment Amount'!$D$3</f>
        <v>DY 7</v>
      </c>
      <c r="C144" s="197">
        <f>'Total Payment Amount'!$D$4</f>
        <v>41213</v>
      </c>
      <c r="D144" s="199" t="str">
        <f ca="1" t="shared" si="6"/>
        <v>Category 2: Redesign to Improve Patient Experience</v>
      </c>
      <c r="E144" s="196">
        <f ca="1" t="shared" si="7"/>
        <v>0</v>
      </c>
      <c r="F144" s="196">
        <f ca="1" t="shared" si="8"/>
        <v>0</v>
      </c>
      <c r="G144" s="199" t="str">
        <f ca="1">INDIRECT("'"&amp;$Q144&amp;"'!B72")</f>
        <v>Process Milestone:</v>
      </c>
      <c r="H144" s="196">
        <f ca="1">INDIRECT("'"&amp;$Q144&amp;"'!D72")</f>
        <v>0</v>
      </c>
      <c r="I144" s="196"/>
      <c r="J144" s="196">
        <f ca="1">INDIRECT("'"&amp;$Q144&amp;"'!F75")</f>
        <v>0</v>
      </c>
      <c r="K144" s="196">
        <f ca="1">INDIRECT("'"&amp;$Q144&amp;"'!F77")</f>
        <v>0</v>
      </c>
      <c r="L144" s="196" t="str">
        <f ca="1">INDIRECT("'"&amp;$Q144&amp;"'!F79")</f>
        <v>N/A</v>
      </c>
      <c r="M144" s="196">
        <f ca="1">INDIRECT("'"&amp;$Q144&amp;"'!F82")</f>
        <v>0</v>
      </c>
      <c r="N144" s="196">
        <f ca="1">INDIRECT("'"&amp;$Q144&amp;"'!B84")</f>
        <v>0</v>
      </c>
      <c r="O144" s="196">
        <f ca="1">INDIRECT("'"&amp;$Q144&amp;"'!F92")</f>
        <v>0</v>
      </c>
      <c r="P144" s="196" t="str">
        <f ca="1">INDIRECT("'"&amp;$Q144&amp;"'!F94")</f>
        <v xml:space="preserve"> </v>
      </c>
      <c r="Q144" t="s">
        <v>263</v>
      </c>
      <c r="R144">
        <v>15</v>
      </c>
    </row>
    <row r="145" spans="1:18" ht="15">
      <c r="A145" s="196" t="str">
        <f>'Total Payment Amount'!$D$2</f>
        <v>The University of California, San Diego Health System</v>
      </c>
      <c r="B145" s="196" t="str">
        <f>'Total Payment Amount'!$D$3</f>
        <v>DY 7</v>
      </c>
      <c r="C145" s="197">
        <f>'Total Payment Amount'!$D$4</f>
        <v>41213</v>
      </c>
      <c r="D145" s="199" t="str">
        <f ca="1" t="shared" si="6"/>
        <v>Category 2: Redesign to Improve Patient Experience</v>
      </c>
      <c r="E145" s="196">
        <f ca="1" t="shared" si="7"/>
        <v>0</v>
      </c>
      <c r="F145" s="196">
        <f ca="1" t="shared" si="8"/>
        <v>0</v>
      </c>
      <c r="G145" s="199" t="str">
        <f ca="1">INDIRECT("'"&amp;$Q145&amp;"'!B97")</f>
        <v>Process Milestone:</v>
      </c>
      <c r="H145" s="196">
        <f ca="1">INDIRECT("'"&amp;$Q145&amp;"'!D97")</f>
        <v>0</v>
      </c>
      <c r="I145" s="196"/>
      <c r="J145" s="196">
        <f ca="1">INDIRECT("'"&amp;$Q145&amp;"'!F100")</f>
        <v>0</v>
      </c>
      <c r="K145" s="196">
        <f ca="1">INDIRECT("'"&amp;$Q145&amp;"'!F102")</f>
        <v>0</v>
      </c>
      <c r="L145" s="196" t="str">
        <f ca="1">INDIRECT("'"&amp;$Q145&amp;"'!F104")</f>
        <v>N/A</v>
      </c>
      <c r="M145" s="196">
        <f ca="1">INDIRECT("'"&amp;$Q145&amp;"'!F107")</f>
        <v>0</v>
      </c>
      <c r="N145" s="196">
        <f ca="1">INDIRECT("'"&amp;$Q145&amp;"'!B109")</f>
        <v>0</v>
      </c>
      <c r="O145" s="196">
        <f ca="1">INDIRECT("'"&amp;$Q145&amp;"'!F117")</f>
        <v>0</v>
      </c>
      <c r="P145" s="196" t="str">
        <f ca="1">INDIRECT("'"&amp;$Q145&amp;"'!F119")</f>
        <v xml:space="preserve"> </v>
      </c>
      <c r="Q145" t="s">
        <v>263</v>
      </c>
      <c r="R145">
        <v>15</v>
      </c>
    </row>
    <row r="146" spans="1:18" ht="15">
      <c r="A146" s="196" t="str">
        <f>'Total Payment Amount'!$D$2</f>
        <v>The University of California, San Diego Health System</v>
      </c>
      <c r="B146" s="196" t="str">
        <f>'Total Payment Amount'!$D$3</f>
        <v>DY 7</v>
      </c>
      <c r="C146" s="197">
        <f>'Total Payment Amount'!$D$4</f>
        <v>41213</v>
      </c>
      <c r="D146" s="199" t="str">
        <f ca="1" t="shared" si="6"/>
        <v>Category 2: Redesign to Improve Patient Experience</v>
      </c>
      <c r="E146" s="196">
        <f ca="1" t="shared" si="7"/>
        <v>0</v>
      </c>
      <c r="F146" s="196">
        <f ca="1" t="shared" si="8"/>
        <v>0</v>
      </c>
      <c r="G146" s="199" t="str">
        <f ca="1">INDIRECT("'"&amp;$Q146&amp;"'!B122")</f>
        <v>Process Milestone:</v>
      </c>
      <c r="H146" s="196">
        <f ca="1">INDIRECT("'"&amp;$Q146&amp;"'!D122")</f>
        <v>0</v>
      </c>
      <c r="I146" s="196"/>
      <c r="J146" s="196">
        <f ca="1">INDIRECT("'"&amp;$Q146&amp;"'!F125")</f>
        <v>0</v>
      </c>
      <c r="K146" s="196">
        <f ca="1">INDIRECT("'"&amp;$Q146&amp;"'!F127")</f>
        <v>0</v>
      </c>
      <c r="L146" s="196" t="str">
        <f ca="1">INDIRECT("'"&amp;$Q146&amp;"'!F129")</f>
        <v>N/A</v>
      </c>
      <c r="M146" s="196">
        <f ca="1">INDIRECT("'"&amp;$Q146&amp;"'!F132")</f>
        <v>0</v>
      </c>
      <c r="N146" s="196">
        <f ca="1">INDIRECT("'"&amp;$Q146&amp;"'!B134")</f>
        <v>0</v>
      </c>
      <c r="O146" s="196">
        <f ca="1">INDIRECT("'"&amp;$Q146&amp;"'!F142")</f>
        <v>0</v>
      </c>
      <c r="P146" s="196" t="str">
        <f ca="1">INDIRECT("'"&amp;$Q146&amp;"'!F144")</f>
        <v xml:space="preserve"> </v>
      </c>
      <c r="Q146" t="s">
        <v>263</v>
      </c>
      <c r="R146">
        <v>15</v>
      </c>
    </row>
    <row r="147" spans="1:18" ht="15">
      <c r="A147" s="196" t="str">
        <f>'Total Payment Amount'!$D$2</f>
        <v>The University of California, San Diego Health System</v>
      </c>
      <c r="B147" s="196" t="str">
        <f>'Total Payment Amount'!$D$3</f>
        <v>DY 7</v>
      </c>
      <c r="C147" s="197">
        <f>'Total Payment Amount'!$D$4</f>
        <v>41213</v>
      </c>
      <c r="D147" s="199" t="str">
        <f ca="1" t="shared" si="6"/>
        <v>Category 2: Redesign to Improve Patient Experience</v>
      </c>
      <c r="E147" s="196">
        <f ca="1" t="shared" si="7"/>
        <v>0</v>
      </c>
      <c r="F147" s="196">
        <f ca="1" t="shared" si="8"/>
        <v>0</v>
      </c>
      <c r="G147" s="199" t="str">
        <f ca="1">INDIRECT("'"&amp;$Q147&amp;"'!B147")</f>
        <v>Improvement Milestone:</v>
      </c>
      <c r="H147" s="196">
        <f ca="1">INDIRECT("'"&amp;$Q147&amp;"'!D147")</f>
        <v>0</v>
      </c>
      <c r="I147" s="196"/>
      <c r="J147" s="196">
        <f ca="1">INDIRECT("'"&amp;$Q147&amp;"'!F150")</f>
        <v>0</v>
      </c>
      <c r="K147" s="196">
        <f ca="1">INDIRECT("'"&amp;$Q147&amp;"'!F152")</f>
        <v>0</v>
      </c>
      <c r="L147" s="196" t="str">
        <f ca="1">INDIRECT("'"&amp;$Q147&amp;"'!F154")</f>
        <v>N/A</v>
      </c>
      <c r="M147" s="196">
        <f ca="1">INDIRECT("'"&amp;$Q147&amp;"'!F157")</f>
        <v>0</v>
      </c>
      <c r="N147" s="196">
        <f ca="1">INDIRECT("'"&amp;$Q147&amp;"'!B159")</f>
        <v>0</v>
      </c>
      <c r="O147" s="196">
        <f ca="1">INDIRECT("'"&amp;$Q147&amp;"'!F167")</f>
        <v>0</v>
      </c>
      <c r="P147" s="196" t="str">
        <f ca="1">INDIRECT("'"&amp;$Q147&amp;"'!F169")</f>
        <v xml:space="preserve"> </v>
      </c>
      <c r="Q147" t="s">
        <v>263</v>
      </c>
      <c r="R147">
        <v>15</v>
      </c>
    </row>
    <row r="148" spans="1:18" ht="15">
      <c r="A148" s="196" t="str">
        <f>'Total Payment Amount'!$D$2</f>
        <v>The University of California, San Diego Health System</v>
      </c>
      <c r="B148" s="196" t="str">
        <f>'Total Payment Amount'!$D$3</f>
        <v>DY 7</v>
      </c>
      <c r="C148" s="197">
        <f>'Total Payment Amount'!$D$4</f>
        <v>41213</v>
      </c>
      <c r="D148" s="199" t="str">
        <f ca="1" t="shared" si="6"/>
        <v>Category 2: Redesign to Improve Patient Experience</v>
      </c>
      <c r="E148" s="196">
        <f ca="1" t="shared" si="7"/>
        <v>0</v>
      </c>
      <c r="F148" s="196">
        <f ca="1" t="shared" si="8"/>
        <v>0</v>
      </c>
      <c r="G148" s="199" t="str">
        <f ca="1">INDIRECT("'"&amp;$Q148&amp;"'!B172")</f>
        <v>Improvement Milestone:</v>
      </c>
      <c r="H148" s="196">
        <f ca="1">INDIRECT("'"&amp;$Q148&amp;"'!D172")</f>
        <v>0</v>
      </c>
      <c r="I148" s="196"/>
      <c r="J148" s="196">
        <f ca="1">INDIRECT("'"&amp;$Q148&amp;"'!F175")</f>
        <v>0</v>
      </c>
      <c r="K148" s="196">
        <f ca="1">INDIRECT("'"&amp;$Q148&amp;"'!F177")</f>
        <v>0</v>
      </c>
      <c r="L148" s="196" t="str">
        <f ca="1">INDIRECT("'"&amp;$Q148&amp;"'!F179")</f>
        <v>N/A</v>
      </c>
      <c r="M148" s="196">
        <f ca="1">INDIRECT("'"&amp;$Q148&amp;"'!F182")</f>
        <v>0</v>
      </c>
      <c r="N148" s="196">
        <f ca="1">INDIRECT("'"&amp;$Q148&amp;"'!B184")</f>
        <v>0</v>
      </c>
      <c r="O148" s="196">
        <f ca="1">INDIRECT("'"&amp;$Q148&amp;"'!F192")</f>
        <v>0</v>
      </c>
      <c r="P148" s="196" t="str">
        <f ca="1">INDIRECT("'"&amp;$Q148&amp;"'!F194")</f>
        <v xml:space="preserve"> </v>
      </c>
      <c r="Q148" t="s">
        <v>263</v>
      </c>
      <c r="R148">
        <v>15</v>
      </c>
    </row>
    <row r="149" spans="1:18" ht="15">
      <c r="A149" s="196" t="str">
        <f>'Total Payment Amount'!$D$2</f>
        <v>The University of California, San Diego Health System</v>
      </c>
      <c r="B149" s="196" t="str">
        <f>'Total Payment Amount'!$D$3</f>
        <v>DY 7</v>
      </c>
      <c r="C149" s="197">
        <f>'Total Payment Amount'!$D$4</f>
        <v>41213</v>
      </c>
      <c r="D149" s="199" t="str">
        <f ca="1" t="shared" si="6"/>
        <v>Category 2: Redesign to Improve Patient Experience</v>
      </c>
      <c r="E149" s="196">
        <f ca="1" t="shared" si="7"/>
        <v>0</v>
      </c>
      <c r="F149" s="196">
        <f ca="1" t="shared" si="8"/>
        <v>0</v>
      </c>
      <c r="G149" s="199" t="str">
        <f ca="1">INDIRECT("'"&amp;$Q149&amp;"'!B197")</f>
        <v>Improvement Milestone:</v>
      </c>
      <c r="H149" s="196">
        <f ca="1">INDIRECT("'"&amp;$Q149&amp;"'!D197")</f>
        <v>0</v>
      </c>
      <c r="I149" s="196"/>
      <c r="J149" s="196">
        <f ca="1">INDIRECT("'"&amp;$Q149&amp;"'!F200")</f>
        <v>0</v>
      </c>
      <c r="K149" s="196">
        <f ca="1">INDIRECT("'"&amp;$Q149&amp;"'!F202")</f>
        <v>0</v>
      </c>
      <c r="L149" s="196" t="str">
        <f ca="1">INDIRECT("'"&amp;$Q149&amp;"'!F204")</f>
        <v>N/A</v>
      </c>
      <c r="M149" s="196">
        <f ca="1">INDIRECT("'"&amp;$Q149&amp;"'!F207")</f>
        <v>0</v>
      </c>
      <c r="N149" s="196">
        <f ca="1">INDIRECT("'"&amp;$Q149&amp;"'!B209")</f>
        <v>0</v>
      </c>
      <c r="O149" s="196">
        <f ca="1">INDIRECT("'"&amp;$Q149&amp;"'!F217")</f>
        <v>0</v>
      </c>
      <c r="P149" s="196" t="str">
        <f ca="1">INDIRECT("'"&amp;$Q149&amp;"'!F219")</f>
        <v xml:space="preserve"> </v>
      </c>
      <c r="Q149" t="s">
        <v>263</v>
      </c>
      <c r="R149">
        <v>15</v>
      </c>
    </row>
    <row r="150" spans="1:18" ht="15">
      <c r="A150" s="196" t="str">
        <f>'Total Payment Amount'!$D$2</f>
        <v>The University of California, San Diego Health System</v>
      </c>
      <c r="B150" s="196" t="str">
        <f>'Total Payment Amount'!$D$3</f>
        <v>DY 7</v>
      </c>
      <c r="C150" s="197">
        <f>'Total Payment Amount'!$D$4</f>
        <v>41213</v>
      </c>
      <c r="D150" s="199" t="str">
        <f ca="1" t="shared" si="6"/>
        <v>Category 2: Redesign to Improve Patient Experience</v>
      </c>
      <c r="E150" s="196">
        <f ca="1" t="shared" si="7"/>
        <v>0</v>
      </c>
      <c r="F150" s="196">
        <f ca="1" t="shared" si="8"/>
        <v>0</v>
      </c>
      <c r="G150" s="199" t="str">
        <f ca="1">INDIRECT("'"&amp;$Q150&amp;"'!B222")</f>
        <v>Improvement Milestone:</v>
      </c>
      <c r="H150" s="196">
        <f ca="1">INDIRECT("'"&amp;$Q150&amp;"'!D222")</f>
        <v>0</v>
      </c>
      <c r="I150" s="196"/>
      <c r="J150" s="196">
        <f ca="1">INDIRECT("'"&amp;$Q150&amp;"'!F225")</f>
        <v>0</v>
      </c>
      <c r="K150" s="196">
        <f ca="1">INDIRECT("'"&amp;$Q150&amp;"'!F227")</f>
        <v>0</v>
      </c>
      <c r="L150" s="196" t="str">
        <f ca="1">INDIRECT("'"&amp;$Q150&amp;"'!F229")</f>
        <v>N/A</v>
      </c>
      <c r="M150" s="196">
        <f ca="1">INDIRECT("'"&amp;$Q150&amp;"'!F232")</f>
        <v>0</v>
      </c>
      <c r="N150" s="196">
        <f ca="1">INDIRECT("'"&amp;$Q150&amp;"'!B234")</f>
        <v>0</v>
      </c>
      <c r="O150" s="196">
        <f ca="1">INDIRECT("'"&amp;$Q150&amp;"'!F242")</f>
        <v>0</v>
      </c>
      <c r="P150" s="196" t="str">
        <f ca="1">INDIRECT("'"&amp;$Q150&amp;"'!F244")</f>
        <v xml:space="preserve"> </v>
      </c>
      <c r="Q150" t="s">
        <v>263</v>
      </c>
      <c r="R150">
        <v>15</v>
      </c>
    </row>
    <row r="151" spans="1:18" ht="15">
      <c r="A151" s="196" t="str">
        <f>'Total Payment Amount'!$D$2</f>
        <v>The University of California, San Diego Health System</v>
      </c>
      <c r="B151" s="196" t="str">
        <f>'Total Payment Amount'!$D$3</f>
        <v>DY 7</v>
      </c>
      <c r="C151" s="197">
        <f>'Total Payment Amount'!$D$4</f>
        <v>41213</v>
      </c>
      <c r="D151" s="199" t="str">
        <f ca="1" t="shared" si="6"/>
        <v>Category 2: Redesign to Improve Patient Experience</v>
      </c>
      <c r="E151" s="196">
        <f ca="1" t="shared" si="7"/>
        <v>0</v>
      </c>
      <c r="F151" s="196">
        <f ca="1" t="shared" si="8"/>
        <v>0</v>
      </c>
      <c r="G151" s="199" t="str">
        <f ca="1">INDIRECT("'"&amp;$Q151&amp;"'!B247")</f>
        <v>Improvement Milestone:</v>
      </c>
      <c r="H151" s="196">
        <f ca="1">INDIRECT("'"&amp;$Q151&amp;"'!D247")</f>
        <v>0</v>
      </c>
      <c r="I151" s="196"/>
      <c r="J151" s="196">
        <f ca="1">INDIRECT("'"&amp;$Q151&amp;"'!F250")</f>
        <v>0</v>
      </c>
      <c r="K151" s="196">
        <f ca="1">INDIRECT("'"&amp;$Q151&amp;"'!F252")</f>
        <v>0</v>
      </c>
      <c r="L151" s="196" t="str">
        <f ca="1">INDIRECT("'"&amp;$Q151&amp;"'!F254")</f>
        <v>N/A</v>
      </c>
      <c r="M151" s="196">
        <f ca="1">INDIRECT("'"&amp;$Q151&amp;"'!F257")</f>
        <v>0</v>
      </c>
      <c r="N151" s="196">
        <f ca="1">INDIRECT("'"&amp;$Q151&amp;"'!B259")</f>
        <v>0</v>
      </c>
      <c r="O151" s="196">
        <f ca="1">INDIRECT("'"&amp;$Q151&amp;"'!F267")</f>
        <v>0</v>
      </c>
      <c r="P151" s="196" t="str">
        <f ca="1">INDIRECT("'"&amp;$Q151&amp;"'!F269")</f>
        <v xml:space="preserve"> </v>
      </c>
      <c r="Q151" t="s">
        <v>263</v>
      </c>
      <c r="R151">
        <v>15</v>
      </c>
    </row>
    <row r="152" spans="1:18" ht="15">
      <c r="A152" s="196" t="str">
        <f>'Total Payment Amount'!$D$2</f>
        <v>The University of California, San Diego Health System</v>
      </c>
      <c r="B152" s="196" t="str">
        <f>'Total Payment Amount'!$D$3</f>
        <v>DY 7</v>
      </c>
      <c r="C152" s="197">
        <f>'Total Payment Amount'!$D$4</f>
        <v>41213</v>
      </c>
      <c r="D152" s="199" t="str">
        <f ca="1" t="shared" si="6"/>
        <v>Category 2: Redesign for Cost Containment</v>
      </c>
      <c r="E152" s="196">
        <f ca="1" t="shared" si="7"/>
        <v>0</v>
      </c>
      <c r="F152" s="196">
        <f ca="1" t="shared" si="8"/>
        <v>0</v>
      </c>
      <c r="G152" s="199" t="str">
        <f ca="1">INDIRECT("'"&amp;$Q152&amp;"'!B22")</f>
        <v>Process Milestone:</v>
      </c>
      <c r="H152" s="196">
        <f ca="1">INDIRECT("'"&amp;$Q152&amp;"'!D22")</f>
        <v>0</v>
      </c>
      <c r="I152" s="196"/>
      <c r="J152" s="196">
        <f ca="1">INDIRECT("'"&amp;$Q152&amp;"'!F25")</f>
        <v>0</v>
      </c>
      <c r="K152" s="196">
        <f ca="1">INDIRECT("'"&amp;$Q152&amp;"'!F27")</f>
        <v>0</v>
      </c>
      <c r="L152" s="196" t="str">
        <f ca="1">INDIRECT("'"&amp;$Q152&amp;"'!F29")</f>
        <v>N/A</v>
      </c>
      <c r="M152" s="196">
        <f ca="1">INDIRECT("'"&amp;$Q152&amp;"'!F32")</f>
        <v>0</v>
      </c>
      <c r="N152" s="196">
        <f ca="1">INDIRECT("'"&amp;$Q152&amp;"'!B34")</f>
        <v>0</v>
      </c>
      <c r="O152" s="196">
        <f ca="1">INDIRECT("'"&amp;$Q152&amp;"'!F42")</f>
        <v>0</v>
      </c>
      <c r="P152" s="196" t="str">
        <f ca="1">INDIRECT("'"&amp;$Q152&amp;"'!F44")</f>
        <v xml:space="preserve"> </v>
      </c>
      <c r="Q152" t="s">
        <v>110</v>
      </c>
      <c r="R152">
        <v>16</v>
      </c>
    </row>
    <row r="153" spans="1:18" ht="15">
      <c r="A153" s="196" t="str">
        <f>'Total Payment Amount'!$D$2</f>
        <v>The University of California, San Diego Health System</v>
      </c>
      <c r="B153" s="196" t="str">
        <f>'Total Payment Amount'!$D$3</f>
        <v>DY 7</v>
      </c>
      <c r="C153" s="197">
        <f>'Total Payment Amount'!$D$4</f>
        <v>41213</v>
      </c>
      <c r="D153" s="199" t="str">
        <f ca="1" t="shared" si="6"/>
        <v>Category 2: Redesign for Cost Containment</v>
      </c>
      <c r="E153" s="196">
        <f ca="1" t="shared" si="7"/>
        <v>0</v>
      </c>
      <c r="F153" s="196">
        <f ca="1" t="shared" si="8"/>
        <v>0</v>
      </c>
      <c r="G153" s="199" t="str">
        <f ca="1">INDIRECT("'"&amp;$Q153&amp;"'!B47")</f>
        <v>Process Milestone:</v>
      </c>
      <c r="H153" s="196">
        <f ca="1">INDIRECT("'"&amp;$Q153&amp;"'!D47")</f>
        <v>0</v>
      </c>
      <c r="I153" s="196"/>
      <c r="J153" s="196">
        <f ca="1">INDIRECT("'"&amp;$Q153&amp;"'!F50")</f>
        <v>0</v>
      </c>
      <c r="K153" s="196">
        <f ca="1">INDIRECT("'"&amp;$Q153&amp;"'!F52")</f>
        <v>0</v>
      </c>
      <c r="L153" s="196" t="str">
        <f ca="1">INDIRECT("'"&amp;$Q153&amp;"'!F54")</f>
        <v>N/A</v>
      </c>
      <c r="M153" s="196">
        <f ca="1">INDIRECT("'"&amp;$Q153&amp;"'!F57")</f>
        <v>0</v>
      </c>
      <c r="N153" s="196">
        <f ca="1">INDIRECT("'"&amp;$Q153&amp;"'!B59")</f>
        <v>0</v>
      </c>
      <c r="O153" s="196">
        <f ca="1">INDIRECT("'"&amp;$Q153&amp;"'!F67")</f>
        <v>0</v>
      </c>
      <c r="P153" s="196" t="str">
        <f ca="1">INDIRECT("'"&amp;$Q153&amp;"'!F69")</f>
        <v xml:space="preserve"> </v>
      </c>
      <c r="Q153" t="s">
        <v>110</v>
      </c>
      <c r="R153">
        <v>16</v>
      </c>
    </row>
    <row r="154" spans="1:18" ht="15">
      <c r="A154" s="196" t="str">
        <f>'Total Payment Amount'!$D$2</f>
        <v>The University of California, San Diego Health System</v>
      </c>
      <c r="B154" s="196" t="str">
        <f>'Total Payment Amount'!$D$3</f>
        <v>DY 7</v>
      </c>
      <c r="C154" s="197">
        <f>'Total Payment Amount'!$D$4</f>
        <v>41213</v>
      </c>
      <c r="D154" s="199" t="str">
        <f ca="1" t="shared" si="6"/>
        <v>Category 2: Redesign for Cost Containment</v>
      </c>
      <c r="E154" s="196">
        <f ca="1" t="shared" si="7"/>
        <v>0</v>
      </c>
      <c r="F154" s="196">
        <f ca="1" t="shared" si="8"/>
        <v>0</v>
      </c>
      <c r="G154" s="199" t="str">
        <f ca="1">INDIRECT("'"&amp;$Q154&amp;"'!B72")</f>
        <v>Process Milestone:</v>
      </c>
      <c r="H154" s="196">
        <f ca="1">INDIRECT("'"&amp;$Q154&amp;"'!D72")</f>
        <v>0</v>
      </c>
      <c r="I154" s="196"/>
      <c r="J154" s="196">
        <f ca="1">INDIRECT("'"&amp;$Q154&amp;"'!F75")</f>
        <v>0</v>
      </c>
      <c r="K154" s="196">
        <f ca="1">INDIRECT("'"&amp;$Q154&amp;"'!F77")</f>
        <v>0</v>
      </c>
      <c r="L154" s="196" t="str">
        <f ca="1">INDIRECT("'"&amp;$Q154&amp;"'!F79")</f>
        <v>N/A</v>
      </c>
      <c r="M154" s="196">
        <f ca="1">INDIRECT("'"&amp;$Q154&amp;"'!F82")</f>
        <v>0</v>
      </c>
      <c r="N154" s="196">
        <f ca="1">INDIRECT("'"&amp;$Q154&amp;"'!B84")</f>
        <v>0</v>
      </c>
      <c r="O154" s="196">
        <f ca="1">INDIRECT("'"&amp;$Q154&amp;"'!F92")</f>
        <v>0</v>
      </c>
      <c r="P154" s="196" t="str">
        <f ca="1">INDIRECT("'"&amp;$Q154&amp;"'!F94")</f>
        <v xml:space="preserve"> </v>
      </c>
      <c r="Q154" t="s">
        <v>110</v>
      </c>
      <c r="R154">
        <v>16</v>
      </c>
    </row>
    <row r="155" spans="1:18" ht="15">
      <c r="A155" s="196" t="str">
        <f>'Total Payment Amount'!$D$2</f>
        <v>The University of California, San Diego Health System</v>
      </c>
      <c r="B155" s="196" t="str">
        <f>'Total Payment Amount'!$D$3</f>
        <v>DY 7</v>
      </c>
      <c r="C155" s="197">
        <f>'Total Payment Amount'!$D$4</f>
        <v>41213</v>
      </c>
      <c r="D155" s="199" t="str">
        <f ca="1" t="shared" si="6"/>
        <v>Category 2: Redesign for Cost Containment</v>
      </c>
      <c r="E155" s="196">
        <f ca="1" t="shared" si="7"/>
        <v>0</v>
      </c>
      <c r="F155" s="196">
        <f ca="1" t="shared" si="8"/>
        <v>0</v>
      </c>
      <c r="G155" s="199" t="str">
        <f ca="1">INDIRECT("'"&amp;$Q155&amp;"'!B97")</f>
        <v>Process Milestone:</v>
      </c>
      <c r="H155" s="196">
        <f ca="1">INDIRECT("'"&amp;$Q155&amp;"'!D97")</f>
        <v>0</v>
      </c>
      <c r="I155" s="196"/>
      <c r="J155" s="196">
        <f ca="1">INDIRECT("'"&amp;$Q155&amp;"'!F100")</f>
        <v>0</v>
      </c>
      <c r="K155" s="196">
        <f ca="1">INDIRECT("'"&amp;$Q155&amp;"'!F102")</f>
        <v>0</v>
      </c>
      <c r="L155" s="196" t="str">
        <f ca="1">INDIRECT("'"&amp;$Q155&amp;"'!F104")</f>
        <v>N/A</v>
      </c>
      <c r="M155" s="196">
        <f ca="1">INDIRECT("'"&amp;$Q155&amp;"'!F107")</f>
        <v>0</v>
      </c>
      <c r="N155" s="196">
        <f ca="1">INDIRECT("'"&amp;$Q155&amp;"'!B109")</f>
        <v>0</v>
      </c>
      <c r="O155" s="196">
        <f ca="1">INDIRECT("'"&amp;$Q155&amp;"'!F117")</f>
        <v>0</v>
      </c>
      <c r="P155" s="196" t="str">
        <f ca="1">INDIRECT("'"&amp;$Q155&amp;"'!F119")</f>
        <v xml:space="preserve"> </v>
      </c>
      <c r="Q155" t="s">
        <v>110</v>
      </c>
      <c r="R155">
        <v>16</v>
      </c>
    </row>
    <row r="156" spans="1:18" ht="15">
      <c r="A156" s="196" t="str">
        <f>'Total Payment Amount'!$D$2</f>
        <v>The University of California, San Diego Health System</v>
      </c>
      <c r="B156" s="196" t="str">
        <f>'Total Payment Amount'!$D$3</f>
        <v>DY 7</v>
      </c>
      <c r="C156" s="197">
        <f>'Total Payment Amount'!$D$4</f>
        <v>41213</v>
      </c>
      <c r="D156" s="199" t="str">
        <f ca="1" t="shared" si="6"/>
        <v>Category 2: Redesign for Cost Containment</v>
      </c>
      <c r="E156" s="196">
        <f ca="1" t="shared" si="7"/>
        <v>0</v>
      </c>
      <c r="F156" s="196">
        <f ca="1" t="shared" si="8"/>
        <v>0</v>
      </c>
      <c r="G156" s="199" t="str">
        <f ca="1">INDIRECT("'"&amp;$Q156&amp;"'!B122")</f>
        <v>Process Milestone:</v>
      </c>
      <c r="H156" s="196">
        <f ca="1">INDIRECT("'"&amp;$Q156&amp;"'!D122")</f>
        <v>0</v>
      </c>
      <c r="I156" s="196"/>
      <c r="J156" s="196">
        <f ca="1">INDIRECT("'"&amp;$Q156&amp;"'!F125")</f>
        <v>0</v>
      </c>
      <c r="K156" s="196">
        <f ca="1">INDIRECT("'"&amp;$Q156&amp;"'!F127")</f>
        <v>0</v>
      </c>
      <c r="L156" s="196" t="str">
        <f ca="1">INDIRECT("'"&amp;$Q156&amp;"'!F129")</f>
        <v>N/A</v>
      </c>
      <c r="M156" s="196">
        <f ca="1">INDIRECT("'"&amp;$Q156&amp;"'!F132")</f>
        <v>0</v>
      </c>
      <c r="N156" s="196">
        <f ca="1">INDIRECT("'"&amp;$Q156&amp;"'!B134")</f>
        <v>0</v>
      </c>
      <c r="O156" s="196">
        <f ca="1">INDIRECT("'"&amp;$Q156&amp;"'!F142")</f>
        <v>0</v>
      </c>
      <c r="P156" s="196" t="str">
        <f ca="1">INDIRECT("'"&amp;$Q156&amp;"'!F144")</f>
        <v xml:space="preserve"> </v>
      </c>
      <c r="Q156" t="s">
        <v>110</v>
      </c>
      <c r="R156">
        <v>16</v>
      </c>
    </row>
    <row r="157" spans="1:18" ht="15">
      <c r="A157" s="196" t="str">
        <f>'Total Payment Amount'!$D$2</f>
        <v>The University of California, San Diego Health System</v>
      </c>
      <c r="B157" s="196" t="str">
        <f>'Total Payment Amount'!$D$3</f>
        <v>DY 7</v>
      </c>
      <c r="C157" s="197">
        <f>'Total Payment Amount'!$D$4</f>
        <v>41213</v>
      </c>
      <c r="D157" s="199" t="str">
        <f ca="1" t="shared" si="6"/>
        <v>Category 2: Redesign for Cost Containment</v>
      </c>
      <c r="E157" s="196">
        <f ca="1" t="shared" si="7"/>
        <v>0</v>
      </c>
      <c r="F157" s="196">
        <f ca="1" t="shared" si="8"/>
        <v>0</v>
      </c>
      <c r="G157" s="199" t="str">
        <f ca="1">INDIRECT("'"&amp;$Q157&amp;"'!B147")</f>
        <v>Improvement Milestone:</v>
      </c>
      <c r="H157" s="196">
        <f ca="1">INDIRECT("'"&amp;$Q157&amp;"'!D147")</f>
        <v>0</v>
      </c>
      <c r="I157" s="196"/>
      <c r="J157" s="196">
        <f ca="1">INDIRECT("'"&amp;$Q157&amp;"'!F150")</f>
        <v>0</v>
      </c>
      <c r="K157" s="196">
        <f ca="1">INDIRECT("'"&amp;$Q157&amp;"'!F152")</f>
        <v>0</v>
      </c>
      <c r="L157" s="196" t="str">
        <f ca="1">INDIRECT("'"&amp;$Q157&amp;"'!F154")</f>
        <v>N/A</v>
      </c>
      <c r="M157" s="196">
        <f ca="1">INDIRECT("'"&amp;$Q157&amp;"'!F157")</f>
        <v>0</v>
      </c>
      <c r="N157" s="196">
        <f ca="1">INDIRECT("'"&amp;$Q157&amp;"'!B159")</f>
        <v>0</v>
      </c>
      <c r="O157" s="196">
        <f ca="1">INDIRECT("'"&amp;$Q157&amp;"'!F167")</f>
        <v>0</v>
      </c>
      <c r="P157" s="196" t="str">
        <f ca="1">INDIRECT("'"&amp;$Q157&amp;"'!F169")</f>
        <v xml:space="preserve"> </v>
      </c>
      <c r="Q157" t="s">
        <v>110</v>
      </c>
      <c r="R157">
        <v>16</v>
      </c>
    </row>
    <row r="158" spans="1:18" ht="15">
      <c r="A158" s="196" t="str">
        <f>'Total Payment Amount'!$D$2</f>
        <v>The University of California, San Diego Health System</v>
      </c>
      <c r="B158" s="196" t="str">
        <f>'Total Payment Amount'!$D$3</f>
        <v>DY 7</v>
      </c>
      <c r="C158" s="197">
        <f>'Total Payment Amount'!$D$4</f>
        <v>41213</v>
      </c>
      <c r="D158" s="199" t="str">
        <f ca="1" t="shared" si="6"/>
        <v>Category 2: Redesign for Cost Containment</v>
      </c>
      <c r="E158" s="196">
        <f ca="1" t="shared" si="7"/>
        <v>0</v>
      </c>
      <c r="F158" s="196">
        <f ca="1" t="shared" si="8"/>
        <v>0</v>
      </c>
      <c r="G158" s="199" t="str">
        <f ca="1">INDIRECT("'"&amp;$Q158&amp;"'!B172")</f>
        <v>Improvement Milestone:</v>
      </c>
      <c r="H158" s="196">
        <f ca="1">INDIRECT("'"&amp;$Q158&amp;"'!D172")</f>
        <v>0</v>
      </c>
      <c r="I158" s="196"/>
      <c r="J158" s="196">
        <f ca="1">INDIRECT("'"&amp;$Q158&amp;"'!F175")</f>
        <v>0</v>
      </c>
      <c r="K158" s="196">
        <f ca="1">INDIRECT("'"&amp;$Q158&amp;"'!F177")</f>
        <v>0</v>
      </c>
      <c r="L158" s="196" t="str">
        <f ca="1">INDIRECT("'"&amp;$Q158&amp;"'!F179")</f>
        <v>N/A</v>
      </c>
      <c r="M158" s="196">
        <f ca="1">INDIRECT("'"&amp;$Q158&amp;"'!F182")</f>
        <v>0</v>
      </c>
      <c r="N158" s="196">
        <f ca="1">INDIRECT("'"&amp;$Q158&amp;"'!B184")</f>
        <v>0</v>
      </c>
      <c r="O158" s="196">
        <f ca="1">INDIRECT("'"&amp;$Q158&amp;"'!F192")</f>
        <v>0</v>
      </c>
      <c r="P158" s="196" t="str">
        <f ca="1">INDIRECT("'"&amp;$Q158&amp;"'!F194")</f>
        <v xml:space="preserve"> </v>
      </c>
      <c r="Q158" t="s">
        <v>110</v>
      </c>
      <c r="R158">
        <v>16</v>
      </c>
    </row>
    <row r="159" spans="1:18" ht="15">
      <c r="A159" s="196" t="str">
        <f>'Total Payment Amount'!$D$2</f>
        <v>The University of California, San Diego Health System</v>
      </c>
      <c r="B159" s="196" t="str">
        <f>'Total Payment Amount'!$D$3</f>
        <v>DY 7</v>
      </c>
      <c r="C159" s="197">
        <f>'Total Payment Amount'!$D$4</f>
        <v>41213</v>
      </c>
      <c r="D159" s="199" t="str">
        <f ca="1" t="shared" si="6"/>
        <v>Category 2: Redesign for Cost Containment</v>
      </c>
      <c r="E159" s="196">
        <f ca="1" t="shared" si="7"/>
        <v>0</v>
      </c>
      <c r="F159" s="196">
        <f ca="1" t="shared" si="8"/>
        <v>0</v>
      </c>
      <c r="G159" s="199" t="str">
        <f ca="1">INDIRECT("'"&amp;$Q159&amp;"'!B197")</f>
        <v>Improvement Milestone:</v>
      </c>
      <c r="H159" s="196">
        <f ca="1">INDIRECT("'"&amp;$Q159&amp;"'!D197")</f>
        <v>0</v>
      </c>
      <c r="I159" s="196"/>
      <c r="J159" s="196">
        <f ca="1">INDIRECT("'"&amp;$Q159&amp;"'!F200")</f>
        <v>0</v>
      </c>
      <c r="K159" s="196">
        <f ca="1">INDIRECT("'"&amp;$Q159&amp;"'!F202")</f>
        <v>0</v>
      </c>
      <c r="L159" s="196" t="str">
        <f ca="1">INDIRECT("'"&amp;$Q159&amp;"'!F204")</f>
        <v>N/A</v>
      </c>
      <c r="M159" s="196">
        <f ca="1">INDIRECT("'"&amp;$Q159&amp;"'!F207")</f>
        <v>0</v>
      </c>
      <c r="N159" s="196">
        <f ca="1">INDIRECT("'"&amp;$Q159&amp;"'!B209")</f>
        <v>0</v>
      </c>
      <c r="O159" s="196">
        <f ca="1">INDIRECT("'"&amp;$Q159&amp;"'!F217")</f>
        <v>0</v>
      </c>
      <c r="P159" s="196" t="str">
        <f ca="1">INDIRECT("'"&amp;$Q159&amp;"'!F219")</f>
        <v xml:space="preserve"> </v>
      </c>
      <c r="Q159" t="s">
        <v>110</v>
      </c>
      <c r="R159">
        <v>16</v>
      </c>
    </row>
    <row r="160" spans="1:18" ht="15">
      <c r="A160" s="196" t="str">
        <f>'Total Payment Amount'!$D$2</f>
        <v>The University of California, San Diego Health System</v>
      </c>
      <c r="B160" s="196" t="str">
        <f>'Total Payment Amount'!$D$3</f>
        <v>DY 7</v>
      </c>
      <c r="C160" s="197">
        <f>'Total Payment Amount'!$D$4</f>
        <v>41213</v>
      </c>
      <c r="D160" s="199" t="str">
        <f ca="1" t="shared" si="6"/>
        <v>Category 2: Redesign for Cost Containment</v>
      </c>
      <c r="E160" s="196">
        <f ca="1" t="shared" si="7"/>
        <v>0</v>
      </c>
      <c r="F160" s="196">
        <f ca="1" t="shared" si="8"/>
        <v>0</v>
      </c>
      <c r="G160" s="199" t="str">
        <f ca="1">INDIRECT("'"&amp;$Q160&amp;"'!B222")</f>
        <v>Improvement Milestone:</v>
      </c>
      <c r="H160" s="196">
        <f ca="1">INDIRECT("'"&amp;$Q160&amp;"'!D222")</f>
        <v>0</v>
      </c>
      <c r="I160" s="196"/>
      <c r="J160" s="196">
        <f ca="1">INDIRECT("'"&amp;$Q160&amp;"'!F225")</f>
        <v>0</v>
      </c>
      <c r="K160" s="196">
        <f ca="1">INDIRECT("'"&amp;$Q160&amp;"'!F227")</f>
        <v>0</v>
      </c>
      <c r="L160" s="196" t="str">
        <f ca="1">INDIRECT("'"&amp;$Q160&amp;"'!F229")</f>
        <v>N/A</v>
      </c>
      <c r="M160" s="196">
        <f ca="1">INDIRECT("'"&amp;$Q160&amp;"'!F232")</f>
        <v>0</v>
      </c>
      <c r="N160" s="196">
        <f ca="1">INDIRECT("'"&amp;$Q160&amp;"'!B234")</f>
        <v>0</v>
      </c>
      <c r="O160" s="196">
        <f ca="1">INDIRECT("'"&amp;$Q160&amp;"'!F242")</f>
        <v>0</v>
      </c>
      <c r="P160" s="196" t="str">
        <f ca="1">INDIRECT("'"&amp;$Q160&amp;"'!F244")</f>
        <v xml:space="preserve"> </v>
      </c>
      <c r="Q160" t="s">
        <v>110</v>
      </c>
      <c r="R160">
        <v>16</v>
      </c>
    </row>
    <row r="161" spans="1:18" ht="15">
      <c r="A161" s="196" t="str">
        <f>'Total Payment Amount'!$D$2</f>
        <v>The University of California, San Diego Health System</v>
      </c>
      <c r="B161" s="196" t="str">
        <f>'Total Payment Amount'!$D$3</f>
        <v>DY 7</v>
      </c>
      <c r="C161" s="197">
        <f>'Total Payment Amount'!$D$4</f>
        <v>41213</v>
      </c>
      <c r="D161" s="199" t="str">
        <f ca="1" t="shared" si="6"/>
        <v>Category 2: Redesign for Cost Containment</v>
      </c>
      <c r="E161" s="196">
        <f ca="1" t="shared" si="7"/>
        <v>0</v>
      </c>
      <c r="F161" s="196">
        <f ca="1" t="shared" si="8"/>
        <v>0</v>
      </c>
      <c r="G161" s="199" t="str">
        <f ca="1">INDIRECT("'"&amp;$Q161&amp;"'!B247")</f>
        <v>Improvement Milestone:</v>
      </c>
      <c r="H161" s="196">
        <f ca="1">INDIRECT("'"&amp;$Q161&amp;"'!D247")</f>
        <v>0</v>
      </c>
      <c r="I161" s="196"/>
      <c r="J161" s="196">
        <f ca="1">INDIRECT("'"&amp;$Q161&amp;"'!F250")</f>
        <v>0</v>
      </c>
      <c r="K161" s="196">
        <f ca="1">INDIRECT("'"&amp;$Q161&amp;"'!F252")</f>
        <v>0</v>
      </c>
      <c r="L161" s="196" t="str">
        <f ca="1">INDIRECT("'"&amp;$Q161&amp;"'!F254")</f>
        <v>N/A</v>
      </c>
      <c r="M161" s="196">
        <f ca="1">INDIRECT("'"&amp;$Q161&amp;"'!F257")</f>
        <v>0</v>
      </c>
      <c r="N161" s="196">
        <f ca="1">INDIRECT("'"&amp;$Q161&amp;"'!B259")</f>
        <v>0</v>
      </c>
      <c r="O161" s="196">
        <f ca="1">INDIRECT("'"&amp;$Q161&amp;"'!F267")</f>
        <v>0</v>
      </c>
      <c r="P161" s="196" t="str">
        <f ca="1">INDIRECT("'"&amp;$Q161&amp;"'!F269")</f>
        <v xml:space="preserve"> </v>
      </c>
      <c r="Q161" t="s">
        <v>110</v>
      </c>
      <c r="R161">
        <v>16</v>
      </c>
    </row>
    <row r="162" spans="1:18" ht="15">
      <c r="A162" s="196" t="str">
        <f>'Total Payment Amount'!$D$2</f>
        <v>The University of California, San Diego Health System</v>
      </c>
      <c r="B162" s="196" t="str">
        <f>'Total Payment Amount'!$D$3</f>
        <v>DY 7</v>
      </c>
      <c r="C162" s="197">
        <f>'Total Payment Amount'!$D$4</f>
        <v>41213</v>
      </c>
      <c r="D162" s="199" t="str">
        <f ca="1" t="shared" si="6"/>
        <v>Category 2: Integrate Physical and Behavioral Health Care</v>
      </c>
      <c r="E162" s="196">
        <f ca="1" t="shared" si="7"/>
        <v>0</v>
      </c>
      <c r="F162" s="196">
        <f ca="1" t="shared" si="8"/>
        <v>0</v>
      </c>
      <c r="G162" s="199" t="str">
        <f ca="1">INDIRECT("'"&amp;$Q162&amp;"'!B22")</f>
        <v>Process Milestone:</v>
      </c>
      <c r="H162" s="196">
        <f ca="1">INDIRECT("'"&amp;$Q162&amp;"'!D22")</f>
        <v>0</v>
      </c>
      <c r="I162" s="196"/>
      <c r="J162" s="196">
        <f ca="1">INDIRECT("'"&amp;$Q162&amp;"'!F25")</f>
        <v>0</v>
      </c>
      <c r="K162" s="196">
        <f ca="1">INDIRECT("'"&amp;$Q162&amp;"'!F27")</f>
        <v>0</v>
      </c>
      <c r="L162" s="196" t="str">
        <f ca="1">INDIRECT("'"&amp;$Q162&amp;"'!F29")</f>
        <v>N/A</v>
      </c>
      <c r="M162" s="196">
        <f ca="1">INDIRECT("'"&amp;$Q162&amp;"'!F32")</f>
        <v>0</v>
      </c>
      <c r="N162" s="196">
        <f ca="1">INDIRECT("'"&amp;$Q162&amp;"'!B34")</f>
        <v>0</v>
      </c>
      <c r="O162" s="196">
        <f ca="1">INDIRECT("'"&amp;$Q162&amp;"'!F42")</f>
        <v>0</v>
      </c>
      <c r="P162" s="196" t="str">
        <f ca="1">INDIRECT("'"&amp;$Q162&amp;"'!F44")</f>
        <v xml:space="preserve"> </v>
      </c>
      <c r="Q162" t="s">
        <v>264</v>
      </c>
      <c r="R162">
        <v>17</v>
      </c>
    </row>
    <row r="163" spans="1:18" ht="15">
      <c r="A163" s="196" t="str">
        <f>'Total Payment Amount'!$D$2</f>
        <v>The University of California, San Diego Health System</v>
      </c>
      <c r="B163" s="196" t="str">
        <f>'Total Payment Amount'!$D$3</f>
        <v>DY 7</v>
      </c>
      <c r="C163" s="197">
        <f>'Total Payment Amount'!$D$4</f>
        <v>41213</v>
      </c>
      <c r="D163" s="199" t="str">
        <f ca="1" t="shared" si="6"/>
        <v>Category 2: Integrate Physical and Behavioral Health Care</v>
      </c>
      <c r="E163" s="196">
        <f ca="1" t="shared" si="7"/>
        <v>0</v>
      </c>
      <c r="F163" s="196">
        <f ca="1" t="shared" si="8"/>
        <v>0</v>
      </c>
      <c r="G163" s="199" t="str">
        <f ca="1">INDIRECT("'"&amp;$Q163&amp;"'!B47")</f>
        <v>Process Milestone:</v>
      </c>
      <c r="H163" s="196">
        <f ca="1">INDIRECT("'"&amp;$Q163&amp;"'!D47")</f>
        <v>0</v>
      </c>
      <c r="I163" s="196"/>
      <c r="J163" s="196">
        <f ca="1">INDIRECT("'"&amp;$Q163&amp;"'!F50")</f>
        <v>0</v>
      </c>
      <c r="K163" s="196">
        <f ca="1">INDIRECT("'"&amp;$Q163&amp;"'!F52")</f>
        <v>0</v>
      </c>
      <c r="L163" s="196" t="str">
        <f ca="1">INDIRECT("'"&amp;$Q163&amp;"'!F54")</f>
        <v>N/A</v>
      </c>
      <c r="M163" s="196">
        <f ca="1">INDIRECT("'"&amp;$Q163&amp;"'!F57")</f>
        <v>0</v>
      </c>
      <c r="N163" s="196">
        <f ca="1">INDIRECT("'"&amp;$Q163&amp;"'!B59")</f>
        <v>0</v>
      </c>
      <c r="O163" s="196">
        <f ca="1">INDIRECT("'"&amp;$Q163&amp;"'!F67")</f>
        <v>0</v>
      </c>
      <c r="P163" s="196" t="str">
        <f ca="1">INDIRECT("'"&amp;$Q163&amp;"'!F69")</f>
        <v xml:space="preserve"> </v>
      </c>
      <c r="Q163" t="s">
        <v>264</v>
      </c>
      <c r="R163">
        <v>17</v>
      </c>
    </row>
    <row r="164" spans="1:18" ht="15">
      <c r="A164" s="196" t="str">
        <f>'Total Payment Amount'!$D$2</f>
        <v>The University of California, San Diego Health System</v>
      </c>
      <c r="B164" s="196" t="str">
        <f>'Total Payment Amount'!$D$3</f>
        <v>DY 7</v>
      </c>
      <c r="C164" s="197">
        <f>'Total Payment Amount'!$D$4</f>
        <v>41213</v>
      </c>
      <c r="D164" s="199" t="str">
        <f ca="1" t="shared" si="6"/>
        <v>Category 2: Integrate Physical and Behavioral Health Care</v>
      </c>
      <c r="E164" s="196">
        <f ca="1" t="shared" si="7"/>
        <v>0</v>
      </c>
      <c r="F164" s="196">
        <f ca="1" t="shared" si="8"/>
        <v>0</v>
      </c>
      <c r="G164" s="199" t="str">
        <f ca="1">INDIRECT("'"&amp;$Q164&amp;"'!B72")</f>
        <v>Process Milestone:</v>
      </c>
      <c r="H164" s="196">
        <f ca="1">INDIRECT("'"&amp;$Q164&amp;"'!D72")</f>
        <v>0</v>
      </c>
      <c r="I164" s="196"/>
      <c r="J164" s="196">
        <f ca="1">INDIRECT("'"&amp;$Q164&amp;"'!F75")</f>
        <v>0</v>
      </c>
      <c r="K164" s="196">
        <f ca="1">INDIRECT("'"&amp;$Q164&amp;"'!F77")</f>
        <v>0</v>
      </c>
      <c r="L164" s="196" t="str">
        <f ca="1">INDIRECT("'"&amp;$Q164&amp;"'!F79")</f>
        <v>N/A</v>
      </c>
      <c r="M164" s="196">
        <f ca="1">INDIRECT("'"&amp;$Q164&amp;"'!F82")</f>
        <v>0</v>
      </c>
      <c r="N164" s="196">
        <f ca="1">INDIRECT("'"&amp;$Q164&amp;"'!B84")</f>
        <v>0</v>
      </c>
      <c r="O164" s="196">
        <f ca="1">INDIRECT("'"&amp;$Q164&amp;"'!F92")</f>
        <v>0</v>
      </c>
      <c r="P164" s="196" t="str">
        <f ca="1">INDIRECT("'"&amp;$Q164&amp;"'!F94")</f>
        <v xml:space="preserve"> </v>
      </c>
      <c r="Q164" t="s">
        <v>264</v>
      </c>
      <c r="R164">
        <v>17</v>
      </c>
    </row>
    <row r="165" spans="1:18" ht="15">
      <c r="A165" s="196" t="str">
        <f>'Total Payment Amount'!$D$2</f>
        <v>The University of California, San Diego Health System</v>
      </c>
      <c r="B165" s="196" t="str">
        <f>'Total Payment Amount'!$D$3</f>
        <v>DY 7</v>
      </c>
      <c r="C165" s="197">
        <f>'Total Payment Amount'!$D$4</f>
        <v>41213</v>
      </c>
      <c r="D165" s="199" t="str">
        <f ca="1" t="shared" si="6"/>
        <v>Category 2: Integrate Physical and Behavioral Health Care</v>
      </c>
      <c r="E165" s="196">
        <f ca="1" t="shared" si="7"/>
        <v>0</v>
      </c>
      <c r="F165" s="196">
        <f ca="1" t="shared" si="8"/>
        <v>0</v>
      </c>
      <c r="G165" s="199" t="str">
        <f ca="1">INDIRECT("'"&amp;$Q165&amp;"'!B97")</f>
        <v>Process Milestone:</v>
      </c>
      <c r="H165" s="196">
        <f ca="1">INDIRECT("'"&amp;$Q165&amp;"'!D97")</f>
        <v>0</v>
      </c>
      <c r="I165" s="196"/>
      <c r="J165" s="196">
        <f ca="1">INDIRECT("'"&amp;$Q165&amp;"'!F100")</f>
        <v>0</v>
      </c>
      <c r="K165" s="196">
        <f ca="1">INDIRECT("'"&amp;$Q165&amp;"'!F102")</f>
        <v>0</v>
      </c>
      <c r="L165" s="196" t="str">
        <f ca="1">INDIRECT("'"&amp;$Q165&amp;"'!F104")</f>
        <v>N/A</v>
      </c>
      <c r="M165" s="196">
        <f ca="1">INDIRECT("'"&amp;$Q165&amp;"'!F107")</f>
        <v>0</v>
      </c>
      <c r="N165" s="196">
        <f ca="1">INDIRECT("'"&amp;$Q165&amp;"'!B109")</f>
        <v>0</v>
      </c>
      <c r="O165" s="196">
        <f ca="1">INDIRECT("'"&amp;$Q165&amp;"'!F117")</f>
        <v>0</v>
      </c>
      <c r="P165" s="196" t="str">
        <f ca="1">INDIRECT("'"&amp;$Q165&amp;"'!F119")</f>
        <v xml:space="preserve"> </v>
      </c>
      <c r="Q165" t="s">
        <v>264</v>
      </c>
      <c r="R165">
        <v>17</v>
      </c>
    </row>
    <row r="166" spans="1:18" ht="15">
      <c r="A166" s="196" t="str">
        <f>'Total Payment Amount'!$D$2</f>
        <v>The University of California, San Diego Health System</v>
      </c>
      <c r="B166" s="196" t="str">
        <f>'Total Payment Amount'!$D$3</f>
        <v>DY 7</v>
      </c>
      <c r="C166" s="197">
        <f>'Total Payment Amount'!$D$4</f>
        <v>41213</v>
      </c>
      <c r="D166" s="199" t="str">
        <f ca="1" t="shared" si="6"/>
        <v>Category 2: Integrate Physical and Behavioral Health Care</v>
      </c>
      <c r="E166" s="196">
        <f ca="1" t="shared" si="7"/>
        <v>0</v>
      </c>
      <c r="F166" s="196">
        <f ca="1" t="shared" si="8"/>
        <v>0</v>
      </c>
      <c r="G166" s="199" t="str">
        <f ca="1">INDIRECT("'"&amp;$Q166&amp;"'!B122")</f>
        <v>Process Milestone:</v>
      </c>
      <c r="H166" s="196">
        <f ca="1">INDIRECT("'"&amp;$Q166&amp;"'!D122")</f>
        <v>0</v>
      </c>
      <c r="I166" s="196"/>
      <c r="J166" s="196">
        <f ca="1">INDIRECT("'"&amp;$Q166&amp;"'!F125")</f>
        <v>0</v>
      </c>
      <c r="K166" s="196">
        <f ca="1">INDIRECT("'"&amp;$Q166&amp;"'!F127")</f>
        <v>0</v>
      </c>
      <c r="L166" s="196" t="str">
        <f ca="1">INDIRECT("'"&amp;$Q166&amp;"'!F129")</f>
        <v>N/A</v>
      </c>
      <c r="M166" s="196">
        <f ca="1">INDIRECT("'"&amp;$Q166&amp;"'!F132")</f>
        <v>0</v>
      </c>
      <c r="N166" s="196">
        <f ca="1">INDIRECT("'"&amp;$Q166&amp;"'!B134")</f>
        <v>0</v>
      </c>
      <c r="O166" s="196">
        <f ca="1">INDIRECT("'"&amp;$Q166&amp;"'!F142")</f>
        <v>0</v>
      </c>
      <c r="P166" s="196" t="str">
        <f ca="1">INDIRECT("'"&amp;$Q166&amp;"'!F144")</f>
        <v xml:space="preserve"> </v>
      </c>
      <c r="Q166" t="s">
        <v>264</v>
      </c>
      <c r="R166">
        <v>17</v>
      </c>
    </row>
    <row r="167" spans="1:18" ht="15">
      <c r="A167" s="196" t="str">
        <f>'Total Payment Amount'!$D$2</f>
        <v>The University of California, San Diego Health System</v>
      </c>
      <c r="B167" s="196" t="str">
        <f>'Total Payment Amount'!$D$3</f>
        <v>DY 7</v>
      </c>
      <c r="C167" s="197">
        <f>'Total Payment Amount'!$D$4</f>
        <v>41213</v>
      </c>
      <c r="D167" s="199" t="str">
        <f ca="1" t="shared" si="6"/>
        <v>Category 2: Integrate Physical and Behavioral Health Care</v>
      </c>
      <c r="E167" s="196">
        <f ca="1" t="shared" si="7"/>
        <v>0</v>
      </c>
      <c r="F167" s="196">
        <f ca="1" t="shared" si="8"/>
        <v>0</v>
      </c>
      <c r="G167" s="199" t="str">
        <f ca="1">INDIRECT("'"&amp;$Q167&amp;"'!B147")</f>
        <v>Improvement Milestone:</v>
      </c>
      <c r="H167" s="196">
        <f ca="1">INDIRECT("'"&amp;$Q167&amp;"'!D147")</f>
        <v>0</v>
      </c>
      <c r="I167" s="196"/>
      <c r="J167" s="196">
        <f ca="1">INDIRECT("'"&amp;$Q167&amp;"'!F150")</f>
        <v>0</v>
      </c>
      <c r="K167" s="196">
        <f ca="1">INDIRECT("'"&amp;$Q167&amp;"'!F152")</f>
        <v>0</v>
      </c>
      <c r="L167" s="196" t="str">
        <f ca="1">INDIRECT("'"&amp;$Q167&amp;"'!F154")</f>
        <v>N/A</v>
      </c>
      <c r="M167" s="196">
        <f ca="1">INDIRECT("'"&amp;$Q167&amp;"'!F157")</f>
        <v>0</v>
      </c>
      <c r="N167" s="196">
        <f ca="1">INDIRECT("'"&amp;$Q167&amp;"'!B159")</f>
        <v>0</v>
      </c>
      <c r="O167" s="196">
        <f ca="1">INDIRECT("'"&amp;$Q167&amp;"'!F167")</f>
        <v>0</v>
      </c>
      <c r="P167" s="196" t="str">
        <f ca="1">INDIRECT("'"&amp;$Q167&amp;"'!F169")</f>
        <v xml:space="preserve"> </v>
      </c>
      <c r="Q167" t="s">
        <v>264</v>
      </c>
      <c r="R167">
        <v>17</v>
      </c>
    </row>
    <row r="168" spans="1:18" ht="15">
      <c r="A168" s="196" t="str">
        <f>'Total Payment Amount'!$D$2</f>
        <v>The University of California, San Diego Health System</v>
      </c>
      <c r="B168" s="196" t="str">
        <f>'Total Payment Amount'!$D$3</f>
        <v>DY 7</v>
      </c>
      <c r="C168" s="197">
        <f>'Total Payment Amount'!$D$4</f>
        <v>41213</v>
      </c>
      <c r="D168" s="199" t="str">
        <f ca="1" t="shared" si="6"/>
        <v>Category 2: Integrate Physical and Behavioral Health Care</v>
      </c>
      <c r="E168" s="196">
        <f ca="1" t="shared" si="7"/>
        <v>0</v>
      </c>
      <c r="F168" s="196">
        <f ca="1" t="shared" si="8"/>
        <v>0</v>
      </c>
      <c r="G168" s="199" t="str">
        <f ca="1">INDIRECT("'"&amp;$Q168&amp;"'!B172")</f>
        <v>Improvement Milestone:</v>
      </c>
      <c r="H168" s="196">
        <f ca="1">INDIRECT("'"&amp;$Q168&amp;"'!D172")</f>
        <v>0</v>
      </c>
      <c r="I168" s="196"/>
      <c r="J168" s="196">
        <f ca="1">INDIRECT("'"&amp;$Q168&amp;"'!F175")</f>
        <v>0</v>
      </c>
      <c r="K168" s="196">
        <f ca="1">INDIRECT("'"&amp;$Q168&amp;"'!F177")</f>
        <v>0</v>
      </c>
      <c r="L168" s="196" t="str">
        <f ca="1">INDIRECT("'"&amp;$Q168&amp;"'!F179")</f>
        <v>N/A</v>
      </c>
      <c r="M168" s="196">
        <f ca="1">INDIRECT("'"&amp;$Q168&amp;"'!F182")</f>
        <v>0</v>
      </c>
      <c r="N168" s="196">
        <f ca="1">INDIRECT("'"&amp;$Q168&amp;"'!B184")</f>
        <v>0</v>
      </c>
      <c r="O168" s="196">
        <f ca="1">INDIRECT("'"&amp;$Q168&amp;"'!F192")</f>
        <v>0</v>
      </c>
      <c r="P168" s="196" t="str">
        <f ca="1">INDIRECT("'"&amp;$Q168&amp;"'!F194")</f>
        <v xml:space="preserve"> </v>
      </c>
      <c r="Q168" t="s">
        <v>264</v>
      </c>
      <c r="R168">
        <v>17</v>
      </c>
    </row>
    <row r="169" spans="1:18" ht="15">
      <c r="A169" s="196" t="str">
        <f>'Total Payment Amount'!$D$2</f>
        <v>The University of California, San Diego Health System</v>
      </c>
      <c r="B169" s="196" t="str">
        <f>'Total Payment Amount'!$D$3</f>
        <v>DY 7</v>
      </c>
      <c r="C169" s="197">
        <f>'Total Payment Amount'!$D$4</f>
        <v>41213</v>
      </c>
      <c r="D169" s="199" t="str">
        <f ca="1" t="shared" si="6"/>
        <v>Category 2: Integrate Physical and Behavioral Health Care</v>
      </c>
      <c r="E169" s="196">
        <f ca="1" t="shared" si="7"/>
        <v>0</v>
      </c>
      <c r="F169" s="196">
        <f ca="1" t="shared" si="8"/>
        <v>0</v>
      </c>
      <c r="G169" s="199" t="str">
        <f ca="1">INDIRECT("'"&amp;$Q169&amp;"'!B197")</f>
        <v>Improvement Milestone:</v>
      </c>
      <c r="H169" s="196">
        <f ca="1">INDIRECT("'"&amp;$Q169&amp;"'!D197")</f>
        <v>0</v>
      </c>
      <c r="I169" s="196"/>
      <c r="J169" s="196">
        <f ca="1">INDIRECT("'"&amp;$Q169&amp;"'!F200")</f>
        <v>0</v>
      </c>
      <c r="K169" s="196">
        <f ca="1">INDIRECT("'"&amp;$Q169&amp;"'!F202")</f>
        <v>0</v>
      </c>
      <c r="L169" s="196" t="str">
        <f ca="1">INDIRECT("'"&amp;$Q169&amp;"'!F204")</f>
        <v>N/A</v>
      </c>
      <c r="M169" s="196">
        <f ca="1">INDIRECT("'"&amp;$Q169&amp;"'!F207")</f>
        <v>0</v>
      </c>
      <c r="N169" s="196">
        <f ca="1">INDIRECT("'"&amp;$Q169&amp;"'!B209")</f>
        <v>0</v>
      </c>
      <c r="O169" s="196">
        <f ca="1">INDIRECT("'"&amp;$Q169&amp;"'!F217")</f>
        <v>0</v>
      </c>
      <c r="P169" s="196" t="str">
        <f ca="1">INDIRECT("'"&amp;$Q169&amp;"'!F219")</f>
        <v xml:space="preserve"> </v>
      </c>
      <c r="Q169" t="s">
        <v>264</v>
      </c>
      <c r="R169">
        <v>17</v>
      </c>
    </row>
    <row r="170" spans="1:18" ht="15">
      <c r="A170" s="196" t="str">
        <f>'Total Payment Amount'!$D$2</f>
        <v>The University of California, San Diego Health System</v>
      </c>
      <c r="B170" s="196" t="str">
        <f>'Total Payment Amount'!$D$3</f>
        <v>DY 7</v>
      </c>
      <c r="C170" s="197">
        <f>'Total Payment Amount'!$D$4</f>
        <v>41213</v>
      </c>
      <c r="D170" s="199" t="str">
        <f ca="1" t="shared" si="6"/>
        <v>Category 2: Integrate Physical and Behavioral Health Care</v>
      </c>
      <c r="E170" s="196">
        <f ca="1" t="shared" si="7"/>
        <v>0</v>
      </c>
      <c r="F170" s="196">
        <f ca="1" t="shared" si="8"/>
        <v>0</v>
      </c>
      <c r="G170" s="199" t="str">
        <f ca="1">INDIRECT("'"&amp;$Q170&amp;"'!B222")</f>
        <v>Improvement Milestone:</v>
      </c>
      <c r="H170" s="196">
        <f ca="1">INDIRECT("'"&amp;$Q170&amp;"'!D222")</f>
        <v>0</v>
      </c>
      <c r="I170" s="196"/>
      <c r="J170" s="196">
        <f ca="1">INDIRECT("'"&amp;$Q170&amp;"'!F225")</f>
        <v>0</v>
      </c>
      <c r="K170" s="196">
        <f ca="1">INDIRECT("'"&amp;$Q170&amp;"'!F227")</f>
        <v>0</v>
      </c>
      <c r="L170" s="196" t="str">
        <f ca="1">INDIRECT("'"&amp;$Q170&amp;"'!F229")</f>
        <v>N/A</v>
      </c>
      <c r="M170" s="196">
        <f ca="1">INDIRECT("'"&amp;$Q170&amp;"'!F232")</f>
        <v>0</v>
      </c>
      <c r="N170" s="196">
        <f ca="1">INDIRECT("'"&amp;$Q170&amp;"'!B234")</f>
        <v>0</v>
      </c>
      <c r="O170" s="196">
        <f ca="1">INDIRECT("'"&amp;$Q170&amp;"'!F242")</f>
        <v>0</v>
      </c>
      <c r="P170" s="196" t="str">
        <f ca="1">INDIRECT("'"&amp;$Q170&amp;"'!F244")</f>
        <v xml:space="preserve"> </v>
      </c>
      <c r="Q170" t="s">
        <v>264</v>
      </c>
      <c r="R170">
        <v>17</v>
      </c>
    </row>
    <row r="171" spans="1:18" ht="15">
      <c r="A171" s="196" t="str">
        <f>'Total Payment Amount'!$D$2</f>
        <v>The University of California, San Diego Health System</v>
      </c>
      <c r="B171" s="196" t="str">
        <f>'Total Payment Amount'!$D$3</f>
        <v>DY 7</v>
      </c>
      <c r="C171" s="197">
        <f>'Total Payment Amount'!$D$4</f>
        <v>41213</v>
      </c>
      <c r="D171" s="199" t="str">
        <f ca="1" t="shared" si="6"/>
        <v>Category 2: Integrate Physical and Behavioral Health Care</v>
      </c>
      <c r="E171" s="196">
        <f ca="1" t="shared" si="7"/>
        <v>0</v>
      </c>
      <c r="F171" s="196">
        <f ca="1" t="shared" si="8"/>
        <v>0</v>
      </c>
      <c r="G171" s="199" t="str">
        <f ca="1">INDIRECT("'"&amp;$Q171&amp;"'!B247")</f>
        <v>Improvement Milestone:</v>
      </c>
      <c r="H171" s="196">
        <f ca="1">INDIRECT("'"&amp;$Q171&amp;"'!D247")</f>
        <v>0</v>
      </c>
      <c r="I171" s="196"/>
      <c r="J171" s="196">
        <f ca="1">INDIRECT("'"&amp;$Q171&amp;"'!F250")</f>
        <v>0</v>
      </c>
      <c r="K171" s="196">
        <f ca="1">INDIRECT("'"&amp;$Q171&amp;"'!F252")</f>
        <v>0</v>
      </c>
      <c r="L171" s="196" t="str">
        <f ca="1">INDIRECT("'"&amp;$Q171&amp;"'!F254")</f>
        <v>N/A</v>
      </c>
      <c r="M171" s="196">
        <f ca="1">INDIRECT("'"&amp;$Q171&amp;"'!F257")</f>
        <v>0</v>
      </c>
      <c r="N171" s="196">
        <f ca="1">INDIRECT("'"&amp;$Q171&amp;"'!B259")</f>
        <v>0</v>
      </c>
      <c r="O171" s="196">
        <f ca="1">INDIRECT("'"&amp;$Q171&amp;"'!F267")</f>
        <v>0</v>
      </c>
      <c r="P171" s="196" t="str">
        <f ca="1">INDIRECT("'"&amp;$Q171&amp;"'!F269")</f>
        <v xml:space="preserve"> </v>
      </c>
      <c r="Q171" t="s">
        <v>264</v>
      </c>
      <c r="R171">
        <v>17</v>
      </c>
    </row>
    <row r="172" spans="1:18" ht="15">
      <c r="A172" s="196" t="str">
        <f>'Total Payment Amount'!$D$2</f>
        <v>The University of California, San Diego Health System</v>
      </c>
      <c r="B172" s="196" t="str">
        <f>'Total Payment Amount'!$D$3</f>
        <v>DY 7</v>
      </c>
      <c r="C172" s="197">
        <f>'Total Payment Amount'!$D$4</f>
        <v>41213</v>
      </c>
      <c r="D172" s="199" t="str">
        <f ca="1" t="shared" si="6"/>
        <v>Category 2: Increase Specialty Care Access/Redesign Referral Process</v>
      </c>
      <c r="E172" s="196">
        <f ca="1" t="shared" si="7"/>
        <v>0</v>
      </c>
      <c r="F172" s="196">
        <f ca="1" t="shared" si="8"/>
        <v>0</v>
      </c>
      <c r="G172" s="199" t="str">
        <f ca="1">INDIRECT("'"&amp;$Q172&amp;"'!B22")</f>
        <v>Process Milestone:</v>
      </c>
      <c r="H172" s="196">
        <f ca="1">INDIRECT("'"&amp;$Q172&amp;"'!D22")</f>
        <v>0</v>
      </c>
      <c r="I172" s="196"/>
      <c r="J172" s="196">
        <f ca="1">INDIRECT("'"&amp;$Q172&amp;"'!F25")</f>
        <v>0</v>
      </c>
      <c r="K172" s="196">
        <f ca="1">INDIRECT("'"&amp;$Q172&amp;"'!F27")</f>
        <v>0</v>
      </c>
      <c r="L172" s="196" t="str">
        <f ca="1">INDIRECT("'"&amp;$Q172&amp;"'!F29")</f>
        <v>N/A</v>
      </c>
      <c r="M172" s="196">
        <f ca="1">INDIRECT("'"&amp;$Q172&amp;"'!F32")</f>
        <v>0</v>
      </c>
      <c r="N172" s="196">
        <f ca="1">INDIRECT("'"&amp;$Q172&amp;"'!B34")</f>
        <v>0</v>
      </c>
      <c r="O172" s="196">
        <f ca="1">INDIRECT("'"&amp;$Q172&amp;"'!F42")</f>
        <v>0</v>
      </c>
      <c r="P172" s="196" t="str">
        <f ca="1">INDIRECT("'"&amp;$Q172&amp;"'!F44")</f>
        <v xml:space="preserve"> </v>
      </c>
      <c r="Q172" t="s">
        <v>265</v>
      </c>
      <c r="R172">
        <v>18</v>
      </c>
    </row>
    <row r="173" spans="1:18" ht="15">
      <c r="A173" s="196" t="str">
        <f>'Total Payment Amount'!$D$2</f>
        <v>The University of California, San Diego Health System</v>
      </c>
      <c r="B173" s="196" t="str">
        <f>'Total Payment Amount'!$D$3</f>
        <v>DY 7</v>
      </c>
      <c r="C173" s="197">
        <f>'Total Payment Amount'!$D$4</f>
        <v>41213</v>
      </c>
      <c r="D173" s="199" t="str">
        <f ca="1" t="shared" si="6"/>
        <v>Category 2: Increase Specialty Care Access/Redesign Referral Process</v>
      </c>
      <c r="E173" s="196">
        <f ca="1" t="shared" si="7"/>
        <v>0</v>
      </c>
      <c r="F173" s="196">
        <f ca="1" t="shared" si="8"/>
        <v>0</v>
      </c>
      <c r="G173" s="199" t="str">
        <f ca="1">INDIRECT("'"&amp;$Q173&amp;"'!B47")</f>
        <v>Process Milestone:</v>
      </c>
      <c r="H173" s="196">
        <f ca="1">INDIRECT("'"&amp;$Q173&amp;"'!D47")</f>
        <v>0</v>
      </c>
      <c r="I173" s="196"/>
      <c r="J173" s="196">
        <f ca="1">INDIRECT("'"&amp;$Q173&amp;"'!F50")</f>
        <v>0</v>
      </c>
      <c r="K173" s="196">
        <f ca="1">INDIRECT("'"&amp;$Q173&amp;"'!F52")</f>
        <v>0</v>
      </c>
      <c r="L173" s="196" t="str">
        <f ca="1">INDIRECT("'"&amp;$Q173&amp;"'!F54")</f>
        <v>N/A</v>
      </c>
      <c r="M173" s="196">
        <f ca="1">INDIRECT("'"&amp;$Q173&amp;"'!F57")</f>
        <v>0</v>
      </c>
      <c r="N173" s="196">
        <f ca="1">INDIRECT("'"&amp;$Q173&amp;"'!B59")</f>
        <v>0</v>
      </c>
      <c r="O173" s="196">
        <f ca="1">INDIRECT("'"&amp;$Q173&amp;"'!F67")</f>
        <v>0</v>
      </c>
      <c r="P173" s="196" t="str">
        <f ca="1">INDIRECT("'"&amp;$Q173&amp;"'!F69")</f>
        <v xml:space="preserve"> </v>
      </c>
      <c r="Q173" t="s">
        <v>265</v>
      </c>
      <c r="R173">
        <v>18</v>
      </c>
    </row>
    <row r="174" spans="1:18" ht="15">
      <c r="A174" s="196" t="str">
        <f>'Total Payment Amount'!$D$2</f>
        <v>The University of California, San Diego Health System</v>
      </c>
      <c r="B174" s="196" t="str">
        <f>'Total Payment Amount'!$D$3</f>
        <v>DY 7</v>
      </c>
      <c r="C174" s="197">
        <f>'Total Payment Amount'!$D$4</f>
        <v>41213</v>
      </c>
      <c r="D174" s="199" t="str">
        <f ca="1" t="shared" si="6"/>
        <v>Category 2: Increase Specialty Care Access/Redesign Referral Process</v>
      </c>
      <c r="E174" s="196">
        <f ca="1" t="shared" si="7"/>
        <v>0</v>
      </c>
      <c r="F174" s="196">
        <f ca="1" t="shared" si="8"/>
        <v>0</v>
      </c>
      <c r="G174" s="199" t="str">
        <f ca="1">INDIRECT("'"&amp;$Q174&amp;"'!B72")</f>
        <v>Process Milestone:</v>
      </c>
      <c r="H174" s="196">
        <f ca="1">INDIRECT("'"&amp;$Q174&amp;"'!D72")</f>
        <v>0</v>
      </c>
      <c r="I174" s="196"/>
      <c r="J174" s="196">
        <f ca="1">INDIRECT("'"&amp;$Q174&amp;"'!F75")</f>
        <v>0</v>
      </c>
      <c r="K174" s="196">
        <f ca="1">INDIRECT("'"&amp;$Q174&amp;"'!F77")</f>
        <v>0</v>
      </c>
      <c r="L174" s="196" t="str">
        <f ca="1">INDIRECT("'"&amp;$Q174&amp;"'!F79")</f>
        <v>N/A</v>
      </c>
      <c r="M174" s="196">
        <f ca="1">INDIRECT("'"&amp;$Q174&amp;"'!F82")</f>
        <v>0</v>
      </c>
      <c r="N174" s="196">
        <f ca="1">INDIRECT("'"&amp;$Q174&amp;"'!B84")</f>
        <v>0</v>
      </c>
      <c r="O174" s="196">
        <f ca="1">INDIRECT("'"&amp;$Q174&amp;"'!F92")</f>
        <v>0</v>
      </c>
      <c r="P174" s="196" t="str">
        <f ca="1">INDIRECT("'"&amp;$Q174&amp;"'!F94")</f>
        <v xml:space="preserve"> </v>
      </c>
      <c r="Q174" t="s">
        <v>265</v>
      </c>
      <c r="R174">
        <v>18</v>
      </c>
    </row>
    <row r="175" spans="1:18" ht="15">
      <c r="A175" s="196" t="str">
        <f>'Total Payment Amount'!$D$2</f>
        <v>The University of California, San Diego Health System</v>
      </c>
      <c r="B175" s="196" t="str">
        <f>'Total Payment Amount'!$D$3</f>
        <v>DY 7</v>
      </c>
      <c r="C175" s="197">
        <f>'Total Payment Amount'!$D$4</f>
        <v>41213</v>
      </c>
      <c r="D175" s="199" t="str">
        <f ca="1" t="shared" si="6"/>
        <v>Category 2: Increase Specialty Care Access/Redesign Referral Process</v>
      </c>
      <c r="E175" s="196">
        <f ca="1" t="shared" si="7"/>
        <v>0</v>
      </c>
      <c r="F175" s="196">
        <f ca="1" t="shared" si="8"/>
        <v>0</v>
      </c>
      <c r="G175" s="199" t="str">
        <f ca="1">INDIRECT("'"&amp;$Q175&amp;"'!B97")</f>
        <v>Process Milestone:</v>
      </c>
      <c r="H175" s="196">
        <f ca="1">INDIRECT("'"&amp;$Q175&amp;"'!D97")</f>
        <v>0</v>
      </c>
      <c r="I175" s="196"/>
      <c r="J175" s="196">
        <f ca="1">INDIRECT("'"&amp;$Q175&amp;"'!F100")</f>
        <v>0</v>
      </c>
      <c r="K175" s="196">
        <f ca="1">INDIRECT("'"&amp;$Q175&amp;"'!F102")</f>
        <v>0</v>
      </c>
      <c r="L175" s="196" t="str">
        <f ca="1">INDIRECT("'"&amp;$Q175&amp;"'!F104")</f>
        <v>N/A</v>
      </c>
      <c r="M175" s="196">
        <f ca="1">INDIRECT("'"&amp;$Q175&amp;"'!F107")</f>
        <v>0</v>
      </c>
      <c r="N175" s="196">
        <f ca="1">INDIRECT("'"&amp;$Q175&amp;"'!B109")</f>
        <v>0</v>
      </c>
      <c r="O175" s="196">
        <f ca="1">INDIRECT("'"&amp;$Q175&amp;"'!F117")</f>
        <v>0</v>
      </c>
      <c r="P175" s="196" t="str">
        <f ca="1">INDIRECT("'"&amp;$Q175&amp;"'!F119")</f>
        <v xml:space="preserve"> </v>
      </c>
      <c r="Q175" t="s">
        <v>265</v>
      </c>
      <c r="R175">
        <v>18</v>
      </c>
    </row>
    <row r="176" spans="1:18" ht="15">
      <c r="A176" s="196" t="str">
        <f>'Total Payment Amount'!$D$2</f>
        <v>The University of California, San Diego Health System</v>
      </c>
      <c r="B176" s="196" t="str">
        <f>'Total Payment Amount'!$D$3</f>
        <v>DY 7</v>
      </c>
      <c r="C176" s="197">
        <f>'Total Payment Amount'!$D$4</f>
        <v>41213</v>
      </c>
      <c r="D176" s="199" t="str">
        <f ca="1" t="shared" si="6"/>
        <v>Category 2: Increase Specialty Care Access/Redesign Referral Process</v>
      </c>
      <c r="E176" s="196">
        <f ca="1" t="shared" si="7"/>
        <v>0</v>
      </c>
      <c r="F176" s="196">
        <f ca="1" t="shared" si="8"/>
        <v>0</v>
      </c>
      <c r="G176" s="199" t="str">
        <f ca="1">INDIRECT("'"&amp;$Q176&amp;"'!B122")</f>
        <v>Process Milestone:</v>
      </c>
      <c r="H176" s="196">
        <f ca="1">INDIRECT("'"&amp;$Q176&amp;"'!D122")</f>
        <v>0</v>
      </c>
      <c r="I176" s="196"/>
      <c r="J176" s="196">
        <f ca="1">INDIRECT("'"&amp;$Q176&amp;"'!F125")</f>
        <v>0</v>
      </c>
      <c r="K176" s="196">
        <f ca="1">INDIRECT("'"&amp;$Q176&amp;"'!F127")</f>
        <v>0</v>
      </c>
      <c r="L176" s="196" t="str">
        <f ca="1">INDIRECT("'"&amp;$Q176&amp;"'!F129")</f>
        <v>N/A</v>
      </c>
      <c r="M176" s="196">
        <f ca="1">INDIRECT("'"&amp;$Q176&amp;"'!F132")</f>
        <v>0</v>
      </c>
      <c r="N176" s="196">
        <f ca="1">INDIRECT("'"&amp;$Q176&amp;"'!B134")</f>
        <v>0</v>
      </c>
      <c r="O176" s="196">
        <f ca="1">INDIRECT("'"&amp;$Q176&amp;"'!F142")</f>
        <v>0</v>
      </c>
      <c r="P176" s="196" t="str">
        <f ca="1">INDIRECT("'"&amp;$Q176&amp;"'!F144")</f>
        <v xml:space="preserve"> </v>
      </c>
      <c r="Q176" t="s">
        <v>265</v>
      </c>
      <c r="R176">
        <v>18</v>
      </c>
    </row>
    <row r="177" spans="1:18" ht="15">
      <c r="A177" s="196" t="str">
        <f>'Total Payment Amount'!$D$2</f>
        <v>The University of California, San Diego Health System</v>
      </c>
      <c r="B177" s="196" t="str">
        <f>'Total Payment Amount'!$D$3</f>
        <v>DY 7</v>
      </c>
      <c r="C177" s="197">
        <f>'Total Payment Amount'!$D$4</f>
        <v>41213</v>
      </c>
      <c r="D177" s="199" t="str">
        <f ca="1" t="shared" si="6"/>
        <v>Category 2: Increase Specialty Care Access/Redesign Referral Process</v>
      </c>
      <c r="E177" s="196">
        <f ca="1" t="shared" si="7"/>
        <v>0</v>
      </c>
      <c r="F177" s="196">
        <f ca="1" t="shared" si="8"/>
        <v>0</v>
      </c>
      <c r="G177" s="199" t="str">
        <f ca="1">INDIRECT("'"&amp;$Q177&amp;"'!B147")</f>
        <v>Improvement Milestone:</v>
      </c>
      <c r="H177" s="196">
        <f ca="1">INDIRECT("'"&amp;$Q177&amp;"'!D147")</f>
        <v>0</v>
      </c>
      <c r="I177" s="196"/>
      <c r="J177" s="196">
        <f ca="1">INDIRECT("'"&amp;$Q177&amp;"'!F150")</f>
        <v>0</v>
      </c>
      <c r="K177" s="196">
        <f ca="1">INDIRECT("'"&amp;$Q177&amp;"'!F152")</f>
        <v>0</v>
      </c>
      <c r="L177" s="196" t="str">
        <f ca="1">INDIRECT("'"&amp;$Q177&amp;"'!F154")</f>
        <v>N/A</v>
      </c>
      <c r="M177" s="196">
        <f ca="1">INDIRECT("'"&amp;$Q177&amp;"'!F157")</f>
        <v>0</v>
      </c>
      <c r="N177" s="196">
        <f ca="1">INDIRECT("'"&amp;$Q177&amp;"'!B159")</f>
        <v>0</v>
      </c>
      <c r="O177" s="196">
        <f ca="1">INDIRECT("'"&amp;$Q177&amp;"'!F167")</f>
        <v>0</v>
      </c>
      <c r="P177" s="196" t="str">
        <f ca="1">INDIRECT("'"&amp;$Q177&amp;"'!F169")</f>
        <v xml:space="preserve"> </v>
      </c>
      <c r="Q177" t="s">
        <v>265</v>
      </c>
      <c r="R177">
        <v>18</v>
      </c>
    </row>
    <row r="178" spans="1:18" ht="15">
      <c r="A178" s="196" t="str">
        <f>'Total Payment Amount'!$D$2</f>
        <v>The University of California, San Diego Health System</v>
      </c>
      <c r="B178" s="196" t="str">
        <f>'Total Payment Amount'!$D$3</f>
        <v>DY 7</v>
      </c>
      <c r="C178" s="197">
        <f>'Total Payment Amount'!$D$4</f>
        <v>41213</v>
      </c>
      <c r="D178" s="199" t="str">
        <f ca="1" t="shared" si="6"/>
        <v>Category 2: Increase Specialty Care Access/Redesign Referral Process</v>
      </c>
      <c r="E178" s="196">
        <f ca="1" t="shared" si="7"/>
        <v>0</v>
      </c>
      <c r="F178" s="196">
        <f ca="1" t="shared" si="8"/>
        <v>0</v>
      </c>
      <c r="G178" s="199" t="str">
        <f ca="1">INDIRECT("'"&amp;$Q178&amp;"'!B172")</f>
        <v>Improvement Milestone:</v>
      </c>
      <c r="H178" s="196">
        <f ca="1">INDIRECT("'"&amp;$Q178&amp;"'!D172")</f>
        <v>0</v>
      </c>
      <c r="I178" s="196"/>
      <c r="J178" s="196">
        <f ca="1">INDIRECT("'"&amp;$Q178&amp;"'!F175")</f>
        <v>0</v>
      </c>
      <c r="K178" s="196">
        <f ca="1">INDIRECT("'"&amp;$Q178&amp;"'!F177")</f>
        <v>0</v>
      </c>
      <c r="L178" s="196" t="str">
        <f ca="1">INDIRECT("'"&amp;$Q178&amp;"'!F179")</f>
        <v>N/A</v>
      </c>
      <c r="M178" s="196">
        <f ca="1">INDIRECT("'"&amp;$Q178&amp;"'!F182")</f>
        <v>0</v>
      </c>
      <c r="N178" s="196">
        <f ca="1">INDIRECT("'"&amp;$Q178&amp;"'!B184")</f>
        <v>0</v>
      </c>
      <c r="O178" s="196">
        <f ca="1">INDIRECT("'"&amp;$Q178&amp;"'!F192")</f>
        <v>0</v>
      </c>
      <c r="P178" s="196" t="str">
        <f ca="1">INDIRECT("'"&amp;$Q178&amp;"'!F194")</f>
        <v xml:space="preserve"> </v>
      </c>
      <c r="Q178" t="s">
        <v>265</v>
      </c>
      <c r="R178">
        <v>18</v>
      </c>
    </row>
    <row r="179" spans="1:18" ht="15">
      <c r="A179" s="196" t="str">
        <f>'Total Payment Amount'!$D$2</f>
        <v>The University of California, San Diego Health System</v>
      </c>
      <c r="B179" s="196" t="str">
        <f>'Total Payment Amount'!$D$3</f>
        <v>DY 7</v>
      </c>
      <c r="C179" s="197">
        <f>'Total Payment Amount'!$D$4</f>
        <v>41213</v>
      </c>
      <c r="D179" s="199" t="str">
        <f ca="1" t="shared" si="6"/>
        <v>Category 2: Increase Specialty Care Access/Redesign Referral Process</v>
      </c>
      <c r="E179" s="196">
        <f ca="1" t="shared" si="7"/>
        <v>0</v>
      </c>
      <c r="F179" s="196">
        <f ca="1" t="shared" si="8"/>
        <v>0</v>
      </c>
      <c r="G179" s="199" t="str">
        <f ca="1">INDIRECT("'"&amp;$Q179&amp;"'!B197")</f>
        <v>Improvement Milestone:</v>
      </c>
      <c r="H179" s="196">
        <f ca="1">INDIRECT("'"&amp;$Q179&amp;"'!D197")</f>
        <v>0</v>
      </c>
      <c r="I179" s="196"/>
      <c r="J179" s="196">
        <f ca="1">INDIRECT("'"&amp;$Q179&amp;"'!F200")</f>
        <v>0</v>
      </c>
      <c r="K179" s="196">
        <f ca="1">INDIRECT("'"&amp;$Q179&amp;"'!F202")</f>
        <v>0</v>
      </c>
      <c r="L179" s="196" t="str">
        <f ca="1">INDIRECT("'"&amp;$Q179&amp;"'!F204")</f>
        <v>N/A</v>
      </c>
      <c r="M179" s="196">
        <f ca="1">INDIRECT("'"&amp;$Q179&amp;"'!F207")</f>
        <v>0</v>
      </c>
      <c r="N179" s="196">
        <f ca="1">INDIRECT("'"&amp;$Q179&amp;"'!B209")</f>
        <v>0</v>
      </c>
      <c r="O179" s="196">
        <f ca="1">INDIRECT("'"&amp;$Q179&amp;"'!F217")</f>
        <v>0</v>
      </c>
      <c r="P179" s="196" t="str">
        <f ca="1">INDIRECT("'"&amp;$Q179&amp;"'!F219")</f>
        <v xml:space="preserve"> </v>
      </c>
      <c r="Q179" t="s">
        <v>265</v>
      </c>
      <c r="R179">
        <v>18</v>
      </c>
    </row>
    <row r="180" spans="1:18" ht="15">
      <c r="A180" s="196" t="str">
        <f>'Total Payment Amount'!$D$2</f>
        <v>The University of California, San Diego Health System</v>
      </c>
      <c r="B180" s="196" t="str">
        <f>'Total Payment Amount'!$D$3</f>
        <v>DY 7</v>
      </c>
      <c r="C180" s="197">
        <f>'Total Payment Amount'!$D$4</f>
        <v>41213</v>
      </c>
      <c r="D180" s="199" t="str">
        <f ca="1" t="shared" si="6"/>
        <v>Category 2: Increase Specialty Care Access/Redesign Referral Process</v>
      </c>
      <c r="E180" s="196">
        <f ca="1" t="shared" si="7"/>
        <v>0</v>
      </c>
      <c r="F180" s="196">
        <f ca="1" t="shared" si="8"/>
        <v>0</v>
      </c>
      <c r="G180" s="199" t="str">
        <f ca="1">INDIRECT("'"&amp;$Q180&amp;"'!B222")</f>
        <v>Improvement Milestone:</v>
      </c>
      <c r="H180" s="196">
        <f ca="1">INDIRECT("'"&amp;$Q180&amp;"'!D222")</f>
        <v>0</v>
      </c>
      <c r="I180" s="196"/>
      <c r="J180" s="196">
        <f ca="1">INDIRECT("'"&amp;$Q180&amp;"'!F225")</f>
        <v>0</v>
      </c>
      <c r="K180" s="196">
        <f ca="1">INDIRECT("'"&amp;$Q180&amp;"'!F227")</f>
        <v>0</v>
      </c>
      <c r="L180" s="196" t="str">
        <f ca="1">INDIRECT("'"&amp;$Q180&amp;"'!F229")</f>
        <v>N/A</v>
      </c>
      <c r="M180" s="196">
        <f ca="1">INDIRECT("'"&amp;$Q180&amp;"'!F232")</f>
        <v>0</v>
      </c>
      <c r="N180" s="196">
        <f ca="1">INDIRECT("'"&amp;$Q180&amp;"'!B234")</f>
        <v>0</v>
      </c>
      <c r="O180" s="196">
        <f ca="1">INDIRECT("'"&amp;$Q180&amp;"'!F242")</f>
        <v>0</v>
      </c>
      <c r="P180" s="196" t="str">
        <f ca="1">INDIRECT("'"&amp;$Q180&amp;"'!F244")</f>
        <v xml:space="preserve"> </v>
      </c>
      <c r="Q180" t="s">
        <v>265</v>
      </c>
      <c r="R180">
        <v>18</v>
      </c>
    </row>
    <row r="181" spans="1:18" ht="15">
      <c r="A181" s="196" t="str">
        <f>'Total Payment Amount'!$D$2</f>
        <v>The University of California, San Diego Health System</v>
      </c>
      <c r="B181" s="196" t="str">
        <f>'Total Payment Amount'!$D$3</f>
        <v>DY 7</v>
      </c>
      <c r="C181" s="197">
        <f>'Total Payment Amount'!$D$4</f>
        <v>41213</v>
      </c>
      <c r="D181" s="199" t="str">
        <f ca="1" t="shared" si="6"/>
        <v>Category 2: Increase Specialty Care Access/Redesign Referral Process</v>
      </c>
      <c r="E181" s="196">
        <f ca="1" t="shared" si="7"/>
        <v>0</v>
      </c>
      <c r="F181" s="196">
        <f ca="1" t="shared" si="8"/>
        <v>0</v>
      </c>
      <c r="G181" s="199" t="str">
        <f ca="1">INDIRECT("'"&amp;$Q181&amp;"'!B247")</f>
        <v>Improvement Milestone:</v>
      </c>
      <c r="H181" s="196">
        <f ca="1">INDIRECT("'"&amp;$Q181&amp;"'!D247")</f>
        <v>0</v>
      </c>
      <c r="I181" s="196"/>
      <c r="J181" s="196">
        <f ca="1">INDIRECT("'"&amp;$Q181&amp;"'!F250")</f>
        <v>0</v>
      </c>
      <c r="K181" s="196">
        <f ca="1">INDIRECT("'"&amp;$Q181&amp;"'!F252")</f>
        <v>0</v>
      </c>
      <c r="L181" s="196" t="str">
        <f ca="1">INDIRECT("'"&amp;$Q181&amp;"'!F254")</f>
        <v>N/A</v>
      </c>
      <c r="M181" s="196">
        <f ca="1">INDIRECT("'"&amp;$Q181&amp;"'!F257")</f>
        <v>0</v>
      </c>
      <c r="N181" s="196">
        <f ca="1">INDIRECT("'"&amp;$Q181&amp;"'!B259")</f>
        <v>0</v>
      </c>
      <c r="O181" s="196">
        <f ca="1">INDIRECT("'"&amp;$Q181&amp;"'!F267")</f>
        <v>0</v>
      </c>
      <c r="P181" s="196" t="str">
        <f ca="1">INDIRECT("'"&amp;$Q181&amp;"'!F269")</f>
        <v xml:space="preserve"> </v>
      </c>
      <c r="Q181" t="s">
        <v>265</v>
      </c>
      <c r="R181">
        <v>18</v>
      </c>
    </row>
    <row r="182" spans="1:18" ht="15">
      <c r="A182" s="196" t="str">
        <f>'Total Payment Amount'!$D$2</f>
        <v>The University of California, San Diego Health System</v>
      </c>
      <c r="B182" s="196" t="str">
        <f>'Total Payment Amount'!$D$3</f>
        <v>DY 7</v>
      </c>
      <c r="C182" s="197">
        <f>'Total Payment Amount'!$D$4</f>
        <v>41213</v>
      </c>
      <c r="D182" s="199" t="str">
        <f ca="1" t="shared" si="6"/>
        <v>Category 2: Establish/Expand a Patient Care Navigation Program</v>
      </c>
      <c r="E182" s="196">
        <f ca="1" t="shared" si="7"/>
        <v>0</v>
      </c>
      <c r="F182" s="196">
        <f ca="1" t="shared" si="8"/>
        <v>0</v>
      </c>
      <c r="G182" s="199" t="str">
        <f ca="1">INDIRECT("'"&amp;$Q182&amp;"'!B22")</f>
        <v>Process Milestone:</v>
      </c>
      <c r="H182" s="196">
        <f ca="1">INDIRECT("'"&amp;$Q182&amp;"'!D22")</f>
        <v>0</v>
      </c>
      <c r="I182" s="196"/>
      <c r="J182" s="196">
        <f ca="1">INDIRECT("'"&amp;$Q182&amp;"'!F25")</f>
        <v>0</v>
      </c>
      <c r="K182" s="196">
        <f ca="1">INDIRECT("'"&amp;$Q182&amp;"'!F27")</f>
        <v>0</v>
      </c>
      <c r="L182" s="196" t="str">
        <f ca="1">INDIRECT("'"&amp;$Q182&amp;"'!F29")</f>
        <v>N/A</v>
      </c>
      <c r="M182" s="196">
        <f ca="1">INDIRECT("'"&amp;$Q182&amp;"'!F32")</f>
        <v>0</v>
      </c>
      <c r="N182" s="196">
        <f ca="1">INDIRECT("'"&amp;$Q182&amp;"'!B34")</f>
        <v>0</v>
      </c>
      <c r="O182" s="196">
        <f ca="1">INDIRECT("'"&amp;$Q182&amp;"'!F42")</f>
        <v>0</v>
      </c>
      <c r="P182" s="196" t="str">
        <f ca="1">INDIRECT("'"&amp;$Q182&amp;"'!F44")</f>
        <v xml:space="preserve"> </v>
      </c>
      <c r="Q182" t="s">
        <v>266</v>
      </c>
      <c r="R182">
        <v>19</v>
      </c>
    </row>
    <row r="183" spans="1:18" ht="15">
      <c r="A183" s="196" t="str">
        <f>'Total Payment Amount'!$D$2</f>
        <v>The University of California, San Diego Health System</v>
      </c>
      <c r="B183" s="196" t="str">
        <f>'Total Payment Amount'!$D$3</f>
        <v>DY 7</v>
      </c>
      <c r="C183" s="197">
        <f>'Total Payment Amount'!$D$4</f>
        <v>41213</v>
      </c>
      <c r="D183" s="199" t="str">
        <f ca="1" t="shared" si="6"/>
        <v>Category 2: Establish/Expand a Patient Care Navigation Program</v>
      </c>
      <c r="E183" s="196">
        <f ca="1" t="shared" si="7"/>
        <v>0</v>
      </c>
      <c r="F183" s="196">
        <f ca="1" t="shared" si="8"/>
        <v>0</v>
      </c>
      <c r="G183" s="199" t="str">
        <f ca="1">INDIRECT("'"&amp;$Q183&amp;"'!B47")</f>
        <v>Process Milestone:</v>
      </c>
      <c r="H183" s="196">
        <f ca="1">INDIRECT("'"&amp;$Q183&amp;"'!D47")</f>
        <v>0</v>
      </c>
      <c r="I183" s="196"/>
      <c r="J183" s="196">
        <f ca="1">INDIRECT("'"&amp;$Q183&amp;"'!F50")</f>
        <v>0</v>
      </c>
      <c r="K183" s="196">
        <f ca="1">INDIRECT("'"&amp;$Q183&amp;"'!F52")</f>
        <v>0</v>
      </c>
      <c r="L183" s="196" t="str">
        <f ca="1">INDIRECT("'"&amp;$Q183&amp;"'!F54")</f>
        <v>N/A</v>
      </c>
      <c r="M183" s="196">
        <f ca="1">INDIRECT("'"&amp;$Q183&amp;"'!F57")</f>
        <v>0</v>
      </c>
      <c r="N183" s="196">
        <f ca="1">INDIRECT("'"&amp;$Q183&amp;"'!B59")</f>
        <v>0</v>
      </c>
      <c r="O183" s="196">
        <f ca="1">INDIRECT("'"&amp;$Q183&amp;"'!F67")</f>
        <v>0</v>
      </c>
      <c r="P183" s="196" t="str">
        <f ca="1">INDIRECT("'"&amp;$Q183&amp;"'!F69")</f>
        <v xml:space="preserve"> </v>
      </c>
      <c r="Q183" t="s">
        <v>266</v>
      </c>
      <c r="R183">
        <v>19</v>
      </c>
    </row>
    <row r="184" spans="1:18" ht="15">
      <c r="A184" s="196" t="str">
        <f>'Total Payment Amount'!$D$2</f>
        <v>The University of California, San Diego Health System</v>
      </c>
      <c r="B184" s="196" t="str">
        <f>'Total Payment Amount'!$D$3</f>
        <v>DY 7</v>
      </c>
      <c r="C184" s="197">
        <f>'Total Payment Amount'!$D$4</f>
        <v>41213</v>
      </c>
      <c r="D184" s="199" t="str">
        <f t="shared" si="9" ref="D184:D250">INDIRECT("'"&amp;$Q184&amp;"'!$A$6")</f>
        <v>Category 2: Establish/Expand a Patient Care Navigation Program</v>
      </c>
      <c r="E184" s="196">
        <f t="shared" si="10" ref="E184:E251">INDIRECT("'"&amp;$Q184&amp;"'!$F$18")</f>
        <v>0</v>
      </c>
      <c r="F184" s="196">
        <f t="shared" si="11" ref="F184:F251">INDIRECT("'"&amp;$Q184&amp;"'!$F$20")</f>
        <v>0</v>
      </c>
      <c r="G184" s="199" t="str">
        <f ca="1">INDIRECT("'"&amp;$Q184&amp;"'!B72")</f>
        <v>Process Milestone:</v>
      </c>
      <c r="H184" s="196">
        <f ca="1">INDIRECT("'"&amp;$Q184&amp;"'!D72")</f>
        <v>0</v>
      </c>
      <c r="I184" s="196"/>
      <c r="J184" s="196">
        <f ca="1">INDIRECT("'"&amp;$Q184&amp;"'!F75")</f>
        <v>0</v>
      </c>
      <c r="K184" s="196">
        <f ca="1">INDIRECT("'"&amp;$Q184&amp;"'!F77")</f>
        <v>0</v>
      </c>
      <c r="L184" s="196" t="str">
        <f ca="1">INDIRECT("'"&amp;$Q184&amp;"'!F79")</f>
        <v>N/A</v>
      </c>
      <c r="M184" s="196">
        <f ca="1">INDIRECT("'"&amp;$Q184&amp;"'!F82")</f>
        <v>0</v>
      </c>
      <c r="N184" s="196">
        <f ca="1">INDIRECT("'"&amp;$Q184&amp;"'!B84")</f>
        <v>0</v>
      </c>
      <c r="O184" s="196">
        <f ca="1">INDIRECT("'"&amp;$Q184&amp;"'!F92")</f>
        <v>0</v>
      </c>
      <c r="P184" s="196" t="str">
        <f ca="1">INDIRECT("'"&amp;$Q184&amp;"'!F94")</f>
        <v xml:space="preserve"> </v>
      </c>
      <c r="Q184" t="s">
        <v>266</v>
      </c>
      <c r="R184">
        <v>19</v>
      </c>
    </row>
    <row r="185" spans="1:18" ht="15">
      <c r="A185" s="196" t="str">
        <f>'Total Payment Amount'!$D$2</f>
        <v>The University of California, San Diego Health System</v>
      </c>
      <c r="B185" s="196" t="str">
        <f>'Total Payment Amount'!$D$3</f>
        <v>DY 7</v>
      </c>
      <c r="C185" s="197">
        <f>'Total Payment Amount'!$D$4</f>
        <v>41213</v>
      </c>
      <c r="D185" s="199" t="str">
        <f ca="1" t="shared" si="9"/>
        <v>Category 2: Establish/Expand a Patient Care Navigation Program</v>
      </c>
      <c r="E185" s="196">
        <f ca="1" t="shared" si="10"/>
        <v>0</v>
      </c>
      <c r="F185" s="196">
        <f ca="1" t="shared" si="11"/>
        <v>0</v>
      </c>
      <c r="G185" s="199" t="str">
        <f ca="1">INDIRECT("'"&amp;$Q185&amp;"'!B97")</f>
        <v>Process Milestone:</v>
      </c>
      <c r="H185" s="196">
        <f ca="1">INDIRECT("'"&amp;$Q185&amp;"'!D97")</f>
        <v>0</v>
      </c>
      <c r="I185" s="196"/>
      <c r="J185" s="196">
        <f ca="1">INDIRECT("'"&amp;$Q185&amp;"'!F100")</f>
        <v>0</v>
      </c>
      <c r="K185" s="196">
        <f ca="1">INDIRECT("'"&amp;$Q185&amp;"'!F102")</f>
        <v>0</v>
      </c>
      <c r="L185" s="196" t="str">
        <f ca="1">INDIRECT("'"&amp;$Q185&amp;"'!F104")</f>
        <v>N/A</v>
      </c>
      <c r="M185" s="196">
        <f ca="1">INDIRECT("'"&amp;$Q185&amp;"'!F107")</f>
        <v>0</v>
      </c>
      <c r="N185" s="196">
        <f ca="1">INDIRECT("'"&amp;$Q185&amp;"'!B109")</f>
        <v>0</v>
      </c>
      <c r="O185" s="196">
        <f ca="1">INDIRECT("'"&amp;$Q185&amp;"'!F117")</f>
        <v>0</v>
      </c>
      <c r="P185" s="196" t="str">
        <f ca="1">INDIRECT("'"&amp;$Q185&amp;"'!F119")</f>
        <v xml:space="preserve"> </v>
      </c>
      <c r="Q185" t="s">
        <v>266</v>
      </c>
      <c r="R185">
        <v>19</v>
      </c>
    </row>
    <row r="186" spans="1:18" ht="15">
      <c r="A186" s="196" t="str">
        <f>'Total Payment Amount'!$D$2</f>
        <v>The University of California, San Diego Health System</v>
      </c>
      <c r="B186" s="196" t="str">
        <f>'Total Payment Amount'!$D$3</f>
        <v>DY 7</v>
      </c>
      <c r="C186" s="197">
        <f>'Total Payment Amount'!$D$4</f>
        <v>41213</v>
      </c>
      <c r="D186" s="199" t="str">
        <f ca="1" t="shared" si="9"/>
        <v>Category 2: Establish/Expand a Patient Care Navigation Program</v>
      </c>
      <c r="E186" s="196">
        <f ca="1" t="shared" si="10"/>
        <v>0</v>
      </c>
      <c r="F186" s="196">
        <f ca="1" t="shared" si="11"/>
        <v>0</v>
      </c>
      <c r="G186" s="199" t="str">
        <f ca="1">INDIRECT("'"&amp;$Q186&amp;"'!B122")</f>
        <v>Process Milestone:</v>
      </c>
      <c r="H186" s="196">
        <f ca="1">INDIRECT("'"&amp;$Q186&amp;"'!D122")</f>
        <v>0</v>
      </c>
      <c r="I186" s="196"/>
      <c r="J186" s="196">
        <f ca="1">INDIRECT("'"&amp;$Q186&amp;"'!F125")</f>
        <v>0</v>
      </c>
      <c r="K186" s="196">
        <f ca="1">INDIRECT("'"&amp;$Q186&amp;"'!F127")</f>
        <v>0</v>
      </c>
      <c r="L186" s="196" t="str">
        <f ca="1">INDIRECT("'"&amp;$Q186&amp;"'!F129")</f>
        <v>N/A</v>
      </c>
      <c r="M186" s="196">
        <f ca="1">INDIRECT("'"&amp;$Q186&amp;"'!F132")</f>
        <v>0</v>
      </c>
      <c r="N186" s="196">
        <f ca="1">INDIRECT("'"&amp;$Q186&amp;"'!B134")</f>
        <v>0</v>
      </c>
      <c r="O186" s="196">
        <f ca="1">INDIRECT("'"&amp;$Q186&amp;"'!F142")</f>
        <v>0</v>
      </c>
      <c r="P186" s="196" t="str">
        <f ca="1">INDIRECT("'"&amp;$Q186&amp;"'!F144")</f>
        <v xml:space="preserve"> </v>
      </c>
      <c r="Q186" t="s">
        <v>266</v>
      </c>
      <c r="R186">
        <v>19</v>
      </c>
    </row>
    <row r="187" spans="1:18" ht="15">
      <c r="A187" s="196" t="str">
        <f>'Total Payment Amount'!$D$2</f>
        <v>The University of California, San Diego Health System</v>
      </c>
      <c r="B187" s="196" t="str">
        <f>'Total Payment Amount'!$D$3</f>
        <v>DY 7</v>
      </c>
      <c r="C187" s="197">
        <f>'Total Payment Amount'!$D$4</f>
        <v>41213</v>
      </c>
      <c r="D187" s="199" t="str">
        <f ca="1" t="shared" si="9"/>
        <v>Category 2: Establish/Expand a Patient Care Navigation Program</v>
      </c>
      <c r="E187" s="196">
        <f ca="1" t="shared" si="10"/>
        <v>0</v>
      </c>
      <c r="F187" s="196">
        <f ca="1" t="shared" si="11"/>
        <v>0</v>
      </c>
      <c r="G187" s="199" t="str">
        <f ca="1">INDIRECT("'"&amp;$Q187&amp;"'!B147")</f>
        <v>Improvement Milestone:</v>
      </c>
      <c r="H187" s="196">
        <f ca="1">INDIRECT("'"&amp;$Q187&amp;"'!D147")</f>
        <v>0</v>
      </c>
      <c r="I187" s="196"/>
      <c r="J187" s="196">
        <f ca="1">INDIRECT("'"&amp;$Q187&amp;"'!F150")</f>
        <v>0</v>
      </c>
      <c r="K187" s="196">
        <f ca="1">INDIRECT("'"&amp;$Q187&amp;"'!F152")</f>
        <v>0</v>
      </c>
      <c r="L187" s="196" t="str">
        <f ca="1">INDIRECT("'"&amp;$Q187&amp;"'!F154")</f>
        <v>N/A</v>
      </c>
      <c r="M187" s="196">
        <f ca="1">INDIRECT("'"&amp;$Q187&amp;"'!F157")</f>
        <v>0</v>
      </c>
      <c r="N187" s="196">
        <f ca="1">INDIRECT("'"&amp;$Q187&amp;"'!B159")</f>
        <v>0</v>
      </c>
      <c r="O187" s="196">
        <f ca="1">INDIRECT("'"&amp;$Q187&amp;"'!F167")</f>
        <v>0</v>
      </c>
      <c r="P187" s="196" t="str">
        <f ca="1">INDIRECT("'"&amp;$Q187&amp;"'!F169")</f>
        <v xml:space="preserve"> </v>
      </c>
      <c r="Q187" t="s">
        <v>266</v>
      </c>
      <c r="R187">
        <v>19</v>
      </c>
    </row>
    <row r="188" spans="1:18" ht="15">
      <c r="A188" s="196" t="str">
        <f>'Total Payment Amount'!$D$2</f>
        <v>The University of California, San Diego Health System</v>
      </c>
      <c r="B188" s="196" t="str">
        <f>'Total Payment Amount'!$D$3</f>
        <v>DY 7</v>
      </c>
      <c r="C188" s="197">
        <f>'Total Payment Amount'!$D$4</f>
        <v>41213</v>
      </c>
      <c r="D188" s="199" t="str">
        <f ca="1" t="shared" si="9"/>
        <v>Category 2: Establish/Expand a Patient Care Navigation Program</v>
      </c>
      <c r="E188" s="196">
        <f ca="1" t="shared" si="10"/>
        <v>0</v>
      </c>
      <c r="F188" s="196">
        <f ca="1" t="shared" si="11"/>
        <v>0</v>
      </c>
      <c r="G188" s="199" t="str">
        <f ca="1">INDIRECT("'"&amp;$Q188&amp;"'!B172")</f>
        <v>Improvement Milestone:</v>
      </c>
      <c r="H188" s="196">
        <f ca="1">INDIRECT("'"&amp;$Q188&amp;"'!D172")</f>
        <v>0</v>
      </c>
      <c r="I188" s="196"/>
      <c r="J188" s="196">
        <f ca="1">INDIRECT("'"&amp;$Q188&amp;"'!F175")</f>
        <v>0</v>
      </c>
      <c r="K188" s="196">
        <f ca="1">INDIRECT("'"&amp;$Q188&amp;"'!F177")</f>
        <v>0</v>
      </c>
      <c r="L188" s="196" t="str">
        <f ca="1">INDIRECT("'"&amp;$Q188&amp;"'!F179")</f>
        <v>N/A</v>
      </c>
      <c r="M188" s="196">
        <f ca="1">INDIRECT("'"&amp;$Q188&amp;"'!F182")</f>
        <v>0</v>
      </c>
      <c r="N188" s="196">
        <f ca="1">INDIRECT("'"&amp;$Q188&amp;"'!B184")</f>
        <v>0</v>
      </c>
      <c r="O188" s="196">
        <f ca="1">INDIRECT("'"&amp;$Q188&amp;"'!F192")</f>
        <v>0</v>
      </c>
      <c r="P188" s="196" t="str">
        <f ca="1">INDIRECT("'"&amp;$Q188&amp;"'!F194")</f>
        <v xml:space="preserve"> </v>
      </c>
      <c r="Q188" t="s">
        <v>266</v>
      </c>
      <c r="R188">
        <v>19</v>
      </c>
    </row>
    <row r="189" spans="1:18" ht="15">
      <c r="A189" s="196" t="str">
        <f>'Total Payment Amount'!$D$2</f>
        <v>The University of California, San Diego Health System</v>
      </c>
      <c r="B189" s="196" t="str">
        <f>'Total Payment Amount'!$D$3</f>
        <v>DY 7</v>
      </c>
      <c r="C189" s="197">
        <f>'Total Payment Amount'!$D$4</f>
        <v>41213</v>
      </c>
      <c r="D189" s="199" t="str">
        <f ca="1" t="shared" si="9"/>
        <v>Category 2: Establish/Expand a Patient Care Navigation Program</v>
      </c>
      <c r="E189" s="196">
        <f ca="1" t="shared" si="10"/>
        <v>0</v>
      </c>
      <c r="F189" s="196">
        <f ca="1" t="shared" si="11"/>
        <v>0</v>
      </c>
      <c r="G189" s="199" t="str">
        <f ca="1">INDIRECT("'"&amp;$Q189&amp;"'!B197")</f>
        <v>Improvement Milestone:</v>
      </c>
      <c r="H189" s="196">
        <f ca="1">INDIRECT("'"&amp;$Q189&amp;"'!D197")</f>
        <v>0</v>
      </c>
      <c r="I189" s="196"/>
      <c r="J189" s="196">
        <f ca="1">INDIRECT("'"&amp;$Q189&amp;"'!F200")</f>
        <v>0</v>
      </c>
      <c r="K189" s="196">
        <f ca="1">INDIRECT("'"&amp;$Q189&amp;"'!F202")</f>
        <v>0</v>
      </c>
      <c r="L189" s="196" t="str">
        <f ca="1">INDIRECT("'"&amp;$Q189&amp;"'!F204")</f>
        <v>N/A</v>
      </c>
      <c r="M189" s="196">
        <f ca="1">INDIRECT("'"&amp;$Q189&amp;"'!F207")</f>
        <v>0</v>
      </c>
      <c r="N189" s="196">
        <f ca="1">INDIRECT("'"&amp;$Q189&amp;"'!B209")</f>
        <v>0</v>
      </c>
      <c r="O189" s="196">
        <f ca="1">INDIRECT("'"&amp;$Q189&amp;"'!F217")</f>
        <v>0</v>
      </c>
      <c r="P189" s="196" t="str">
        <f ca="1">INDIRECT("'"&amp;$Q189&amp;"'!F219")</f>
        <v xml:space="preserve"> </v>
      </c>
      <c r="Q189" t="s">
        <v>266</v>
      </c>
      <c r="R189">
        <v>19</v>
      </c>
    </row>
    <row r="190" spans="1:18" ht="15">
      <c r="A190" s="196" t="str">
        <f>'Total Payment Amount'!$D$2</f>
        <v>The University of California, San Diego Health System</v>
      </c>
      <c r="B190" s="196" t="str">
        <f>'Total Payment Amount'!$D$3</f>
        <v>DY 7</v>
      </c>
      <c r="C190" s="197">
        <f>'Total Payment Amount'!$D$4</f>
        <v>41213</v>
      </c>
      <c r="D190" s="199" t="str">
        <f ca="1" t="shared" si="9"/>
        <v>Category 2: Establish/Expand a Patient Care Navigation Program</v>
      </c>
      <c r="E190" s="196">
        <f ca="1" t="shared" si="10"/>
        <v>0</v>
      </c>
      <c r="F190" s="196">
        <f ca="1" t="shared" si="11"/>
        <v>0</v>
      </c>
      <c r="G190" s="199" t="str">
        <f ca="1">INDIRECT("'"&amp;$Q190&amp;"'!B222")</f>
        <v>Improvement Milestone:</v>
      </c>
      <c r="H190" s="196">
        <f ca="1">INDIRECT("'"&amp;$Q190&amp;"'!D222")</f>
        <v>0</v>
      </c>
      <c r="I190" s="196"/>
      <c r="J190" s="196">
        <f ca="1">INDIRECT("'"&amp;$Q190&amp;"'!F225")</f>
        <v>0</v>
      </c>
      <c r="K190" s="196">
        <f ca="1">INDIRECT("'"&amp;$Q190&amp;"'!F227")</f>
        <v>0</v>
      </c>
      <c r="L190" s="196" t="str">
        <f ca="1">INDIRECT("'"&amp;$Q190&amp;"'!F229")</f>
        <v>N/A</v>
      </c>
      <c r="M190" s="196">
        <f ca="1">INDIRECT("'"&amp;$Q190&amp;"'!F232")</f>
        <v>0</v>
      </c>
      <c r="N190" s="196">
        <f ca="1">INDIRECT("'"&amp;$Q190&amp;"'!B234")</f>
        <v>0</v>
      </c>
      <c r="O190" s="196">
        <f ca="1">INDIRECT("'"&amp;$Q190&amp;"'!F242")</f>
        <v>0</v>
      </c>
      <c r="P190" s="196" t="str">
        <f ca="1">INDIRECT("'"&amp;$Q190&amp;"'!F244")</f>
        <v xml:space="preserve"> </v>
      </c>
      <c r="Q190" t="s">
        <v>266</v>
      </c>
      <c r="R190">
        <v>19</v>
      </c>
    </row>
    <row r="191" spans="1:18" ht="15">
      <c r="A191" s="196" t="str">
        <f>'Total Payment Amount'!$D$2</f>
        <v>The University of California, San Diego Health System</v>
      </c>
      <c r="B191" s="196" t="str">
        <f>'Total Payment Amount'!$D$3</f>
        <v>DY 7</v>
      </c>
      <c r="C191" s="197">
        <f>'Total Payment Amount'!$D$4</f>
        <v>41213</v>
      </c>
      <c r="D191" s="199" t="str">
        <f ca="1" t="shared" si="9"/>
        <v>Category 2: Establish/Expand a Patient Care Navigation Program</v>
      </c>
      <c r="E191" s="196">
        <f ca="1" t="shared" si="10"/>
        <v>0</v>
      </c>
      <c r="F191" s="196">
        <f ca="1" t="shared" si="11"/>
        <v>0</v>
      </c>
      <c r="G191" s="199" t="str">
        <f ca="1">INDIRECT("'"&amp;$Q191&amp;"'!B247")</f>
        <v>Improvement Milestone:</v>
      </c>
      <c r="H191" s="196">
        <f ca="1">INDIRECT("'"&amp;$Q191&amp;"'!D247")</f>
        <v>0</v>
      </c>
      <c r="I191" s="196"/>
      <c r="J191" s="196">
        <f ca="1">INDIRECT("'"&amp;$Q191&amp;"'!F250")</f>
        <v>0</v>
      </c>
      <c r="K191" s="196">
        <f ca="1">INDIRECT("'"&amp;$Q191&amp;"'!F252")</f>
        <v>0</v>
      </c>
      <c r="L191" s="196" t="str">
        <f ca="1">INDIRECT("'"&amp;$Q191&amp;"'!F254")</f>
        <v>N/A</v>
      </c>
      <c r="M191" s="196">
        <f ca="1">INDIRECT("'"&amp;$Q191&amp;"'!F257")</f>
        <v>0</v>
      </c>
      <c r="N191" s="196">
        <f ca="1">INDIRECT("'"&amp;$Q191&amp;"'!B259")</f>
        <v>0</v>
      </c>
      <c r="O191" s="196">
        <f ca="1">INDIRECT("'"&amp;$Q191&amp;"'!F267")</f>
        <v>0</v>
      </c>
      <c r="P191" s="196" t="str">
        <f ca="1">INDIRECT("'"&amp;$Q191&amp;"'!F269")</f>
        <v xml:space="preserve"> </v>
      </c>
      <c r="Q191" t="s">
        <v>266</v>
      </c>
      <c r="R191">
        <v>19</v>
      </c>
    </row>
    <row r="192" spans="1:18" ht="15">
      <c r="A192" s="196" t="str">
        <f>'Total Payment Amount'!$D$2</f>
        <v>The University of California, San Diego Health System</v>
      </c>
      <c r="B192" s="196" t="str">
        <f>'Total Payment Amount'!$D$3</f>
        <v>DY 7</v>
      </c>
      <c r="C192" s="197">
        <f>'Total Payment Amount'!$D$4</f>
        <v>41213</v>
      </c>
      <c r="D192" s="199" t="str">
        <f ca="1" t="shared" si="9"/>
        <v>Category 2: Apply Process Improvement Methodology to Improve Quality/Efficiency</v>
      </c>
      <c r="E192" s="196">
        <f ca="1" t="shared" si="10"/>
        <v>0</v>
      </c>
      <c r="F192" s="196">
        <f ca="1" t="shared" si="11"/>
        <v>0</v>
      </c>
      <c r="G192" s="199" t="str">
        <f ca="1">INDIRECT("'"&amp;$Q192&amp;"'!B22")</f>
        <v>Process Milestone:</v>
      </c>
      <c r="H192" s="196">
        <f ca="1">INDIRECT("'"&amp;$Q192&amp;"'!D22")</f>
        <v>0</v>
      </c>
      <c r="I192" s="196"/>
      <c r="J192" s="196">
        <f ca="1">INDIRECT("'"&amp;$Q192&amp;"'!F25")</f>
        <v>0</v>
      </c>
      <c r="K192" s="196">
        <f ca="1">INDIRECT("'"&amp;$Q192&amp;"'!F27")</f>
        <v>0</v>
      </c>
      <c r="L192" s="196" t="str">
        <f ca="1">INDIRECT("'"&amp;$Q192&amp;"'!F29")</f>
        <v>N/A</v>
      </c>
      <c r="M192" s="196">
        <f ca="1">INDIRECT("'"&amp;$Q192&amp;"'!F32")</f>
        <v>0</v>
      </c>
      <c r="N192" s="196">
        <f ca="1">INDIRECT("'"&amp;$Q192&amp;"'!B34")</f>
        <v>0</v>
      </c>
      <c r="O192" s="196">
        <f ca="1">INDIRECT("'"&amp;$Q192&amp;"'!F42")</f>
        <v>0</v>
      </c>
      <c r="P192" s="196" t="str">
        <f ca="1">INDIRECT("'"&amp;$Q192&amp;"'!F44")</f>
        <v xml:space="preserve"> </v>
      </c>
      <c r="Q192" t="s">
        <v>267</v>
      </c>
      <c r="R192">
        <v>20</v>
      </c>
    </row>
    <row r="193" spans="1:18" ht="15">
      <c r="A193" s="196" t="str">
        <f>'Total Payment Amount'!$D$2</f>
        <v>The University of California, San Diego Health System</v>
      </c>
      <c r="B193" s="196" t="str">
        <f>'Total Payment Amount'!$D$3</f>
        <v>DY 7</v>
      </c>
      <c r="C193" s="197">
        <f>'Total Payment Amount'!$D$4</f>
        <v>41213</v>
      </c>
      <c r="D193" s="199" t="str">
        <f ca="1" t="shared" si="9"/>
        <v>Category 2: Apply Process Improvement Methodology to Improve Quality/Efficiency</v>
      </c>
      <c r="E193" s="196">
        <f ca="1" t="shared" si="10"/>
        <v>0</v>
      </c>
      <c r="F193" s="196">
        <f ca="1" t="shared" si="11"/>
        <v>0</v>
      </c>
      <c r="G193" s="199" t="str">
        <f ca="1">INDIRECT("'"&amp;$Q193&amp;"'!B47")</f>
        <v>Process Milestone:</v>
      </c>
      <c r="H193" s="196">
        <f ca="1">INDIRECT("'"&amp;$Q193&amp;"'!D47")</f>
        <v>0</v>
      </c>
      <c r="I193" s="196"/>
      <c r="J193" s="196">
        <f ca="1">INDIRECT("'"&amp;$Q193&amp;"'!F50")</f>
        <v>0</v>
      </c>
      <c r="K193" s="196">
        <f ca="1">INDIRECT("'"&amp;$Q193&amp;"'!F52")</f>
        <v>0</v>
      </c>
      <c r="L193" s="196" t="str">
        <f ca="1">INDIRECT("'"&amp;$Q193&amp;"'!F54")</f>
        <v>N/A</v>
      </c>
      <c r="M193" s="196">
        <f ca="1">INDIRECT("'"&amp;$Q193&amp;"'!F57")</f>
        <v>0</v>
      </c>
      <c r="N193" s="196">
        <f ca="1">INDIRECT("'"&amp;$Q193&amp;"'!B59")</f>
        <v>0</v>
      </c>
      <c r="O193" s="196">
        <f ca="1">INDIRECT("'"&amp;$Q193&amp;"'!F67")</f>
        <v>0</v>
      </c>
      <c r="P193" s="196" t="str">
        <f ca="1">INDIRECT("'"&amp;$Q193&amp;"'!F69")</f>
        <v xml:space="preserve"> </v>
      </c>
      <c r="Q193" t="s">
        <v>267</v>
      </c>
      <c r="R193">
        <v>20</v>
      </c>
    </row>
    <row r="194" spans="1:18" ht="15">
      <c r="A194" s="196" t="str">
        <f>'Total Payment Amount'!$D$2</f>
        <v>The University of California, San Diego Health System</v>
      </c>
      <c r="B194" s="196" t="str">
        <f>'Total Payment Amount'!$D$3</f>
        <v>DY 7</v>
      </c>
      <c r="C194" s="197">
        <f>'Total Payment Amount'!$D$4</f>
        <v>41213</v>
      </c>
      <c r="D194" s="199" t="str">
        <f ca="1" t="shared" si="9"/>
        <v>Category 2: Apply Process Improvement Methodology to Improve Quality/Efficiency</v>
      </c>
      <c r="E194" s="196">
        <f ca="1" t="shared" si="10"/>
        <v>0</v>
      </c>
      <c r="F194" s="196">
        <f ca="1" t="shared" si="11"/>
        <v>0</v>
      </c>
      <c r="G194" s="199" t="str">
        <f ca="1">INDIRECT("'"&amp;$Q194&amp;"'!B72")</f>
        <v>Process Milestone:</v>
      </c>
      <c r="H194" s="196">
        <f ca="1">INDIRECT("'"&amp;$Q194&amp;"'!D72")</f>
        <v>0</v>
      </c>
      <c r="I194" s="196"/>
      <c r="J194" s="196">
        <f ca="1">INDIRECT("'"&amp;$Q194&amp;"'!F75")</f>
        <v>0</v>
      </c>
      <c r="K194" s="196">
        <f ca="1">INDIRECT("'"&amp;$Q194&amp;"'!F77")</f>
        <v>0</v>
      </c>
      <c r="L194" s="196" t="str">
        <f ca="1">INDIRECT("'"&amp;$Q194&amp;"'!F79")</f>
        <v>N/A</v>
      </c>
      <c r="M194" s="196">
        <f ca="1">INDIRECT("'"&amp;$Q194&amp;"'!F82")</f>
        <v>0</v>
      </c>
      <c r="N194" s="196">
        <f ca="1">INDIRECT("'"&amp;$Q194&amp;"'!B84")</f>
        <v>0</v>
      </c>
      <c r="O194" s="196">
        <f ca="1">INDIRECT("'"&amp;$Q194&amp;"'!F92")</f>
        <v>0</v>
      </c>
      <c r="P194" s="196" t="str">
        <f ca="1">INDIRECT("'"&amp;$Q194&amp;"'!F94")</f>
        <v xml:space="preserve"> </v>
      </c>
      <c r="Q194" t="s">
        <v>267</v>
      </c>
      <c r="R194">
        <v>20</v>
      </c>
    </row>
    <row r="195" spans="1:18" ht="15">
      <c r="A195" s="196" t="str">
        <f>'Total Payment Amount'!$D$2</f>
        <v>The University of California, San Diego Health System</v>
      </c>
      <c r="B195" s="196" t="str">
        <f>'Total Payment Amount'!$D$3</f>
        <v>DY 7</v>
      </c>
      <c r="C195" s="197">
        <f>'Total Payment Amount'!$D$4</f>
        <v>41213</v>
      </c>
      <c r="D195" s="199" t="str">
        <f ca="1" t="shared" si="9"/>
        <v>Category 2: Apply Process Improvement Methodology to Improve Quality/Efficiency</v>
      </c>
      <c r="E195" s="196">
        <f ca="1" t="shared" si="10"/>
        <v>0</v>
      </c>
      <c r="F195" s="196">
        <f ca="1" t="shared" si="11"/>
        <v>0</v>
      </c>
      <c r="G195" s="199" t="str">
        <f ca="1">INDIRECT("'"&amp;$Q195&amp;"'!B97")</f>
        <v>Process Milestone:</v>
      </c>
      <c r="H195" s="196">
        <f ca="1">INDIRECT("'"&amp;$Q195&amp;"'!D97")</f>
        <v>0</v>
      </c>
      <c r="I195" s="196"/>
      <c r="J195" s="196">
        <f ca="1">INDIRECT("'"&amp;$Q195&amp;"'!F100")</f>
        <v>0</v>
      </c>
      <c r="K195" s="196">
        <f ca="1">INDIRECT("'"&amp;$Q195&amp;"'!F102")</f>
        <v>0</v>
      </c>
      <c r="L195" s="196" t="str">
        <f ca="1">INDIRECT("'"&amp;$Q195&amp;"'!F104")</f>
        <v>N/A</v>
      </c>
      <c r="M195" s="196">
        <f ca="1">INDIRECT("'"&amp;$Q195&amp;"'!F107")</f>
        <v>0</v>
      </c>
      <c r="N195" s="196">
        <f ca="1">INDIRECT("'"&amp;$Q195&amp;"'!B109")</f>
        <v>0</v>
      </c>
      <c r="O195" s="196">
        <f ca="1">INDIRECT("'"&amp;$Q195&amp;"'!F117")</f>
        <v>0</v>
      </c>
      <c r="P195" s="196" t="str">
        <f ca="1">INDIRECT("'"&amp;$Q195&amp;"'!F119")</f>
        <v xml:space="preserve"> </v>
      </c>
      <c r="Q195" t="s">
        <v>267</v>
      </c>
      <c r="R195">
        <v>20</v>
      </c>
    </row>
    <row r="196" spans="1:18" ht="15">
      <c r="A196" s="196" t="str">
        <f>'Total Payment Amount'!$D$2</f>
        <v>The University of California, San Diego Health System</v>
      </c>
      <c r="B196" s="196" t="str">
        <f>'Total Payment Amount'!$D$3</f>
        <v>DY 7</v>
      </c>
      <c r="C196" s="197">
        <f>'Total Payment Amount'!$D$4</f>
        <v>41213</v>
      </c>
      <c r="D196" s="199" t="str">
        <f ca="1" t="shared" si="9"/>
        <v>Category 2: Apply Process Improvement Methodology to Improve Quality/Efficiency</v>
      </c>
      <c r="E196" s="196">
        <f ca="1" t="shared" si="10"/>
        <v>0</v>
      </c>
      <c r="F196" s="196">
        <f ca="1" t="shared" si="11"/>
        <v>0</v>
      </c>
      <c r="G196" s="199" t="str">
        <f ca="1">INDIRECT("'"&amp;$Q196&amp;"'!B122")</f>
        <v>Process Milestone:</v>
      </c>
      <c r="H196" s="196">
        <f ca="1">INDIRECT("'"&amp;$Q196&amp;"'!D122")</f>
        <v>0</v>
      </c>
      <c r="I196" s="196"/>
      <c r="J196" s="196">
        <f ca="1">INDIRECT("'"&amp;$Q196&amp;"'!F125")</f>
        <v>0</v>
      </c>
      <c r="K196" s="196">
        <f ca="1">INDIRECT("'"&amp;$Q196&amp;"'!F127")</f>
        <v>0</v>
      </c>
      <c r="L196" s="196" t="str">
        <f ca="1">INDIRECT("'"&amp;$Q196&amp;"'!F129")</f>
        <v>N/A</v>
      </c>
      <c r="M196" s="196">
        <f ca="1">INDIRECT("'"&amp;$Q196&amp;"'!F132")</f>
        <v>0</v>
      </c>
      <c r="N196" s="196">
        <f ca="1">INDIRECT("'"&amp;$Q196&amp;"'!B134")</f>
        <v>0</v>
      </c>
      <c r="O196" s="196">
        <f ca="1">INDIRECT("'"&amp;$Q196&amp;"'!F142")</f>
        <v>0</v>
      </c>
      <c r="P196" s="196" t="str">
        <f ca="1">INDIRECT("'"&amp;$Q196&amp;"'!F144")</f>
        <v xml:space="preserve"> </v>
      </c>
      <c r="Q196" t="s">
        <v>267</v>
      </c>
      <c r="R196">
        <v>20</v>
      </c>
    </row>
    <row r="197" spans="1:18" ht="15">
      <c r="A197" s="196" t="str">
        <f>'Total Payment Amount'!$D$2</f>
        <v>The University of California, San Diego Health System</v>
      </c>
      <c r="B197" s="196" t="str">
        <f>'Total Payment Amount'!$D$3</f>
        <v>DY 7</v>
      </c>
      <c r="C197" s="197">
        <f>'Total Payment Amount'!$D$4</f>
        <v>41213</v>
      </c>
      <c r="D197" s="199" t="str">
        <f ca="1" t="shared" si="9"/>
        <v>Category 2: Apply Process Improvement Methodology to Improve Quality/Efficiency</v>
      </c>
      <c r="E197" s="196">
        <f ca="1" t="shared" si="10"/>
        <v>0</v>
      </c>
      <c r="F197" s="196">
        <f ca="1" t="shared" si="11"/>
        <v>0</v>
      </c>
      <c r="G197" s="199" t="str">
        <f ca="1">INDIRECT("'"&amp;$Q197&amp;"'!B147")</f>
        <v>Improvement Milestone:</v>
      </c>
      <c r="H197" s="196">
        <f ca="1">INDIRECT("'"&amp;$Q197&amp;"'!D147")</f>
        <v>0</v>
      </c>
      <c r="I197" s="196"/>
      <c r="J197" s="196">
        <f ca="1">INDIRECT("'"&amp;$Q197&amp;"'!F150")</f>
        <v>0</v>
      </c>
      <c r="K197" s="196">
        <f ca="1">INDIRECT("'"&amp;$Q197&amp;"'!F152")</f>
        <v>0</v>
      </c>
      <c r="L197" s="196" t="str">
        <f ca="1">INDIRECT("'"&amp;$Q197&amp;"'!F154")</f>
        <v>N/A</v>
      </c>
      <c r="M197" s="196">
        <f ca="1">INDIRECT("'"&amp;$Q197&amp;"'!F157")</f>
        <v>0</v>
      </c>
      <c r="N197" s="196">
        <f ca="1">INDIRECT("'"&amp;$Q197&amp;"'!B159")</f>
        <v>0</v>
      </c>
      <c r="O197" s="196">
        <f ca="1">INDIRECT("'"&amp;$Q197&amp;"'!F167")</f>
        <v>0</v>
      </c>
      <c r="P197" s="196" t="str">
        <f ca="1">INDIRECT("'"&amp;$Q197&amp;"'!F169")</f>
        <v xml:space="preserve"> </v>
      </c>
      <c r="Q197" t="s">
        <v>267</v>
      </c>
      <c r="R197">
        <v>20</v>
      </c>
    </row>
    <row r="198" spans="1:18" ht="15">
      <c r="A198" s="196" t="str">
        <f>'Total Payment Amount'!$D$2</f>
        <v>The University of California, San Diego Health System</v>
      </c>
      <c r="B198" s="196" t="str">
        <f>'Total Payment Amount'!$D$3</f>
        <v>DY 7</v>
      </c>
      <c r="C198" s="197">
        <f>'Total Payment Amount'!$D$4</f>
        <v>41213</v>
      </c>
      <c r="D198" s="199" t="str">
        <f ca="1" t="shared" si="9"/>
        <v>Category 2: Apply Process Improvement Methodology to Improve Quality/Efficiency</v>
      </c>
      <c r="E198" s="196">
        <f ca="1" t="shared" si="10"/>
        <v>0</v>
      </c>
      <c r="F198" s="196">
        <f ca="1" t="shared" si="11"/>
        <v>0</v>
      </c>
      <c r="G198" s="199" t="str">
        <f ca="1">INDIRECT("'"&amp;$Q198&amp;"'!B172")</f>
        <v>Improvement Milestone:</v>
      </c>
      <c r="H198" s="196">
        <f ca="1">INDIRECT("'"&amp;$Q198&amp;"'!D172")</f>
        <v>0</v>
      </c>
      <c r="I198" s="196"/>
      <c r="J198" s="196">
        <f ca="1">INDIRECT("'"&amp;$Q198&amp;"'!F175")</f>
        <v>0</v>
      </c>
      <c r="K198" s="196">
        <f ca="1">INDIRECT("'"&amp;$Q198&amp;"'!F177")</f>
        <v>0</v>
      </c>
      <c r="L198" s="196" t="str">
        <f ca="1">INDIRECT("'"&amp;$Q198&amp;"'!F179")</f>
        <v>N/A</v>
      </c>
      <c r="M198" s="196">
        <f ca="1">INDIRECT("'"&amp;$Q198&amp;"'!F182")</f>
        <v>0</v>
      </c>
      <c r="N198" s="196">
        <f ca="1">INDIRECT("'"&amp;$Q198&amp;"'!B184")</f>
        <v>0</v>
      </c>
      <c r="O198" s="196">
        <f ca="1">INDIRECT("'"&amp;$Q198&amp;"'!F192")</f>
        <v>0</v>
      </c>
      <c r="P198" s="196" t="str">
        <f ca="1">INDIRECT("'"&amp;$Q198&amp;"'!F194")</f>
        <v xml:space="preserve"> </v>
      </c>
      <c r="Q198" t="s">
        <v>267</v>
      </c>
      <c r="R198">
        <v>20</v>
      </c>
    </row>
    <row r="199" spans="1:18" ht="15">
      <c r="A199" s="196" t="str">
        <f>'Total Payment Amount'!$D$2</f>
        <v>The University of California, San Diego Health System</v>
      </c>
      <c r="B199" s="196" t="str">
        <f>'Total Payment Amount'!$D$3</f>
        <v>DY 7</v>
      </c>
      <c r="C199" s="197">
        <f>'Total Payment Amount'!$D$4</f>
        <v>41213</v>
      </c>
      <c r="D199" s="199" t="str">
        <f ca="1" t="shared" si="9"/>
        <v>Category 2: Apply Process Improvement Methodology to Improve Quality/Efficiency</v>
      </c>
      <c r="E199" s="196">
        <f ca="1" t="shared" si="10"/>
        <v>0</v>
      </c>
      <c r="F199" s="196">
        <f ca="1" t="shared" si="11"/>
        <v>0</v>
      </c>
      <c r="G199" s="199" t="str">
        <f ca="1">INDIRECT("'"&amp;$Q199&amp;"'!B197")</f>
        <v>Improvement Milestone:</v>
      </c>
      <c r="H199" s="196">
        <f ca="1">INDIRECT("'"&amp;$Q199&amp;"'!D197")</f>
        <v>0</v>
      </c>
      <c r="I199" s="196"/>
      <c r="J199" s="196">
        <f ca="1">INDIRECT("'"&amp;$Q199&amp;"'!F200")</f>
        <v>0</v>
      </c>
      <c r="K199" s="196">
        <f ca="1">INDIRECT("'"&amp;$Q199&amp;"'!F202")</f>
        <v>0</v>
      </c>
      <c r="L199" s="196" t="str">
        <f ca="1">INDIRECT("'"&amp;$Q199&amp;"'!F204")</f>
        <v>N/A</v>
      </c>
      <c r="M199" s="196">
        <f ca="1">INDIRECT("'"&amp;$Q199&amp;"'!F207")</f>
        <v>0</v>
      </c>
      <c r="N199" s="196">
        <f ca="1">INDIRECT("'"&amp;$Q199&amp;"'!B209")</f>
        <v>0</v>
      </c>
      <c r="O199" s="196">
        <f ca="1">INDIRECT("'"&amp;$Q199&amp;"'!F217")</f>
        <v>0</v>
      </c>
      <c r="P199" s="196" t="str">
        <f ca="1">INDIRECT("'"&amp;$Q199&amp;"'!F219")</f>
        <v xml:space="preserve"> </v>
      </c>
      <c r="Q199" t="s">
        <v>267</v>
      </c>
      <c r="R199">
        <v>20</v>
      </c>
    </row>
    <row r="200" spans="1:18" ht="15">
      <c r="A200" s="196" t="str">
        <f>'Total Payment Amount'!$D$2</f>
        <v>The University of California, San Diego Health System</v>
      </c>
      <c r="B200" s="196" t="str">
        <f>'Total Payment Amount'!$D$3</f>
        <v>DY 7</v>
      </c>
      <c r="C200" s="197">
        <f>'Total Payment Amount'!$D$4</f>
        <v>41213</v>
      </c>
      <c r="D200" s="199" t="str">
        <f ca="1" t="shared" si="9"/>
        <v>Category 2: Apply Process Improvement Methodology to Improve Quality/Efficiency</v>
      </c>
      <c r="E200" s="196">
        <f ca="1" t="shared" si="10"/>
        <v>0</v>
      </c>
      <c r="F200" s="196">
        <f ca="1" t="shared" si="11"/>
        <v>0</v>
      </c>
      <c r="G200" s="199" t="str">
        <f ca="1">INDIRECT("'"&amp;$Q200&amp;"'!B222")</f>
        <v>Improvement Milestone:</v>
      </c>
      <c r="H200" s="196">
        <f ca="1">INDIRECT("'"&amp;$Q200&amp;"'!D222")</f>
        <v>0</v>
      </c>
      <c r="I200" s="196"/>
      <c r="J200" s="196">
        <f ca="1">INDIRECT("'"&amp;$Q200&amp;"'!F225")</f>
        <v>0</v>
      </c>
      <c r="K200" s="196">
        <f ca="1">INDIRECT("'"&amp;$Q200&amp;"'!F227")</f>
        <v>0</v>
      </c>
      <c r="L200" s="196" t="str">
        <f ca="1">INDIRECT("'"&amp;$Q200&amp;"'!F229")</f>
        <v>N/A</v>
      </c>
      <c r="M200" s="196">
        <f ca="1">INDIRECT("'"&amp;$Q200&amp;"'!F232")</f>
        <v>0</v>
      </c>
      <c r="N200" s="196">
        <f ca="1">INDIRECT("'"&amp;$Q200&amp;"'!B234")</f>
        <v>0</v>
      </c>
      <c r="O200" s="196">
        <f ca="1">INDIRECT("'"&amp;$Q200&amp;"'!F242")</f>
        <v>0</v>
      </c>
      <c r="P200" s="196" t="str">
        <f ca="1">INDIRECT("'"&amp;$Q200&amp;"'!F244")</f>
        <v xml:space="preserve"> </v>
      </c>
      <c r="Q200" t="s">
        <v>267</v>
      </c>
      <c r="R200">
        <v>20</v>
      </c>
    </row>
    <row r="201" spans="1:18" ht="15">
      <c r="A201" s="196" t="str">
        <f>'Total Payment Amount'!$D$2</f>
        <v>The University of California, San Diego Health System</v>
      </c>
      <c r="B201" s="196" t="str">
        <f>'Total Payment Amount'!$D$3</f>
        <v>DY 7</v>
      </c>
      <c r="C201" s="197">
        <f>'Total Payment Amount'!$D$4</f>
        <v>41213</v>
      </c>
      <c r="D201" s="199" t="str">
        <f ca="1" t="shared" si="9"/>
        <v>Category 2: Apply Process Improvement Methodology to Improve Quality/Efficiency</v>
      </c>
      <c r="E201" s="196">
        <f ca="1" t="shared" si="10"/>
        <v>0</v>
      </c>
      <c r="F201" s="196">
        <f ca="1" t="shared" si="11"/>
        <v>0</v>
      </c>
      <c r="G201" s="199" t="str">
        <f ca="1">INDIRECT("'"&amp;$Q201&amp;"'!B247")</f>
        <v>Improvement Milestone:</v>
      </c>
      <c r="H201" s="196">
        <f ca="1">INDIRECT("'"&amp;$Q201&amp;"'!D247")</f>
        <v>0</v>
      </c>
      <c r="I201" s="196"/>
      <c r="J201" s="196">
        <f ca="1">INDIRECT("'"&amp;$Q201&amp;"'!F250")</f>
        <v>0</v>
      </c>
      <c r="K201" s="196">
        <f ca="1">INDIRECT("'"&amp;$Q201&amp;"'!F252")</f>
        <v>0</v>
      </c>
      <c r="L201" s="196" t="str">
        <f ca="1">INDIRECT("'"&amp;$Q201&amp;"'!F254")</f>
        <v>N/A</v>
      </c>
      <c r="M201" s="196">
        <f ca="1">INDIRECT("'"&amp;$Q201&amp;"'!F257")</f>
        <v>0</v>
      </c>
      <c r="N201" s="196">
        <f ca="1">INDIRECT("'"&amp;$Q201&amp;"'!B259")</f>
        <v>0</v>
      </c>
      <c r="O201" s="196">
        <f ca="1">INDIRECT("'"&amp;$Q201&amp;"'!F267")</f>
        <v>0</v>
      </c>
      <c r="P201" s="196" t="str">
        <f ca="1">INDIRECT("'"&amp;$Q201&amp;"'!F269")</f>
        <v xml:space="preserve"> </v>
      </c>
      <c r="Q201" t="s">
        <v>267</v>
      </c>
      <c r="R201">
        <v>20</v>
      </c>
    </row>
    <row r="202" spans="1:18" ht="15">
      <c r="A202" s="196" t="str">
        <f>'Total Payment Amount'!$D$2</f>
        <v>The University of California, San Diego Health System</v>
      </c>
      <c r="B202" s="196" t="str">
        <f>'Total Payment Amount'!$D$3</f>
        <v>DY 7</v>
      </c>
      <c r="C202" s="197">
        <f>'Total Payment Amount'!$D$4</f>
        <v>41213</v>
      </c>
      <c r="D202" s="199" t="str">
        <f ca="1" t="shared" si="9"/>
        <v>Category 2: Improve Patient Flow in the Emergency Department/Rapid Medical Evaluation</v>
      </c>
      <c r="E202" s="196">
        <f ca="1" t="shared" si="10"/>
        <v>2338000</v>
      </c>
      <c r="F202" s="196">
        <f ca="1" t="shared" si="11"/>
        <v>2143166.67</v>
      </c>
      <c r="G202" s="199" t="str">
        <f ca="1">INDIRECT("'"&amp;$Q202&amp;"'!B22")</f>
        <v>Process Milestone:</v>
      </c>
      <c r="H202" s="196" t="str">
        <f ca="1">INDIRECT("'"&amp;$Q202&amp;"'!D22")</f>
        <v>Implement a new technology to support the project. Develop health information exchange link with pre-hospital care providers such that patient information (such as field ECG), is available prior to patient arrival.</v>
      </c>
      <c r="I202" s="196"/>
      <c r="J202" s="196">
        <f ca="1">INDIRECT("'"&amp;$Q202&amp;"'!F25")</f>
        <v>0</v>
      </c>
      <c r="K202" s="196">
        <f ca="1">INDIRECT("'"&amp;$Q202&amp;"'!F27")</f>
        <v>0</v>
      </c>
      <c r="L202" s="196" t="str">
        <f ca="1">INDIRECT("'"&amp;$Q202&amp;"'!F29")</f>
        <v>Yes</v>
      </c>
      <c r="M202" s="196" t="str">
        <f ca="1">INDIRECT("'"&amp;$Q202&amp;"'!F32")</f>
        <v>Yes</v>
      </c>
      <c r="N202" s="196" t="str">
        <f ca="1">INDIRECT("'"&amp;$Q202&amp;"'!B34")</f>
        <v>Metric: Demonstrate availability of technology.                                                                                                                            In the care of the acute myocardial infarction patient, the saying goes “Time is Muscle”. At UC San Diego Health System (UCSDHS), we have partnered with the city Emergency Medical System to implement electronic transmission of electrocardiograms (ECG) from pre-hospital care providers to the Emergency Department (ED).  This technology facilitates door to balloon times (interventional cardiac catheterization) for heart attack patients by allowing Emergency Medicine physicians and Cardiologists early access to diagnostic clinical information prior to patient arrival. ECG information obtained by pre-hospital providers (field ECG) is now transmitted electronically over a Health Information Exchange (HIE) to hospital based providers.  By providing this important diagnostic information more rapidly, the ED and Cardiac Catheterization Lab can prepare the appropriate clinical interventions and mobilize staff even before the patient is in the ED. Infotech Systems Management, Inc. maintains a database of pre-hospital records for the San Diego Medical Services Enterprise, which accounts for 50% of pre-hospital responses in San Diego County. This database is called the EMS HUB and is accessible by Mobile Intensive Care Nurses (MICN) and ED physicians allowing them to view pre-hospital records, including ECGs, prior to arrival. Transports to UCSDHS with ECGs that were transmitted through the EMS HUB were identified using an ad hoc structured query language (SQL) query from EMS HUB database tables.  There were 130 transports to UCSDHS with an ECG during all of DY7; 100 within the January through June 2012 timeframe.  We were able to achieve a door to balloon time within 90 minutes in 95% of the 38 UCSDHS STEMI (ST Elevation Myocardial Infarction) cases for this demonstration year.</v>
      </c>
      <c r="O202" s="196" t="str">
        <f ca="1">INDIRECT("'"&amp;$Q202&amp;"'!F42")</f>
        <v>Yes</v>
      </c>
      <c r="P202" s="196">
        <f ca="1">INDIRECT("'"&amp;$Q202&amp;"'!F44")</f>
        <v>1</v>
      </c>
      <c r="Q202" t="s">
        <v>268</v>
      </c>
      <c r="R202">
        <v>21</v>
      </c>
    </row>
    <row r="203" spans="1:18" ht="15">
      <c r="A203" s="196" t="str">
        <f>'Total Payment Amount'!$D$2</f>
        <v>The University of California, San Diego Health System</v>
      </c>
      <c r="B203" s="196" t="str">
        <f>'Total Payment Amount'!$D$3</f>
        <v>DY 7</v>
      </c>
      <c r="C203" s="197">
        <f>'Total Payment Amount'!$D$4</f>
        <v>41213</v>
      </c>
      <c r="D203" s="199" t="str">
        <f ca="1" t="shared" si="9"/>
        <v>Category 2: Improve Patient Flow in the Emergency Department/Rapid Medical Evaluation</v>
      </c>
      <c r="E203" s="196">
        <f ca="1" t="shared" si="10"/>
        <v>2338000</v>
      </c>
      <c r="F203" s="196">
        <f ca="1" t="shared" si="11"/>
        <v>2143166.67</v>
      </c>
      <c r="G203" s="199" t="str">
        <f ca="1">INDIRECT("'"&amp;$Q203&amp;"'!B47")</f>
        <v>Process Milestone:</v>
      </c>
      <c r="H203" s="196">
        <f ca="1">INDIRECT("'"&amp;$Q203&amp;"'!D47")</f>
        <v>0</v>
      </c>
      <c r="I203" s="196"/>
      <c r="J203" s="196">
        <f ca="1">INDIRECT("'"&amp;$Q203&amp;"'!F50")</f>
        <v>0</v>
      </c>
      <c r="K203" s="196">
        <f ca="1">INDIRECT("'"&amp;$Q203&amp;"'!F52")</f>
        <v>0</v>
      </c>
      <c r="L203" s="196" t="str">
        <f ca="1">INDIRECT("'"&amp;$Q203&amp;"'!F54")</f>
        <v>N/A</v>
      </c>
      <c r="M203" s="196">
        <f ca="1">INDIRECT("'"&amp;$Q203&amp;"'!F57")</f>
        <v>0</v>
      </c>
      <c r="N203" s="196">
        <f ca="1">INDIRECT("'"&amp;$Q203&amp;"'!B59")</f>
        <v>0</v>
      </c>
      <c r="O203" s="196">
        <f ca="1">INDIRECT("'"&amp;$Q203&amp;"'!F67")</f>
        <v>0</v>
      </c>
      <c r="P203" s="196" t="str">
        <f ca="1">INDIRECT("'"&amp;$Q203&amp;"'!F69")</f>
        <v xml:space="preserve"> </v>
      </c>
      <c r="Q203" t="s">
        <v>268</v>
      </c>
      <c r="R203">
        <v>21</v>
      </c>
    </row>
    <row r="204" spans="1:18" ht="15">
      <c r="A204" s="196" t="str">
        <f>'Total Payment Amount'!$D$2</f>
        <v>The University of California, San Diego Health System</v>
      </c>
      <c r="B204" s="196" t="str">
        <f>'Total Payment Amount'!$D$3</f>
        <v>DY 7</v>
      </c>
      <c r="C204" s="197">
        <f>'Total Payment Amount'!$D$4</f>
        <v>41213</v>
      </c>
      <c r="D204" s="199" t="str">
        <f ca="1" t="shared" si="9"/>
        <v>Category 2: Improve Patient Flow in the Emergency Department/Rapid Medical Evaluation</v>
      </c>
      <c r="E204" s="196">
        <f ca="1" t="shared" si="10"/>
        <v>2338000</v>
      </c>
      <c r="F204" s="196">
        <f ca="1" t="shared" si="11"/>
        <v>2143166.67</v>
      </c>
      <c r="G204" s="199" t="str">
        <f ca="1">INDIRECT("'"&amp;$Q204&amp;"'!B72")</f>
        <v>Process Milestone:</v>
      </c>
      <c r="H204" s="196">
        <f ca="1">INDIRECT("'"&amp;$Q204&amp;"'!D72")</f>
        <v>0</v>
      </c>
      <c r="I204" s="196"/>
      <c r="J204" s="196">
        <f ca="1">INDIRECT("'"&amp;$Q204&amp;"'!F75")</f>
        <v>0</v>
      </c>
      <c r="K204" s="196">
        <f ca="1">INDIRECT("'"&amp;$Q204&amp;"'!F77")</f>
        <v>0</v>
      </c>
      <c r="L204" s="196" t="str">
        <f ca="1">INDIRECT("'"&amp;$Q204&amp;"'!F79")</f>
        <v>N/A</v>
      </c>
      <c r="M204" s="196">
        <f ca="1">INDIRECT("'"&amp;$Q204&amp;"'!F82")</f>
        <v>0</v>
      </c>
      <c r="N204" s="196">
        <f ca="1">INDIRECT("'"&amp;$Q204&amp;"'!B84")</f>
        <v>0</v>
      </c>
      <c r="O204" s="196">
        <f ca="1">INDIRECT("'"&amp;$Q204&amp;"'!F92")</f>
        <v>0</v>
      </c>
      <c r="P204" s="196" t="str">
        <f ca="1">INDIRECT("'"&amp;$Q204&amp;"'!F94")</f>
        <v xml:space="preserve"> </v>
      </c>
      <c r="Q204" t="s">
        <v>268</v>
      </c>
      <c r="R204">
        <v>21</v>
      </c>
    </row>
    <row r="205" spans="1:18" ht="15">
      <c r="A205" s="196" t="str">
        <f>'Total Payment Amount'!$D$2</f>
        <v>The University of California, San Diego Health System</v>
      </c>
      <c r="B205" s="196" t="str">
        <f>'Total Payment Amount'!$D$3</f>
        <v>DY 7</v>
      </c>
      <c r="C205" s="197">
        <f>'Total Payment Amount'!$D$4</f>
        <v>41213</v>
      </c>
      <c r="D205" s="199" t="str">
        <f ca="1" t="shared" si="9"/>
        <v>Category 2: Improve Patient Flow in the Emergency Department/Rapid Medical Evaluation</v>
      </c>
      <c r="E205" s="196">
        <f ca="1" t="shared" si="10"/>
        <v>2338000</v>
      </c>
      <c r="F205" s="196">
        <f ca="1" t="shared" si="11"/>
        <v>2143166.67</v>
      </c>
      <c r="G205" s="199" t="str">
        <f ca="1">INDIRECT("'"&amp;$Q205&amp;"'!B97")</f>
        <v>Process Milestone:</v>
      </c>
      <c r="H205" s="196">
        <f ca="1">INDIRECT("'"&amp;$Q205&amp;"'!D97")</f>
        <v>0</v>
      </c>
      <c r="I205" s="196"/>
      <c r="J205" s="196">
        <f ca="1">INDIRECT("'"&amp;$Q205&amp;"'!F100")</f>
        <v>0</v>
      </c>
      <c r="K205" s="196">
        <f ca="1">INDIRECT("'"&amp;$Q205&amp;"'!F102")</f>
        <v>0</v>
      </c>
      <c r="L205" s="196" t="str">
        <f ca="1">INDIRECT("'"&amp;$Q205&amp;"'!F104")</f>
        <v>N/A</v>
      </c>
      <c r="M205" s="196">
        <f ca="1">INDIRECT("'"&amp;$Q205&amp;"'!F107")</f>
        <v>0</v>
      </c>
      <c r="N205" s="196">
        <f ca="1">INDIRECT("'"&amp;$Q205&amp;"'!B109")</f>
        <v>0</v>
      </c>
      <c r="O205" s="196">
        <f ca="1">INDIRECT("'"&amp;$Q205&amp;"'!F117")</f>
        <v>0</v>
      </c>
      <c r="P205" s="196" t="str">
        <f ca="1">INDIRECT("'"&amp;$Q205&amp;"'!F119")</f>
        <v xml:space="preserve"> </v>
      </c>
      <c r="Q205" t="s">
        <v>268</v>
      </c>
      <c r="R205">
        <v>21</v>
      </c>
    </row>
    <row r="206" spans="1:18" ht="15">
      <c r="A206" s="196" t="str">
        <f>'Total Payment Amount'!$D$2</f>
        <v>The University of California, San Diego Health System</v>
      </c>
      <c r="B206" s="196" t="str">
        <f>'Total Payment Amount'!$D$3</f>
        <v>DY 7</v>
      </c>
      <c r="C206" s="197">
        <f>'Total Payment Amount'!$D$4</f>
        <v>41213</v>
      </c>
      <c r="D206" s="199" t="str">
        <f ca="1" t="shared" si="9"/>
        <v>Category 2: Improve Patient Flow in the Emergency Department/Rapid Medical Evaluation</v>
      </c>
      <c r="E206" s="196">
        <f ca="1" t="shared" si="10"/>
        <v>2338000</v>
      </c>
      <c r="F206" s="196">
        <f ca="1" t="shared" si="11"/>
        <v>2143166.67</v>
      </c>
      <c r="G206" s="199" t="str">
        <f ca="1">INDIRECT("'"&amp;$Q206&amp;"'!B122")</f>
        <v>Process Milestone:</v>
      </c>
      <c r="H206" s="196">
        <f ca="1">INDIRECT("'"&amp;$Q206&amp;"'!D122")</f>
        <v>0</v>
      </c>
      <c r="I206" s="196"/>
      <c r="J206" s="196">
        <f ca="1">INDIRECT("'"&amp;$Q206&amp;"'!F125")</f>
        <v>0</v>
      </c>
      <c r="K206" s="196">
        <f ca="1">INDIRECT("'"&amp;$Q206&amp;"'!F127")</f>
        <v>0</v>
      </c>
      <c r="L206" s="196" t="str">
        <f ca="1">INDIRECT("'"&amp;$Q206&amp;"'!F129")</f>
        <v>N/A</v>
      </c>
      <c r="M206" s="196">
        <f ca="1">INDIRECT("'"&amp;$Q206&amp;"'!F132")</f>
        <v>0</v>
      </c>
      <c r="N206" s="196">
        <f ca="1">INDIRECT("'"&amp;$Q206&amp;"'!B134")</f>
        <v>0</v>
      </c>
      <c r="O206" s="196">
        <f ca="1">INDIRECT("'"&amp;$Q206&amp;"'!F142")</f>
        <v>0</v>
      </c>
      <c r="P206" s="196" t="str">
        <f ca="1">INDIRECT("'"&amp;$Q206&amp;"'!F144")</f>
        <v xml:space="preserve"> </v>
      </c>
      <c r="Q206" t="s">
        <v>268</v>
      </c>
      <c r="R206">
        <v>21</v>
      </c>
    </row>
    <row r="207" spans="1:18" ht="15">
      <c r="A207" s="196" t="str">
        <f>'Total Payment Amount'!$D$2</f>
        <v>The University of California, San Diego Health System</v>
      </c>
      <c r="B207" s="196" t="str">
        <f>'Total Payment Amount'!$D$3</f>
        <v>DY 7</v>
      </c>
      <c r="C207" s="197">
        <f>'Total Payment Amount'!$D$4</f>
        <v>41213</v>
      </c>
      <c r="D207" s="199" t="str">
        <f ca="1" t="shared" si="9"/>
        <v>Category 2: Improve Patient Flow in the Emergency Department/Rapid Medical Evaluation</v>
      </c>
      <c r="E207" s="196">
        <f ca="1" t="shared" si="10"/>
        <v>2338000</v>
      </c>
      <c r="F207" s="196">
        <f ca="1" t="shared" si="11"/>
        <v>2143166.67</v>
      </c>
      <c r="G207" s="199" t="str">
        <f ca="1">INDIRECT("'"&amp;$Q207&amp;"'!B147")</f>
        <v>Improvement Milestone:</v>
      </c>
      <c r="H207" s="196" t="str">
        <f ca="1">INDIRECT("'"&amp;$Q207&amp;"'!D147")</f>
        <v>Decrease the percent of patients who leave the Hillcrest ER without being seen by 5%.</v>
      </c>
      <c r="I207" s="196"/>
      <c r="J207" s="196">
        <f ca="1">INDIRECT("'"&amp;$Q207&amp;"'!F150")</f>
        <v>1727</v>
      </c>
      <c r="K207" s="196">
        <f ca="1">INDIRECT("'"&amp;$Q207&amp;"'!F152")</f>
        <v>40758</v>
      </c>
      <c r="L207" s="196">
        <f ca="1">INDIRECT("'"&amp;$Q207&amp;"'!F154")</f>
        <v>0.04237204965896266</v>
      </c>
      <c r="M207" s="196" t="str">
        <f ca="1">INDIRECT("'"&amp;$Q207&amp;"'!F157")</f>
        <v>Yes</v>
      </c>
      <c r="N207" s="196" t="str">
        <f ca="1">INDIRECT("'"&amp;$Q207&amp;"'!B159")</f>
        <v>Metric- Left Without Being Seen (LWBS).
Numerator: Number of patients who present to the ER but are not seen by the Provider.
Denominator: Total number of patients who presented to the ER for that Midnight to Midnight cycle.                                UC San Diego Health System (UCSDHS) operates two Emergency Departments (ED); one at the Hillcrest Medical Center and one at our Thornton Hospital/Sulpizio Cardiovascular Center campus in La Jolla. The rate of left without being seen (LWBS) for the Hillcrest ED has been higher than national benchmarks and was chosen as an area of focus for the organization as reflected in our DSRIP plan.  Upon arrival to the ED space, patients are asked to sign in with a paper form. ED staff perform a quick registration on all of these patients. Arrivals may include patients who are not in the appropriate care site; they are subsequently redirected to other sites such as the obstetrical unit, radiology, ambulatory clinic, employee health, etc. These patients are not counted in the LWBS numerator or denominator (i.e. they only have a quick registration). The reported baseline rate of LWBS at Hillcrest ED in DY6 was 5.10%; the target for DY 7 was to achieve a 5% reduction. The overall rate of LWBS at Hillcrest for this demonstration year was 4.24% (1,727/40,758); a 17% improvement over baseline, exceeding our milestone goal. The major driver for a patient leaving the ED is a prolonged wait time prior to seeing a physician. Efforts to reduce the rate of LWBS involved expansion of capacity, improvement of processes within the ED and improvements in the admission process for those patients requiring inpatient care (Milestone #6, Category 2 #10 Improve Patient Flow in the Emergency Department). Limited ED bed capacity restricted providers’ ability to evaluate patients in a timely manner. Hillcrest ED capacity was increased by ~50% in December of 2011 with UCSDHS capital investment in additional beds and provider work space. California Department of Public Health (CDPH) allowed us to open the expansion in phases which facilitated a pilot and scale up of our staffing to address the additional bed capacity. While physical space was crucial to the improvement, other process improvements were implemented that were critical to reaching the LWBS goal. These included increased staffing for the additional care areas to see patients more quickly, triage initiated orders and efforts to streamline lab turnaround time by instituting automated processing and bar coding of specimens. We created standardized protocols to facilitate timely orders (lab, radiology) at triage by trained triage RNs. Physicians developed order sets which could be initiated at triage and training was provided for triage RNs on the related disease/injury process and treatment guidelines.  We piloted this effort in order to expedite the workup of patients arriving in the ED earlier in the care process with the idea that patients would be less likely to leave if they had lab tests, imaging, and appropriate pain relief while waiting for a physician evaluation.  We initiated a small set of standardized protocols as a pilot, and then quickly expanded both the number of RNs involved in the process, as well as the number of order sets as physicians and nurses felt ready and competent. Future challenges will be focused on maintaining our success by increasing the capacity of the triage process to safely and effectively initiate care earlier in the patient’s ED visit. We will continue to address bed capacity in the ED by reducing the time and number of admitted patients boarding in our ED awaiting an inpatient bed (Milestone #6, Category 2 #10 Improve Patient Flow in the Emergency Department). During this demonstration year, the electronic medical record utilized in the ED was transitioned from a homegrown system, WebCharts, to EPIC’s ASAP; both systems allowed accurate tracking of patients presenting to the ED and those who left without being seen. WebCharts initially built and placed into production in 2002 for the Emergency Department is a web-based application for computerized tracking, documentation, computerize physician order entry (CPOE), prescribing and reporting. The server design of this application is based on three servers: a web server, a structured query language (SQL) database server and a reporting server. The database server is running Microsoft 2008 SQL. All tables and fields are reported off the SQL database. For the LWBS reports, data was extracted directly from the database using automated timestamp data.  We began reporting from Epic in June 2012. All clinical data and time stamps obtained within the Epic EMR are copied over to a reporting server which converts the data from a MUMPS database to a relational SQL database. All queries are performed using either a SQL reporting tool from Microsoft or Crystal Reporting tools. LWBS data is reported to executive leadership quarterly, frontline staff and physicians monthly and adjustments are made as operational issues arise.</v>
      </c>
      <c r="O207" s="196">
        <f ca="1">INDIRECT("'"&amp;$Q207&amp;"'!F167")</f>
        <v>0.0485</v>
      </c>
      <c r="P207" s="196">
        <f ca="1">INDIRECT("'"&amp;$Q207&amp;"'!F169")</f>
        <v>1</v>
      </c>
      <c r="Q207" t="s">
        <v>268</v>
      </c>
      <c r="R207">
        <v>21</v>
      </c>
    </row>
    <row r="208" spans="1:18" ht="15">
      <c r="A208" s="196" t="str">
        <f>'Total Payment Amount'!$D$2</f>
        <v>The University of California, San Diego Health System</v>
      </c>
      <c r="B208" s="196" t="str">
        <f>'Total Payment Amount'!$D$3</f>
        <v>DY 7</v>
      </c>
      <c r="C208" s="197">
        <f>'Total Payment Amount'!$D$4</f>
        <v>41213</v>
      </c>
      <c r="D208" s="199" t="str">
        <f ca="1" t="shared" si="9"/>
        <v>Category 2: Improve Patient Flow in the Emergency Department/Rapid Medical Evaluation</v>
      </c>
      <c r="E208" s="196">
        <f ca="1" t="shared" si="10"/>
        <v>2338000</v>
      </c>
      <c r="F208" s="196">
        <f ca="1" t="shared" si="11"/>
        <v>2143166.67</v>
      </c>
      <c r="G208" s="199" t="str">
        <f ca="1">INDIRECT("'"&amp;$Q208&amp;"'!B172")</f>
        <v>Improvement Milestone:</v>
      </c>
      <c r="H208" s="196" t="str">
        <f ca="1">INDIRECT("'"&amp;$Q208&amp;"'!D172")</f>
        <v>Reduce overall ED wait time for admitted patients by 5% over baseline.</v>
      </c>
      <c r="I208" s="196"/>
      <c r="J208" s="196">
        <f ca="1">INDIRECT("'"&amp;$Q208&amp;"'!F175")</f>
        <v>100735.05</v>
      </c>
      <c r="K208" s="196">
        <f ca="1">INDIRECT("'"&amp;$Q208&amp;"'!F177")</f>
        <v>12495</v>
      </c>
      <c r="L208" s="196">
        <f ca="1">INDIRECT("'"&amp;$Q208&amp;"'!F179")</f>
        <v>8.06202881152461</v>
      </c>
      <c r="M208" s="196" t="str">
        <f ca="1">INDIRECT("'"&amp;$Q208&amp;"'!F182")</f>
        <v>No</v>
      </c>
      <c r="N208" s="196" t="str">
        <f ca="1">INDIRECT("'"&amp;$Q208&amp;"'!B184")</f>
        <v xml:space="preserve">Metric: Door-to-admission.                                                                                                                                                          UC San Diego Health System (UCSDHS) operates two Emergency Departments (ED); one at the Hillcrest Medical Center and one at our Thornton Hospital/Sulpizio Cardiovascular Center campus in La Jolla. The average door to admit time at our Hillcrest Emergency Department (ED) for DY6 was 8.43 hours; compared to 6.90 hours at our Thornton/Sulpizio Emergency Department in La Jolla.  The overall time for admitted patients across all 12,487 admitted patients was 8.06 hours; just missing the DY7 target of 8.00 hours. The 8.06 hours calculates to a 4.39% reduction or 88% of the 8.00 hours target, therefore we are claiming 75% partial credit on this milestone. In July 2011 the average LOS was recorded at 10.12 hours in Hillcrest and 8.85 hours in La Jolla.  Through substantial effort, this average door to admit time gradually decreased to 6.07 hours in Hillcrest and 4.45 hours in La Jolla for the month of June 2012.  During this demonstration year the electronic medical record (EMR) utilized in the ED was transitioned from a homegrown system, WebCharts, to EPIC’s ASAP in June 2012; both systems allowed accurate tracking of patients presenting to the ED who are subsequently admitted. WebCharts initially built and placed into production in 2002 for the ED is a web-based application for computerized tracking, documentation, computerized physician order entry (CPOE), prescribing and reporting. The server design of this application is based on three servers: a web server, a structured query language (SQL) database server and a reporting server. The database server is running Microsoft 2008 SQL. All tables and fields are reported off the SQL database. For the Length of Stay (LOS) reports, data was extracted directly from the database using automated timestamp fields. All of these fields are required for all patients entering the ED. All clinical data and time stamps obtained within the Epic EMR are copied over to a reporting server which converts the data from a MUMPS database to a relational SQL database. All queries are performed using either a SQL reporting tool from Microsoft or Crystal Reporting tools. An interdisciplinary ED flow committee has focused this past year on establishing and implementing action plans aimed at reducing obstacles for admitted patients. Interventions in the latter half of this reporting year included automation and bar coding of lab specimens to reduce turnaround time, immediate transport of admitted patients to available inpatient beds and the use of templated admission holding orders by ED physicians.  Challenges remain in order to reach our target goal including inpatient bed availability at the right level of care when the hospital is experiencing high census. Hospital leadership, including our Chief Operating Officer/Chief Nursing Officer and ED/Critical Care RN Director were heavily engaged in reducing ED LOS for admitted patients. They provided leadership to nursing managers and staff to prioritize ED patients to available inpatient beds, thus reducing boarding time for admitted patients in the ED. Some receiving unit staff have verbalized concerns with the impact of these changes on their workflow. Communication on the importance of timely admission continues as nurse managers try to achieve buy-in with their staff. Information technology improvements were piloted to reduce various obstacles that delayed admissions and increased the boarding of admitted patients in the ED. The ED transitioned its EMR from our homegrown Webcharts to EPIC’s ASAP in June 2012. The new system, now seamless with EPIC inpatient EMR, allowed for the development of template admission orders that could be initiated by either the ED or admitting service physicians.  This was initially piloted earlier in the year with variable success. Along with the move to Epic in June 2012, we implemented a process of moving patients to available inpatient beds at the time of the admission order by ED physicians (and not dependent on admission orders from the admitting team). This effort was piloted with the Hospital Medicine service, and has made a major impact on reducing boarding time. Other efforts are as noted above (Milestone #4, Category 2 #10 Improve Patient Flow in the Emergency Department) in regards to increased ED patient care areas (reducing waiting time to be seen by the MD in an ED bed), and triage-initiated orders (to initiate the workup of patients earlier in the ED care process) helped reduce the ED evaluation time. These improvements reduced ED LOS for all patients including admitted patients. On the inpatient side, the Patient Flow Department continues to develop a systematic process for predicting and matching demand with capacity. This included a collaborative effort with Hospital Leadership, Hospitalist Medicine, Nursing units, Care Coordination, Pharmacy, Imaging and Environmental Services. Collectively, the team has been able to identify and or predict discharges at a 70% rate (previously 25%). The analysis of discharges is completed daily, on every shift 24 hours in advance, looking into the next day. Efforts are made to prioritize and assist with discharges earlier in the day so as to meet the demand of new patients from the ED, PACU (post-anesthesia care unit) or direct admissions. New processes were developed to help prioritize and streamline patients identified as discharged and just waiting for medications or a confirmation diagnostic study. Additionally, the Patient Flow Department implemented two Discharge Hospitality Centers at both the Hillcrest and La Jolla campuses to facilitate discharges, thereby opening up a bed for incoming patients. These centers, opened in April 2012 and June 2012 respectively, are staffed by a Registered Nurse and can accommodate up to eight patients at a time. Initial results show a 40 minute decrease in overall discharge time at Hillcrest and a 53 minute decrease at La Jolla.  In April 2012, a scripted handoff communication to facilitate transfers from the ED to the floors was developed to address the breakdown and delays that were seen between the ED and the units. This helped ensure adequate and consistent communication of patient status to the receiving clinical staff. The goal was to improve the handoff process and reduce the time delay (45 minutes on average) between the two units when patients were ready to leave the ED. Through the efforts of both teams we saw a significant decrease in time delay (30 minute average reduction) for the last quarter of DY7. Finally, the Patient Flow Department continues to develop along with our Decision Support and Clinical Informatics team a comprehensive database for monitoring, reporting and analyzing all data related to Patient Flow.  </v>
      </c>
      <c r="O208" s="196">
        <f ca="1">INDIRECT("'"&amp;$Q208&amp;"'!F192")</f>
        <v>8</v>
      </c>
      <c r="P208" s="196">
        <f ca="1">INDIRECT("'"&amp;$Q208&amp;"'!F194")</f>
        <v>0.75</v>
      </c>
      <c r="Q208" t="s">
        <v>268</v>
      </c>
      <c r="R208">
        <v>21</v>
      </c>
    </row>
    <row r="209" spans="1:18" ht="15">
      <c r="A209" s="196" t="str">
        <f>'Total Payment Amount'!$D$2</f>
        <v>The University of California, San Diego Health System</v>
      </c>
      <c r="B209" s="196" t="str">
        <f>'Total Payment Amount'!$D$3</f>
        <v>DY 7</v>
      </c>
      <c r="C209" s="197">
        <f>'Total Payment Amount'!$D$4</f>
        <v>41213</v>
      </c>
      <c r="D209" s="199" t="str">
        <f ca="1" t="shared" si="9"/>
        <v>Category 2: Improve Patient Flow in the Emergency Department/Rapid Medical Evaluation</v>
      </c>
      <c r="E209" s="196">
        <f ca="1" t="shared" si="10"/>
        <v>2338000</v>
      </c>
      <c r="F209" s="196">
        <f ca="1" t="shared" si="11"/>
        <v>2143166.67</v>
      </c>
      <c r="G209" s="199" t="str">
        <f ca="1">INDIRECT("'"&amp;$Q209&amp;"'!B197")</f>
        <v>Improvement Milestone:</v>
      </c>
      <c r="H209" s="196">
        <f ca="1">INDIRECT("'"&amp;$Q209&amp;"'!D197")</f>
        <v>0</v>
      </c>
      <c r="I209" s="196"/>
      <c r="J209" s="196">
        <f ca="1">INDIRECT("'"&amp;$Q209&amp;"'!F200")</f>
        <v>0</v>
      </c>
      <c r="K209" s="196">
        <f ca="1">INDIRECT("'"&amp;$Q209&amp;"'!F202")</f>
        <v>0</v>
      </c>
      <c r="L209" s="196" t="str">
        <f ca="1">INDIRECT("'"&amp;$Q209&amp;"'!F204")</f>
        <v>N/A</v>
      </c>
      <c r="M209" s="196">
        <f ca="1">INDIRECT("'"&amp;$Q209&amp;"'!F207")</f>
        <v>0</v>
      </c>
      <c r="N209" s="196">
        <f ca="1">INDIRECT("'"&amp;$Q209&amp;"'!B209")</f>
        <v>0</v>
      </c>
      <c r="O209" s="196">
        <f ca="1">INDIRECT("'"&amp;$Q209&amp;"'!F217")</f>
        <v>0</v>
      </c>
      <c r="P209" s="196" t="str">
        <f ca="1">INDIRECT("'"&amp;$Q209&amp;"'!F219")</f>
        <v xml:space="preserve"> </v>
      </c>
      <c r="Q209" t="s">
        <v>268</v>
      </c>
      <c r="R209">
        <v>21</v>
      </c>
    </row>
    <row r="210" spans="1:18" ht="15">
      <c r="A210" s="196" t="str">
        <f>'Total Payment Amount'!$D$2</f>
        <v>The University of California, San Diego Health System</v>
      </c>
      <c r="B210" s="196" t="str">
        <f>'Total Payment Amount'!$D$3</f>
        <v>DY 7</v>
      </c>
      <c r="C210" s="197">
        <f>'Total Payment Amount'!$D$4</f>
        <v>41213</v>
      </c>
      <c r="D210" s="199" t="str">
        <f ca="1" t="shared" si="9"/>
        <v>Category 2: Improve Patient Flow in the Emergency Department/Rapid Medical Evaluation</v>
      </c>
      <c r="E210" s="196">
        <f ca="1" t="shared" si="10"/>
        <v>2338000</v>
      </c>
      <c r="F210" s="196">
        <f ca="1" t="shared" si="11"/>
        <v>2143166.67</v>
      </c>
      <c r="G210" s="199" t="str">
        <f ca="1">INDIRECT("'"&amp;$Q210&amp;"'!B222")</f>
        <v>Improvement Milestone:</v>
      </c>
      <c r="H210" s="196">
        <f ca="1">INDIRECT("'"&amp;$Q210&amp;"'!D222")</f>
        <v>0</v>
      </c>
      <c r="I210" s="196"/>
      <c r="J210" s="196">
        <f ca="1">INDIRECT("'"&amp;$Q210&amp;"'!F225")</f>
        <v>0</v>
      </c>
      <c r="K210" s="196">
        <f ca="1">INDIRECT("'"&amp;$Q210&amp;"'!F227")</f>
        <v>0</v>
      </c>
      <c r="L210" s="196" t="str">
        <f ca="1">INDIRECT("'"&amp;$Q210&amp;"'!F229")</f>
        <v>N/A</v>
      </c>
      <c r="M210" s="196">
        <f ca="1">INDIRECT("'"&amp;$Q210&amp;"'!F232")</f>
        <v>0</v>
      </c>
      <c r="N210" s="196">
        <f ca="1">INDIRECT("'"&amp;$Q210&amp;"'!B234")</f>
        <v>0</v>
      </c>
      <c r="O210" s="196">
        <f ca="1">INDIRECT("'"&amp;$Q210&amp;"'!F242")</f>
        <v>0</v>
      </c>
      <c r="P210" s="196" t="str">
        <f ca="1">INDIRECT("'"&amp;$Q210&amp;"'!F244")</f>
        <v xml:space="preserve"> </v>
      </c>
      <c r="Q210" t="s">
        <v>268</v>
      </c>
      <c r="R210">
        <v>21</v>
      </c>
    </row>
    <row r="211" spans="1:18" ht="15">
      <c r="A211" s="196" t="str">
        <f>'Total Payment Amount'!$D$2</f>
        <v>The University of California, San Diego Health System</v>
      </c>
      <c r="B211" s="196" t="str">
        <f>'Total Payment Amount'!$D$3</f>
        <v>DY 7</v>
      </c>
      <c r="C211" s="197">
        <f>'Total Payment Amount'!$D$4</f>
        <v>41213</v>
      </c>
      <c r="D211" s="199" t="str">
        <f ca="1" t="shared" si="9"/>
        <v>Category 2: Improve Patient Flow in the Emergency Department/Rapid Medical Evaluation</v>
      </c>
      <c r="E211" s="196">
        <f ca="1" t="shared" si="10"/>
        <v>2338000</v>
      </c>
      <c r="F211" s="196">
        <f ca="1" t="shared" si="11"/>
        <v>2143166.67</v>
      </c>
      <c r="G211" s="199" t="str">
        <f ca="1">INDIRECT("'"&amp;$Q211&amp;"'!B247")</f>
        <v>Improvement Milestone:</v>
      </c>
      <c r="H211" s="196">
        <f ca="1">INDIRECT("'"&amp;$Q211&amp;"'!D247")</f>
        <v>0</v>
      </c>
      <c r="I211" s="196"/>
      <c r="J211" s="196">
        <f ca="1">INDIRECT("'"&amp;$Q211&amp;"'!F250")</f>
        <v>0</v>
      </c>
      <c r="K211" s="196">
        <f ca="1">INDIRECT("'"&amp;$Q211&amp;"'!F252")</f>
        <v>0</v>
      </c>
      <c r="L211" s="196" t="str">
        <f ca="1">INDIRECT("'"&amp;$Q211&amp;"'!F254")</f>
        <v>N/A</v>
      </c>
      <c r="M211" s="196">
        <f ca="1">INDIRECT("'"&amp;$Q211&amp;"'!F257")</f>
        <v>0</v>
      </c>
      <c r="N211" s="196">
        <f ca="1">INDIRECT("'"&amp;$Q211&amp;"'!B259")</f>
        <v>0</v>
      </c>
      <c r="O211" s="196">
        <f ca="1">INDIRECT("'"&amp;$Q211&amp;"'!F267")</f>
        <v>0</v>
      </c>
      <c r="P211" s="196" t="str">
        <f ca="1">INDIRECT("'"&amp;$Q211&amp;"'!F269")</f>
        <v xml:space="preserve"> </v>
      </c>
      <c r="Q211" t="s">
        <v>268</v>
      </c>
      <c r="R211">
        <v>21</v>
      </c>
    </row>
    <row r="212" spans="1:18" ht="15">
      <c r="A212" s="196" t="str">
        <f>'Total Payment Amount'!$D$2</f>
        <v>The University of California, San Diego Health System</v>
      </c>
      <c r="B212" s="196" t="str">
        <f>'Total Payment Amount'!$D$3</f>
        <v>DY 7</v>
      </c>
      <c r="C212" s="197">
        <f>'Total Payment Amount'!$D$4</f>
        <v>41213</v>
      </c>
      <c r="D212" s="199" t="str">
        <f ca="1" t="shared" si="9"/>
        <v>Category 2: Use Palliative Care Programs</v>
      </c>
      <c r="E212" s="196">
        <f ca="1" t="shared" si="10"/>
        <v>1753500</v>
      </c>
      <c r="F212" s="196">
        <f ca="1" t="shared" si="11"/>
        <v>1753500</v>
      </c>
      <c r="G212" s="199" t="str">
        <f ca="1">INDIRECT("'"&amp;$Q212&amp;"'!B22")</f>
        <v>Process Milestone:</v>
      </c>
      <c r="H212" s="196" t="str">
        <f ca="1">INDIRECT("'"&amp;$Q212&amp;"'!D22")</f>
        <v>Increase the palliative care consults by 25% over baseline.</v>
      </c>
      <c r="I212" s="196"/>
      <c r="J212" s="196">
        <f ca="1">INDIRECT("'"&amp;$Q212&amp;"'!F25")</f>
        <v>779</v>
      </c>
      <c r="K212" s="196">
        <f ca="1">INDIRECT("'"&amp;$Q212&amp;"'!F27")</f>
        <v>1</v>
      </c>
      <c r="L212" s="196">
        <f ca="1">INDIRECT("'"&amp;$Q212&amp;"'!F29")</f>
        <v>779</v>
      </c>
      <c r="M212" s="196" t="str">
        <f ca="1">INDIRECT("'"&amp;$Q212&amp;"'!F32")</f>
        <v>Yes</v>
      </c>
      <c r="N212" s="196" t="str">
        <f ca="1">INDIRECT("'"&amp;$Q212&amp;"'!B34")</f>
        <v xml:space="preserve">Metric: Palliative care consults meet targets established by the program.
Numerator: Number of palliative care consults.                                                                                                                      In DY6, UC San Diego Health System (UCSDHS) established a baseline of 501 palliative care consults; setting the DY7 target at 626 (a 25% increase over baseline). In DY7, across the health system (including Thornton Hospital/Supizio Cardiovascular Center, Hillcrest Medical Center, and Moores Cancer Center), 779 palliative consults were provided achieving the milestone. Palliative care consults are tracked by counting completed “Palliative Care Service Consult Records” which are maintained in a database developed by the Palliative Care team. These forms are entered into the database and tallies run for the purpose of reporting. Milestone achievement was possible through significant health system investment in our Palliative Care team resources. The team consists of three physicians, three nurse practitioners, a social worker, two pharmacists and an administrative assistant. The goal of our Palliative Care team is to provide dignified and culturally competent care to relieve suffering in a manner that prioritizes pain control, social and spiritual care, and patient/family preferences; and to provide this specialized care to significantly more patients experiencing severe illness and an associated heavy burden of symptoms.  Assessments of inpatients are done by members of the team daily with physicians seeing the most acutely symptomatic patients. Consultations include queries about pain and physical symptoms and the effects of our interventions, goals of care (including discussion of code status, prognosis and planning care) and overall well-being of our patient and their family.  In the absence of a sophisticated marketing strategy, we have experienced expansion and referral growth by providing excellent service to patients and colleagues and building relationships with individual physicians who care for patients with severe illness.  To achieve the 25% increase we planned aggressive resource investments including: increasing physician coverage on the inpatient services at both campuses, increasing physician coverage for the outpatient clinic at Moores Cancer Center, assuming support for a nurse practitioner at Hillcrest Medical Center previously funded by grant support, adding another nurse practitioner at Thornton Hopsital/SulpizioCardiovascular Center, and adding a palliative care pharmacist.  There is a significant shortage of physicians in the field of palliative medicine and we continue intensive efforts to attract specialists to join our team. While we were aiming for a 25% increase in DY7, the number of consults increased by 55% over baseline, indicating robust growth.  This is both exciting and challenging for our team in terms of workload, given the shortage of healthcare providers trained in this area.  </v>
      </c>
      <c r="O212" s="196">
        <f ca="1">INDIRECT("'"&amp;$Q212&amp;"'!F42")</f>
        <v>626</v>
      </c>
      <c r="P212" s="196">
        <f ca="1">INDIRECT("'"&amp;$Q212&amp;"'!F44")</f>
        <v>1</v>
      </c>
      <c r="Q212" t="s">
        <v>116</v>
      </c>
      <c r="R212">
        <v>22</v>
      </c>
    </row>
    <row r="213" spans="1:18" ht="15">
      <c r="A213" s="196" t="str">
        <f>'Total Payment Amount'!$D$2</f>
        <v>The University of California, San Diego Health System</v>
      </c>
      <c r="B213" s="196" t="str">
        <f>'Total Payment Amount'!$D$3</f>
        <v>DY 7</v>
      </c>
      <c r="C213" s="197">
        <f>'Total Payment Amount'!$D$4</f>
        <v>41213</v>
      </c>
      <c r="D213" s="199" t="str">
        <f ca="1" t="shared" si="9"/>
        <v>Category 2: Use Palliative Care Programs</v>
      </c>
      <c r="E213" s="196">
        <f ca="1" t="shared" si="10"/>
        <v>1753500</v>
      </c>
      <c r="F213" s="196">
        <f ca="1" t="shared" si="11"/>
        <v>1753500</v>
      </c>
      <c r="G213" s="199" t="str">
        <f ca="1">INDIRECT("'"&amp;$Q213&amp;"'!B47")</f>
        <v>Process Milestone:</v>
      </c>
      <c r="H213" s="196">
        <f ca="1">INDIRECT("'"&amp;$Q213&amp;"'!D47")</f>
        <v>0</v>
      </c>
      <c r="I213" s="196"/>
      <c r="J213" s="196">
        <f ca="1">INDIRECT("'"&amp;$Q213&amp;"'!F50")</f>
        <v>0</v>
      </c>
      <c r="K213" s="196">
        <f ca="1">INDIRECT("'"&amp;$Q213&amp;"'!F52")</f>
        <v>0</v>
      </c>
      <c r="L213" s="196" t="str">
        <f ca="1">INDIRECT("'"&amp;$Q213&amp;"'!F54")</f>
        <v>N/A</v>
      </c>
      <c r="M213" s="196">
        <f ca="1">INDIRECT("'"&amp;$Q213&amp;"'!F57")</f>
        <v>0</v>
      </c>
      <c r="N213" s="196">
        <f ca="1">INDIRECT("'"&amp;$Q213&amp;"'!B59")</f>
        <v>0</v>
      </c>
      <c r="O213" s="196">
        <f ca="1">INDIRECT("'"&amp;$Q213&amp;"'!F67")</f>
        <v>0</v>
      </c>
      <c r="P213" s="196" t="str">
        <f ca="1">INDIRECT("'"&amp;$Q213&amp;"'!F69")</f>
        <v xml:space="preserve"> </v>
      </c>
      <c r="Q213" t="s">
        <v>116</v>
      </c>
      <c r="R213">
        <v>22</v>
      </c>
    </row>
    <row r="214" spans="1:18" ht="15">
      <c r="A214" s="196" t="str">
        <f>'Total Payment Amount'!$D$2</f>
        <v>The University of California, San Diego Health System</v>
      </c>
      <c r="B214" s="196" t="str">
        <f>'Total Payment Amount'!$D$3</f>
        <v>DY 7</v>
      </c>
      <c r="C214" s="197">
        <f>'Total Payment Amount'!$D$4</f>
        <v>41213</v>
      </c>
      <c r="D214" s="199" t="str">
        <f ca="1" t="shared" si="9"/>
        <v>Category 2: Use Palliative Care Programs</v>
      </c>
      <c r="E214" s="196">
        <f ca="1" t="shared" si="10"/>
        <v>1753500</v>
      </c>
      <c r="F214" s="196">
        <f ca="1" t="shared" si="11"/>
        <v>1753500</v>
      </c>
      <c r="G214" s="199" t="str">
        <f ca="1">INDIRECT("'"&amp;$Q214&amp;"'!B72")</f>
        <v>Process Milestone:</v>
      </c>
      <c r="H214" s="196">
        <f ca="1">INDIRECT("'"&amp;$Q214&amp;"'!D72")</f>
        <v>0</v>
      </c>
      <c r="I214" s="196"/>
      <c r="J214" s="196">
        <f ca="1">INDIRECT("'"&amp;$Q214&amp;"'!F75")</f>
        <v>0</v>
      </c>
      <c r="K214" s="196">
        <f ca="1">INDIRECT("'"&amp;$Q214&amp;"'!F77")</f>
        <v>0</v>
      </c>
      <c r="L214" s="196" t="str">
        <f ca="1">INDIRECT("'"&amp;$Q214&amp;"'!F79")</f>
        <v>N/A</v>
      </c>
      <c r="M214" s="196">
        <f ca="1">INDIRECT("'"&amp;$Q214&amp;"'!F82")</f>
        <v>0</v>
      </c>
      <c r="N214" s="196">
        <f ca="1">INDIRECT("'"&amp;$Q214&amp;"'!B84")</f>
        <v>0</v>
      </c>
      <c r="O214" s="196">
        <f ca="1">INDIRECT("'"&amp;$Q214&amp;"'!F92")</f>
        <v>0</v>
      </c>
      <c r="P214" s="196" t="str">
        <f ca="1">INDIRECT("'"&amp;$Q214&amp;"'!F94")</f>
        <v xml:space="preserve"> </v>
      </c>
      <c r="Q214" t="s">
        <v>116</v>
      </c>
      <c r="R214">
        <v>22</v>
      </c>
    </row>
    <row r="215" spans="1:18" ht="15">
      <c r="A215" s="196" t="str">
        <f>'Total Payment Amount'!$D$2</f>
        <v>The University of California, San Diego Health System</v>
      </c>
      <c r="B215" s="196" t="str">
        <f>'Total Payment Amount'!$D$3</f>
        <v>DY 7</v>
      </c>
      <c r="C215" s="197">
        <f>'Total Payment Amount'!$D$4</f>
        <v>41213</v>
      </c>
      <c r="D215" s="199" t="str">
        <f ca="1" t="shared" si="9"/>
        <v>Category 2: Use Palliative Care Programs</v>
      </c>
      <c r="E215" s="196">
        <f ca="1" t="shared" si="10"/>
        <v>1753500</v>
      </c>
      <c r="F215" s="196">
        <f ca="1" t="shared" si="11"/>
        <v>1753500</v>
      </c>
      <c r="G215" s="199" t="str">
        <f ca="1">INDIRECT("'"&amp;$Q215&amp;"'!B97")</f>
        <v>Process Milestone:</v>
      </c>
      <c r="H215" s="196">
        <f ca="1">INDIRECT("'"&amp;$Q215&amp;"'!D97")</f>
        <v>0</v>
      </c>
      <c r="I215" s="196"/>
      <c r="J215" s="196">
        <f ca="1">INDIRECT("'"&amp;$Q215&amp;"'!F100")</f>
        <v>0</v>
      </c>
      <c r="K215" s="196">
        <f ca="1">INDIRECT("'"&amp;$Q215&amp;"'!F102")</f>
        <v>0</v>
      </c>
      <c r="L215" s="196" t="str">
        <f ca="1">INDIRECT("'"&amp;$Q215&amp;"'!F104")</f>
        <v>N/A</v>
      </c>
      <c r="M215" s="196">
        <f ca="1">INDIRECT("'"&amp;$Q215&amp;"'!F107")</f>
        <v>0</v>
      </c>
      <c r="N215" s="196">
        <f ca="1">INDIRECT("'"&amp;$Q215&amp;"'!B109")</f>
        <v>0</v>
      </c>
      <c r="O215" s="196">
        <f ca="1">INDIRECT("'"&amp;$Q215&amp;"'!F117")</f>
        <v>0</v>
      </c>
      <c r="P215" s="196" t="str">
        <f ca="1">INDIRECT("'"&amp;$Q215&amp;"'!F119")</f>
        <v xml:space="preserve"> </v>
      </c>
      <c r="Q215" t="s">
        <v>116</v>
      </c>
      <c r="R215">
        <v>22</v>
      </c>
    </row>
    <row r="216" spans="1:18" ht="15">
      <c r="A216" s="196" t="str">
        <f>'Total Payment Amount'!$D$2</f>
        <v>The University of California, San Diego Health System</v>
      </c>
      <c r="B216" s="196" t="str">
        <f>'Total Payment Amount'!$D$3</f>
        <v>DY 7</v>
      </c>
      <c r="C216" s="197">
        <f>'Total Payment Amount'!$D$4</f>
        <v>41213</v>
      </c>
      <c r="D216" s="199" t="str">
        <f ca="1" t="shared" si="9"/>
        <v>Category 2: Use Palliative Care Programs</v>
      </c>
      <c r="E216" s="196">
        <f ca="1" t="shared" si="10"/>
        <v>1753500</v>
      </c>
      <c r="F216" s="196">
        <f ca="1" t="shared" si="11"/>
        <v>1753500</v>
      </c>
      <c r="G216" s="199" t="str">
        <f ca="1">INDIRECT("'"&amp;$Q216&amp;"'!B122")</f>
        <v>Process Milestone:</v>
      </c>
      <c r="H216" s="196">
        <f ca="1">INDIRECT("'"&amp;$Q216&amp;"'!D122")</f>
        <v>0</v>
      </c>
      <c r="I216" s="196"/>
      <c r="J216" s="196">
        <f ca="1">INDIRECT("'"&amp;$Q216&amp;"'!F125")</f>
        <v>0</v>
      </c>
      <c r="K216" s="196">
        <f ca="1">INDIRECT("'"&amp;$Q216&amp;"'!F127")</f>
        <v>0</v>
      </c>
      <c r="L216" s="196" t="str">
        <f ca="1">INDIRECT("'"&amp;$Q216&amp;"'!F129")</f>
        <v>N/A</v>
      </c>
      <c r="M216" s="196">
        <f ca="1">INDIRECT("'"&amp;$Q216&amp;"'!F132")</f>
        <v>0</v>
      </c>
      <c r="N216" s="196">
        <f ca="1">INDIRECT("'"&amp;$Q216&amp;"'!B134")</f>
        <v>0</v>
      </c>
      <c r="O216" s="196">
        <f ca="1">INDIRECT("'"&amp;$Q216&amp;"'!F142")</f>
        <v>0</v>
      </c>
      <c r="P216" s="196" t="str">
        <f ca="1">INDIRECT("'"&amp;$Q216&amp;"'!F144")</f>
        <v xml:space="preserve"> </v>
      </c>
      <c r="Q216" t="s">
        <v>116</v>
      </c>
      <c r="R216">
        <v>22</v>
      </c>
    </row>
    <row r="217" spans="1:18" ht="15">
      <c r="A217" s="196" t="str">
        <f>'Total Payment Amount'!$D$2</f>
        <v>The University of California, San Diego Health System</v>
      </c>
      <c r="B217" s="196" t="str">
        <f>'Total Payment Amount'!$D$3</f>
        <v>DY 7</v>
      </c>
      <c r="C217" s="197">
        <f>'Total Payment Amount'!$D$4</f>
        <v>41213</v>
      </c>
      <c r="D217" s="199" t="str">
        <f ca="1" t="shared" si="9"/>
        <v>Category 2: Use Palliative Care Programs</v>
      </c>
      <c r="E217" s="196">
        <f ca="1" t="shared" si="10"/>
        <v>1753500</v>
      </c>
      <c r="F217" s="196">
        <f ca="1" t="shared" si="11"/>
        <v>1753500</v>
      </c>
      <c r="G217" s="199" t="str">
        <f ca="1">INDIRECT("'"&amp;$Q217&amp;"'!B147")</f>
        <v>Improvement Milestone:</v>
      </c>
      <c r="H217" s="196" t="str">
        <f ca="1">INDIRECT("'"&amp;$Q217&amp;"'!D147")</f>
        <v>Establish the baseline of patients who died in the hospital and received a palliative care consult.</v>
      </c>
      <c r="I217" s="196"/>
      <c r="J217" s="196">
        <f ca="1">INDIRECT("'"&amp;$Q217&amp;"'!F150")</f>
        <v>99</v>
      </c>
      <c r="K217" s="196">
        <f ca="1">INDIRECT("'"&amp;$Q217&amp;"'!F152")</f>
        <v>406</v>
      </c>
      <c r="L217" s="196">
        <f ca="1">INDIRECT("'"&amp;$Q217&amp;"'!F154")</f>
        <v>0.2438423645320197</v>
      </c>
      <c r="M217" s="196" t="str">
        <f ca="1">INDIRECT("'"&amp;$Q217&amp;"'!F157")</f>
        <v>Yes</v>
      </c>
      <c r="N217" s="196" t="str">
        <f ca="1">INDIRECT("'"&amp;$Q217&amp;"'!B159")</f>
        <v xml:space="preserve">Metric: Percent of total in-hospital deaths who had a palliative care consult.
Numerator: Number of patients who died in the hospital and received at least one palliative care consult.
Denominator: Number of patients who died in the hospital.                                                                                                   A baseline of inpatients who received a palliative care consult prior to death was established via retrospective review of medical record numbers from the “Palliative Care Service Consult Record” database (Milestone #3, Category 2 #11 Use of Palliative Care Programs). The list was compared to a list of medical record numbers of deceased patients during the corresponding time frame.  During the period of January 1, 2010 through December 31, 2010, there were 406 inpatient deaths, of these 99 received palliative care consults prior to death, for a baseline of 24.4%. Our Thornton Hospital intensive care unit, which cares for a significant number of cancer patients, has developed and piloted triggers for palliative care consults. Nurses review patients using the triggers and notify the attending team of potentially appropriate patients. Due to the staffing constraints mentioned in Milestone #3, Category 2 #11 Use of Palliative Care Programs, the palliative care team cannot always consult on every potential patient. Providing adequate palliative care team resources will continue to be a focus for the organization.  Additionally, we will continue to work with clinical colleagues to increase their understanding of the benefits and indications for palliative care consultation and support. </v>
      </c>
      <c r="O217" s="196" t="str">
        <f ca="1">INDIRECT("'"&amp;$Q217&amp;"'!F167")</f>
        <v>Yes</v>
      </c>
      <c r="P217" s="196">
        <f ca="1">INDIRECT("'"&amp;$Q217&amp;"'!F169")</f>
        <v>1</v>
      </c>
      <c r="Q217" t="s">
        <v>116</v>
      </c>
      <c r="R217">
        <v>22</v>
      </c>
    </row>
    <row r="218" spans="1:18" ht="15">
      <c r="A218" s="196" t="str">
        <f>'Total Payment Amount'!$D$2</f>
        <v>The University of California, San Diego Health System</v>
      </c>
      <c r="B218" s="196" t="str">
        <f>'Total Payment Amount'!$D$3</f>
        <v>DY 7</v>
      </c>
      <c r="C218" s="197">
        <f>'Total Payment Amount'!$D$4</f>
        <v>41213</v>
      </c>
      <c r="D218" s="199" t="str">
        <f ca="1" t="shared" si="9"/>
        <v>Category 2: Use Palliative Care Programs</v>
      </c>
      <c r="E218" s="196">
        <f ca="1" t="shared" si="10"/>
        <v>1753500</v>
      </c>
      <c r="F218" s="196">
        <f ca="1" t="shared" si="11"/>
        <v>1753500</v>
      </c>
      <c r="G218" s="199" t="str">
        <f ca="1">INDIRECT("'"&amp;$Q218&amp;"'!B172")</f>
        <v>Improvement Milestone:</v>
      </c>
      <c r="H218" s="196">
        <f ca="1">INDIRECT("'"&amp;$Q218&amp;"'!D172")</f>
        <v>0</v>
      </c>
      <c r="I218" s="196"/>
      <c r="J218" s="196">
        <f ca="1">INDIRECT("'"&amp;$Q218&amp;"'!F175")</f>
        <v>0</v>
      </c>
      <c r="K218" s="196">
        <f ca="1">INDIRECT("'"&amp;$Q218&amp;"'!F177")</f>
        <v>0</v>
      </c>
      <c r="L218" s="196" t="str">
        <f ca="1">INDIRECT("'"&amp;$Q218&amp;"'!F179")</f>
        <v>N/A</v>
      </c>
      <c r="M218" s="196">
        <f ca="1">INDIRECT("'"&amp;$Q218&amp;"'!F182")</f>
        <v>0</v>
      </c>
      <c r="N218" s="196">
        <f ca="1">INDIRECT("'"&amp;$Q218&amp;"'!B184")</f>
        <v>0</v>
      </c>
      <c r="O218" s="196">
        <f ca="1">INDIRECT("'"&amp;$Q218&amp;"'!F192")</f>
        <v>0</v>
      </c>
      <c r="P218" s="196" t="str">
        <f ca="1">INDIRECT("'"&amp;$Q218&amp;"'!F194")</f>
        <v xml:space="preserve"> </v>
      </c>
      <c r="Q218" t="s">
        <v>116</v>
      </c>
      <c r="R218">
        <v>22</v>
      </c>
    </row>
    <row r="219" spans="1:18" ht="15">
      <c r="A219" s="196" t="str">
        <f>'Total Payment Amount'!$D$2</f>
        <v>The University of California, San Diego Health System</v>
      </c>
      <c r="B219" s="196" t="str">
        <f>'Total Payment Amount'!$D$3</f>
        <v>DY 7</v>
      </c>
      <c r="C219" s="197">
        <f>'Total Payment Amount'!$D$4</f>
        <v>41213</v>
      </c>
      <c r="D219" s="199" t="str">
        <f ca="1" t="shared" si="9"/>
        <v>Category 2: Use Palliative Care Programs</v>
      </c>
      <c r="E219" s="196">
        <f ca="1" t="shared" si="10"/>
        <v>1753500</v>
      </c>
      <c r="F219" s="196">
        <f ca="1" t="shared" si="11"/>
        <v>1753500</v>
      </c>
      <c r="G219" s="199" t="str">
        <f ca="1">INDIRECT("'"&amp;$Q219&amp;"'!B197")</f>
        <v>Improvement Milestone:</v>
      </c>
      <c r="H219" s="196">
        <f ca="1">INDIRECT("'"&amp;$Q219&amp;"'!D197")</f>
        <v>0</v>
      </c>
      <c r="I219" s="196"/>
      <c r="J219" s="196">
        <f ca="1">INDIRECT("'"&amp;$Q219&amp;"'!F200")</f>
        <v>0</v>
      </c>
      <c r="K219" s="196">
        <f ca="1">INDIRECT("'"&amp;$Q219&amp;"'!F202")</f>
        <v>0</v>
      </c>
      <c r="L219" s="196" t="str">
        <f ca="1">INDIRECT("'"&amp;$Q219&amp;"'!F204")</f>
        <v>N/A</v>
      </c>
      <c r="M219" s="196">
        <f ca="1">INDIRECT("'"&amp;$Q219&amp;"'!F207")</f>
        <v>0</v>
      </c>
      <c r="N219" s="196">
        <f ca="1">INDIRECT("'"&amp;$Q219&amp;"'!B209")</f>
        <v>0</v>
      </c>
      <c r="O219" s="196">
        <f ca="1">INDIRECT("'"&amp;$Q219&amp;"'!F217")</f>
        <v>0</v>
      </c>
      <c r="P219" s="196" t="str">
        <f ca="1">INDIRECT("'"&amp;$Q219&amp;"'!F219")</f>
        <v xml:space="preserve"> </v>
      </c>
      <c r="Q219" t="s">
        <v>116</v>
      </c>
      <c r="R219">
        <v>22</v>
      </c>
    </row>
    <row r="220" spans="1:18" ht="15">
      <c r="A220" s="196" t="str">
        <f>'Total Payment Amount'!$D$2</f>
        <v>The University of California, San Diego Health System</v>
      </c>
      <c r="B220" s="196" t="str">
        <f>'Total Payment Amount'!$D$3</f>
        <v>DY 7</v>
      </c>
      <c r="C220" s="197">
        <f>'Total Payment Amount'!$D$4</f>
        <v>41213</v>
      </c>
      <c r="D220" s="199" t="str">
        <f ca="1" t="shared" si="9"/>
        <v>Category 2: Use Palliative Care Programs</v>
      </c>
      <c r="E220" s="196">
        <f ca="1" t="shared" si="10"/>
        <v>1753500</v>
      </c>
      <c r="F220" s="196">
        <f ca="1" t="shared" si="11"/>
        <v>1753500</v>
      </c>
      <c r="G220" s="199" t="str">
        <f ca="1">INDIRECT("'"&amp;$Q220&amp;"'!B222")</f>
        <v>Improvement Milestone:</v>
      </c>
      <c r="H220" s="196">
        <f ca="1">INDIRECT("'"&amp;$Q220&amp;"'!D222")</f>
        <v>0</v>
      </c>
      <c r="I220" s="196"/>
      <c r="J220" s="196">
        <f ca="1">INDIRECT("'"&amp;$Q220&amp;"'!F225")</f>
        <v>0</v>
      </c>
      <c r="K220" s="196">
        <f ca="1">INDIRECT("'"&amp;$Q220&amp;"'!F227")</f>
        <v>0</v>
      </c>
      <c r="L220" s="196" t="str">
        <f ca="1">INDIRECT("'"&amp;$Q220&amp;"'!F229")</f>
        <v>N/A</v>
      </c>
      <c r="M220" s="196">
        <f ca="1">INDIRECT("'"&amp;$Q220&amp;"'!F232")</f>
        <v>0</v>
      </c>
      <c r="N220" s="196">
        <f ca="1">INDIRECT("'"&amp;$Q220&amp;"'!B234")</f>
        <v>0</v>
      </c>
      <c r="O220" s="196">
        <f ca="1">INDIRECT("'"&amp;$Q220&amp;"'!F242")</f>
        <v>0</v>
      </c>
      <c r="P220" s="196" t="str">
        <f ca="1">INDIRECT("'"&amp;$Q220&amp;"'!F244")</f>
        <v xml:space="preserve"> </v>
      </c>
      <c r="Q220" t="s">
        <v>116</v>
      </c>
      <c r="R220">
        <v>22</v>
      </c>
    </row>
    <row r="221" spans="1:18" ht="15">
      <c r="A221" s="196" t="str">
        <f>'Total Payment Amount'!$D$2</f>
        <v>The University of California, San Diego Health System</v>
      </c>
      <c r="B221" s="196" t="str">
        <f>'Total Payment Amount'!$D$3</f>
        <v>DY 7</v>
      </c>
      <c r="C221" s="197">
        <f>'Total Payment Amount'!$D$4</f>
        <v>41213</v>
      </c>
      <c r="D221" s="199" t="str">
        <f ca="1" t="shared" si="9"/>
        <v>Category 2: Use Palliative Care Programs</v>
      </c>
      <c r="E221" s="196">
        <f ca="1" t="shared" si="10"/>
        <v>1753500</v>
      </c>
      <c r="F221" s="196">
        <f ca="1" t="shared" si="11"/>
        <v>1753500</v>
      </c>
      <c r="G221" s="199" t="str">
        <f ca="1">INDIRECT("'"&amp;$Q221&amp;"'!B247")</f>
        <v>Improvement Milestone:</v>
      </c>
      <c r="H221" s="196">
        <f ca="1">INDIRECT("'"&amp;$Q221&amp;"'!D247")</f>
        <v>0</v>
      </c>
      <c r="I221" s="196"/>
      <c r="J221" s="196">
        <f ca="1">INDIRECT("'"&amp;$Q221&amp;"'!F250")</f>
        <v>0</v>
      </c>
      <c r="K221" s="196">
        <f ca="1">INDIRECT("'"&amp;$Q221&amp;"'!F252")</f>
        <v>0</v>
      </c>
      <c r="L221" s="196" t="str">
        <f ca="1">INDIRECT("'"&amp;$Q221&amp;"'!F254")</f>
        <v>N/A</v>
      </c>
      <c r="M221" s="196">
        <f ca="1">INDIRECT("'"&amp;$Q221&amp;"'!F257")</f>
        <v>0</v>
      </c>
      <c r="N221" s="196">
        <f ca="1">INDIRECT("'"&amp;$Q221&amp;"'!B259")</f>
        <v>0</v>
      </c>
      <c r="O221" s="196">
        <f ca="1">INDIRECT("'"&amp;$Q221&amp;"'!F267")</f>
        <v>0</v>
      </c>
      <c r="P221" s="196" t="str">
        <f ca="1">INDIRECT("'"&amp;$Q221&amp;"'!F269")</f>
        <v xml:space="preserve"> </v>
      </c>
      <c r="Q221" t="s">
        <v>116</v>
      </c>
      <c r="R221">
        <v>22</v>
      </c>
    </row>
    <row r="222" spans="1:18" ht="15">
      <c r="A222" s="196" t="str">
        <f>'Total Payment Amount'!$D$2</f>
        <v>The University of California, San Diego Health System</v>
      </c>
      <c r="B222" s="196" t="str">
        <f>'Total Payment Amount'!$D$3</f>
        <v>DY 7</v>
      </c>
      <c r="C222" s="197">
        <f>'Total Payment Amount'!$D$4</f>
        <v>41213</v>
      </c>
      <c r="D222" s="199" t="str">
        <f ca="1" t="shared" si="9"/>
        <v>Category 2: Conduct Medication Management</v>
      </c>
      <c r="E222" s="196">
        <f ca="1" t="shared" si="10"/>
        <v>2338000</v>
      </c>
      <c r="F222" s="196">
        <f ca="1" t="shared" si="11"/>
        <v>2338000</v>
      </c>
      <c r="G222" s="199" t="str">
        <f ca="1">INDIRECT("'"&amp;$Q222&amp;"'!B22")</f>
        <v>Process Milestone:</v>
      </c>
      <c r="H222" s="196" t="str">
        <f ca="1">INDIRECT("'"&amp;$Q222&amp;"'!D22")</f>
        <v xml:space="preserve">Develop criteria and identify targeted patient populations. </v>
      </c>
      <c r="I222" s="196"/>
      <c r="J222" s="196">
        <f ca="1">INDIRECT("'"&amp;$Q222&amp;"'!F25")</f>
        <v>122</v>
      </c>
      <c r="K222" s="196">
        <f ca="1">INDIRECT("'"&amp;$Q222&amp;"'!F27")</f>
        <v>3964</v>
      </c>
      <c r="L222" s="196">
        <f ca="1">INDIRECT("'"&amp;$Q222&amp;"'!F29")</f>
        <v>0.03077699293642785</v>
      </c>
      <c r="M222" s="196" t="str">
        <f ca="1">INDIRECT("'"&amp;$Q222&amp;"'!F32")</f>
        <v>Yes</v>
      </c>
      <c r="N222" s="196" t="str">
        <f ca="1">INDIRECT("'"&amp;$Q222&amp;"'!B34")</f>
        <v xml:space="preserve">Metric: Establish a baseline of patients in the targeted populations that consistently receive medication management counseling.                                                                                                                                                                              In order to best prioritize the target populations for our medication management intervention, we utilized our top chronic conditions report from our transitions of care project (Milestone #4, Category 2 #13 Implement/Expand Care Transitions Programs).  From July 1, 2011 through December 31, 2011, of the 3,964 unique discharges within the targeted populations, 122 patients that received the medication management intervention (3.08%). The targeted patient populations and their corresponding ICD-9 diagnosis codes include:  heart failure (428, 428.1, 428.2, 428.21, 428.22, 428.23, 428.3, 428.31, 428.32, 428.33, 428.4, 428.41, 428.42, 428.43, 428.9, 402.01, 402.11, 402.91, 404.01, 404.03, 404.11, 404.13, 404.91, 404.93, 398.91, (Rheumatic)), HIV infection/AIDS (42), chronic kidney disease (585.1, 585.2, 585.3, 585.4, 585.5, 585.6, 585.9, 586, 403.01, 403.02, 403.1, 403.11, 403.9, 403.91, 404, 404.01,404.02, 404.03, 404.1, 404.11, 404.12, 404.13, 404.9, 404.91, 404.92, 404.93), acute kidney injury (584.5, 584.6, 584.7, 584.8, 584.9, 580, 580.4, 580.8, 580.81, 580.89, 580.9), diabetes mellitus (250.00-250.93, Hyperglycemia, 790.21, 790.22, 790.29, 251.3), COPD/Asthma (466, 491.21, 491.22, 493.01, 493.02, 493.11, 493.12, 493.21, 493.22, 493.81, 493.82, 493.91, 493.92), solid organ transplant/LVAD/artificial heart (LVAD: 37.63 (repair/removal), 37.66 (implant), Transplant, 37.51, 33.6, 55.61, 55.69, 50.51, 50.59, 33.5, 33.51, 33.52, 52.8, 52.81, 52.83, 52.84, 52.85, 52.86, Complications/Status, 996.80-996-84, 996.86-996.87, 996.89, V42-0-V42.1, V42.6-V42.7, V42.83-V42.9), pneumonia (481, 482-486, Pneumonia due to Influenza, 487, Viral Pneumonia, 480.0-480.9), bone marrow transplant (Transplant, 41.00-41.09, Complications/Status, 996.85, 996.88, V42.81, V42.82) and acute thrombosis/DVT/PE (415.11, 415.19, 451.11, 451.19, 451.81, 453.4, 453.41, 453.42, 453.89, 453.82, 453.83, 453.84, 453.85, 453.87, 451.83).  Once the baseline was established, it was clear that additional pharmacist support would be needed to meet patient needs and achieve future target milestones (i.e. increasing 100% over baseline in DY 8). Our lead pharmacist on this project found that it was difficult to complete a full intervention on each patient. There are times when a change in plans results in a discharge before all teaching can be provided.  Currently the lead pharmacist on this project works Monday through Friday, therefore late evening and weekend discharges may be missed if not accurately anticipated.  The time required for an experienced pharmacist to complete the medication management intervention can range from one to three hours. Post-discharge pharmacist medication intervention visits sometimes conflict with inpatient discharges, further complicating caseload management. Data collection and documentation is currently manual and time consuming; we are looking to build electronic tools to streamline these processes. Engagement of stakeholders is accomplished through regular inpatient rounding with the interdisciplinary clinical service. Feedback on progress and barriers with the target clinical service chiefs and the UC San Diego Health System (UCSDHS) DSRIP Executive Leaders has been helpful. Additional support from pharmacy residents and students has been secured and will help provide the complete medication management intervention to more patients.   The clinical informatics team has streamlined the documentation as well as set up reports for more efficient data tracking. We learned that ongoing communication with the physicians and nurses regarding discharge planning is required for success. For shared learning, our lead pharmacist on this project attends the organization’s monthly Transitions of Care Steering Committee meetings (Category 2 #13 Implement/Expand Transitions of Care); ideas are exchanged and crossover projects or barriers are identified. UCSDHS is also participating in a University HealthSystem Consortium (UHC) transitions of care collaborative. </v>
      </c>
      <c r="O222" s="196" t="str">
        <f ca="1">INDIRECT("'"&amp;$Q222&amp;"'!F42")</f>
        <v>Yes</v>
      </c>
      <c r="P222" s="196">
        <f ca="1">INDIRECT("'"&amp;$Q222&amp;"'!F44")</f>
        <v>1</v>
      </c>
      <c r="Q222" t="s">
        <v>117</v>
      </c>
      <c r="R222">
        <v>23</v>
      </c>
    </row>
    <row r="223" spans="1:18" ht="15">
      <c r="A223" s="196" t="str">
        <f>'Total Payment Amount'!$D$2</f>
        <v>The University of California, San Diego Health System</v>
      </c>
      <c r="B223" s="196" t="str">
        <f>'Total Payment Amount'!$D$3</f>
        <v>DY 7</v>
      </c>
      <c r="C223" s="197">
        <f>'Total Payment Amount'!$D$4</f>
        <v>41213</v>
      </c>
      <c r="D223" s="199" t="str">
        <f ca="1" t="shared" si="9"/>
        <v>Category 2: Conduct Medication Management</v>
      </c>
      <c r="E223" s="196">
        <f ca="1" t="shared" si="10"/>
        <v>2338000</v>
      </c>
      <c r="F223" s="196">
        <f ca="1" t="shared" si="11"/>
        <v>2338000</v>
      </c>
      <c r="G223" s="199" t="str">
        <f ca="1">INDIRECT("'"&amp;$Q223&amp;"'!B47")</f>
        <v>Process Milestone:</v>
      </c>
      <c r="H223" s="196" t="str">
        <f ca="1">INDIRECT("'"&amp;$Q223&amp;"'!D47")</f>
        <v>Implement a program to improve continuity of medication management from acute care to the ambulatory setting (hospital to home).</v>
      </c>
      <c r="I223" s="196"/>
      <c r="J223" s="196">
        <f ca="1">INDIRECT("'"&amp;$Q223&amp;"'!F50")</f>
        <v>0</v>
      </c>
      <c r="K223" s="196">
        <f ca="1">INDIRECT("'"&amp;$Q223&amp;"'!F52")</f>
        <v>0</v>
      </c>
      <c r="L223" s="196" t="str">
        <f ca="1">INDIRECT("'"&amp;$Q223&amp;"'!F54")</f>
        <v>Yes</v>
      </c>
      <c r="M223" s="196" t="str">
        <f ca="1">INDIRECT("'"&amp;$Q223&amp;"'!F57")</f>
        <v>Yes</v>
      </c>
      <c r="N223" s="196" t="str">
        <f ca="1">INDIRECT("'"&amp;$Q223&amp;"'!B59")</f>
        <v xml:space="preserve">Metric: Written plan to provide medication reconciliation as part of the transition from acute care to ambulatory care.       A comprehensive road map for medication management was developed in the form of a written plan with responsibilities and time frames outlined. This full complement of interventions includes medication reconciliation as part of the transition from acute care to ambulatory care as well as patient/family education and post discharge follow-up. Interventions are tailored to the needs of the patient.  Medication reconciliation occurs upon admission and in preparation for discharge. Patients receive medication counseling and patient friendly medication tools prior to discharge. Post-discharge follow up includes phone calls within 72 hours and/or face to face visits within 7 days.  Patients are identified early during admission as part of the targeted high-risk populations.  During admission, medication reconciliation is completed and patients are screened for previous non-adherence, lack of efficacy, side effects and access to medications.  In preparation for discharge, another medication reconciliation is completed.  Patients receive medication management counseling (i.e. discharge counseling) and the pharmacist helps facilitate discharge medication acquisition.  As part of the medication management counseling, patients are provided with a patient friendly medication tool (e.g. MedAction Plan) and supporting documents which may include: special instructions, weekly medication list, healthcare monitoring record, patient education.  Following discharge, patients have a follow up phone call within 72 hours and/or a face-to-face visit within seven days.  These encounters include the following activities as appropriate for the patient’s needs: comparison of patient’s self-reported medication list with discharge list, reassessing comprehension of medications, identifying storage of medications and use of pill box, assessment of medication adherence and potential adherence concerns, identification of additional concerns or medication-related problems (adverse drug events), confirmation of scheduled follow up and lab appointments.  This project is currently focused on increasing patient capture, expanding pharmacy resources and integrating the medication management efforts with our overall transitions of care project plans.The major barrier to implementation is the resource-intensive nature of the intervention. As described above (Milestone #2, Category 2 #12 Conduct Medication Management) the intervention can take up to three hours of a pharmacists’ time. Since the intervention is tailored to each patient’s needs, an analysis of overall clinical interventions provided was performed for potential system improvement opportunities. The most frequent interventions provided were related to medication reconciliation corrections: drug initiation/discontinuation, adjustment of ordered medication dose or frequency and removal of duplicate therapy. We have learned through this analysis and pilot implementation that the medication reconciliation tools within our electronic medical record are difficult for providers to use. A separate physician-led project has emerged from these challenges. This project focuses on the development of learning modules and the provision of targeted training to enhance provider competency with medication reconciliation.                                                                                                                            </v>
      </c>
      <c r="O223" s="196" t="str">
        <f ca="1">INDIRECT("'"&amp;$Q223&amp;"'!F67")</f>
        <v>Yes</v>
      </c>
      <c r="P223" s="196">
        <f ca="1">INDIRECT("'"&amp;$Q223&amp;"'!F69")</f>
        <v>1</v>
      </c>
      <c r="Q223" t="s">
        <v>117</v>
      </c>
      <c r="R223">
        <v>23</v>
      </c>
    </row>
    <row r="224" spans="1:18" ht="15">
      <c r="A224" s="196" t="str">
        <f>'Total Payment Amount'!$D$2</f>
        <v>The University of California, San Diego Health System</v>
      </c>
      <c r="B224" s="196" t="str">
        <f>'Total Payment Amount'!$D$3</f>
        <v>DY 7</v>
      </c>
      <c r="C224" s="197">
        <f>'Total Payment Amount'!$D$4</f>
        <v>41213</v>
      </c>
      <c r="D224" s="199" t="str">
        <f ca="1" t="shared" si="9"/>
        <v>Category 2: Conduct Medication Management</v>
      </c>
      <c r="E224" s="196">
        <f ca="1" t="shared" si="10"/>
        <v>2338000</v>
      </c>
      <c r="F224" s="196">
        <f ca="1" t="shared" si="11"/>
        <v>2338000</v>
      </c>
      <c r="G224" s="199" t="str">
        <f ca="1">INDIRECT("'"&amp;$Q224&amp;"'!B72")</f>
        <v>Process Milestone:</v>
      </c>
      <c r="H224" s="196">
        <f ca="1">INDIRECT("'"&amp;$Q224&amp;"'!D72")</f>
        <v>0</v>
      </c>
      <c r="I224" s="196"/>
      <c r="J224" s="196">
        <f ca="1">INDIRECT("'"&amp;$Q224&amp;"'!F75")</f>
        <v>0</v>
      </c>
      <c r="K224" s="196">
        <f ca="1">INDIRECT("'"&amp;$Q224&amp;"'!F77")</f>
        <v>0</v>
      </c>
      <c r="L224" s="196" t="str">
        <f ca="1">INDIRECT("'"&amp;$Q224&amp;"'!F79")</f>
        <v>N/A</v>
      </c>
      <c r="M224" s="196">
        <f ca="1">INDIRECT("'"&amp;$Q224&amp;"'!F82")</f>
        <v>0</v>
      </c>
      <c r="N224" s="196">
        <f ca="1">INDIRECT("'"&amp;$Q224&amp;"'!B84")</f>
        <v>0</v>
      </c>
      <c r="O224" s="196">
        <f ca="1">INDIRECT("'"&amp;$Q224&amp;"'!F92")</f>
        <v>0</v>
      </c>
      <c r="P224" s="196" t="str">
        <f ca="1">INDIRECT("'"&amp;$Q224&amp;"'!F94")</f>
        <v xml:space="preserve"> </v>
      </c>
      <c r="Q224" t="s">
        <v>117</v>
      </c>
      <c r="R224">
        <v>23</v>
      </c>
    </row>
    <row r="225" spans="1:18" ht="15">
      <c r="A225" s="196" t="str">
        <f>'Total Payment Amount'!$D$2</f>
        <v>The University of California, San Diego Health System</v>
      </c>
      <c r="B225" s="196" t="str">
        <f>'Total Payment Amount'!$D$3</f>
        <v>DY 7</v>
      </c>
      <c r="C225" s="197">
        <f>'Total Payment Amount'!$D$4</f>
        <v>41213</v>
      </c>
      <c r="D225" s="199" t="str">
        <f ca="1" t="shared" si="9"/>
        <v>Category 2: Conduct Medication Management</v>
      </c>
      <c r="E225" s="196">
        <f ca="1" t="shared" si="10"/>
        <v>2338000</v>
      </c>
      <c r="F225" s="196">
        <f ca="1" t="shared" si="11"/>
        <v>2338000</v>
      </c>
      <c r="G225" s="199" t="str">
        <f ca="1">INDIRECT("'"&amp;$Q225&amp;"'!B97")</f>
        <v>Process Milestone:</v>
      </c>
      <c r="H225" s="196">
        <f ca="1">INDIRECT("'"&amp;$Q225&amp;"'!D97")</f>
        <v>0</v>
      </c>
      <c r="I225" s="196"/>
      <c r="J225" s="196">
        <f ca="1">INDIRECT("'"&amp;$Q225&amp;"'!F100")</f>
        <v>0</v>
      </c>
      <c r="K225" s="196">
        <f ca="1">INDIRECT("'"&amp;$Q225&amp;"'!F102")</f>
        <v>0</v>
      </c>
      <c r="L225" s="196" t="str">
        <f ca="1">INDIRECT("'"&amp;$Q225&amp;"'!F104")</f>
        <v>N/A</v>
      </c>
      <c r="M225" s="196">
        <f ca="1">INDIRECT("'"&amp;$Q225&amp;"'!F107")</f>
        <v>0</v>
      </c>
      <c r="N225" s="196">
        <f ca="1">INDIRECT("'"&amp;$Q225&amp;"'!B109")</f>
        <v>0</v>
      </c>
      <c r="O225" s="196">
        <f ca="1">INDIRECT("'"&amp;$Q225&amp;"'!F117")</f>
        <v>0</v>
      </c>
      <c r="P225" s="196" t="str">
        <f ca="1">INDIRECT("'"&amp;$Q225&amp;"'!F119")</f>
        <v xml:space="preserve"> </v>
      </c>
      <c r="Q225" t="s">
        <v>117</v>
      </c>
      <c r="R225">
        <v>23</v>
      </c>
    </row>
    <row r="226" spans="1:18" ht="15">
      <c r="A226" s="196" t="str">
        <f>'Total Payment Amount'!$D$2</f>
        <v>The University of California, San Diego Health System</v>
      </c>
      <c r="B226" s="196" t="str">
        <f>'Total Payment Amount'!$D$3</f>
        <v>DY 7</v>
      </c>
      <c r="C226" s="197">
        <f>'Total Payment Amount'!$D$4</f>
        <v>41213</v>
      </c>
      <c r="D226" s="199" t="str">
        <f ca="1" t="shared" si="9"/>
        <v>Category 2: Conduct Medication Management</v>
      </c>
      <c r="E226" s="196">
        <f ca="1" t="shared" si="10"/>
        <v>2338000</v>
      </c>
      <c r="F226" s="196">
        <f ca="1" t="shared" si="11"/>
        <v>2338000</v>
      </c>
      <c r="G226" s="199" t="str">
        <f ca="1">INDIRECT("'"&amp;$Q226&amp;"'!B122")</f>
        <v>Process Milestone:</v>
      </c>
      <c r="H226" s="196">
        <f ca="1">INDIRECT("'"&amp;$Q226&amp;"'!D122")</f>
        <v>0</v>
      </c>
      <c r="I226" s="196"/>
      <c r="J226" s="196">
        <f ca="1">INDIRECT("'"&amp;$Q226&amp;"'!F125")</f>
        <v>0</v>
      </c>
      <c r="K226" s="196">
        <f ca="1">INDIRECT("'"&amp;$Q226&amp;"'!F127")</f>
        <v>0</v>
      </c>
      <c r="L226" s="196" t="str">
        <f ca="1">INDIRECT("'"&amp;$Q226&amp;"'!F129")</f>
        <v>N/A</v>
      </c>
      <c r="M226" s="196">
        <f ca="1">INDIRECT("'"&amp;$Q226&amp;"'!F132")</f>
        <v>0</v>
      </c>
      <c r="N226" s="196">
        <f ca="1">INDIRECT("'"&amp;$Q226&amp;"'!B134")</f>
        <v>0</v>
      </c>
      <c r="O226" s="196">
        <f ca="1">INDIRECT("'"&amp;$Q226&amp;"'!F142")</f>
        <v>0</v>
      </c>
      <c r="P226" s="196" t="str">
        <f ca="1">INDIRECT("'"&amp;$Q226&amp;"'!F144")</f>
        <v xml:space="preserve"> </v>
      </c>
      <c r="Q226" t="s">
        <v>117</v>
      </c>
      <c r="R226">
        <v>23</v>
      </c>
    </row>
    <row r="227" spans="1:18" ht="15">
      <c r="A227" s="196" t="str">
        <f>'Total Payment Amount'!$D$2</f>
        <v>The University of California, San Diego Health System</v>
      </c>
      <c r="B227" s="196" t="str">
        <f>'Total Payment Amount'!$D$3</f>
        <v>DY 7</v>
      </c>
      <c r="C227" s="197">
        <f>'Total Payment Amount'!$D$4</f>
        <v>41213</v>
      </c>
      <c r="D227" s="199" t="str">
        <f ca="1" t="shared" si="9"/>
        <v>Category 2: Conduct Medication Management</v>
      </c>
      <c r="E227" s="196">
        <f ca="1" t="shared" si="10"/>
        <v>2338000</v>
      </c>
      <c r="F227" s="196">
        <f ca="1" t="shared" si="11"/>
        <v>2338000</v>
      </c>
      <c r="G227" s="199" t="str">
        <f ca="1">INDIRECT("'"&amp;$Q227&amp;"'!B147")</f>
        <v>Improvement Milestone:</v>
      </c>
      <c r="H227" s="196">
        <f ca="1">INDIRECT("'"&amp;$Q227&amp;"'!D147")</f>
        <v>0</v>
      </c>
      <c r="I227" s="196"/>
      <c r="J227" s="196">
        <f ca="1">INDIRECT("'"&amp;$Q227&amp;"'!F150")</f>
        <v>0</v>
      </c>
      <c r="K227" s="196">
        <f ca="1">INDIRECT("'"&amp;$Q227&amp;"'!F152")</f>
        <v>0</v>
      </c>
      <c r="L227" s="196" t="str">
        <f ca="1">INDIRECT("'"&amp;$Q227&amp;"'!F154")</f>
        <v>N/A</v>
      </c>
      <c r="M227" s="196">
        <f ca="1">INDIRECT("'"&amp;$Q227&amp;"'!F157")</f>
        <v>0</v>
      </c>
      <c r="N227" s="196">
        <f ca="1">INDIRECT("'"&amp;$Q227&amp;"'!B159")</f>
        <v>0</v>
      </c>
      <c r="O227" s="196">
        <f ca="1">INDIRECT("'"&amp;$Q227&amp;"'!F167")</f>
        <v>0</v>
      </c>
      <c r="P227" s="196" t="str">
        <f ca="1">INDIRECT("'"&amp;$Q227&amp;"'!F169")</f>
        <v xml:space="preserve"> </v>
      </c>
      <c r="Q227" t="s">
        <v>117</v>
      </c>
      <c r="R227">
        <v>23</v>
      </c>
    </row>
    <row r="228" spans="1:18" ht="15">
      <c r="A228" s="196" t="str">
        <f>'Total Payment Amount'!$D$2</f>
        <v>The University of California, San Diego Health System</v>
      </c>
      <c r="B228" s="196" t="str">
        <f>'Total Payment Amount'!$D$3</f>
        <v>DY 7</v>
      </c>
      <c r="C228" s="197">
        <f>'Total Payment Amount'!$D$4</f>
        <v>41213</v>
      </c>
      <c r="D228" s="199" t="str">
        <f ca="1" t="shared" si="9"/>
        <v>Category 2: Conduct Medication Management</v>
      </c>
      <c r="E228" s="196">
        <f ca="1" t="shared" si="10"/>
        <v>2338000</v>
      </c>
      <c r="F228" s="196">
        <f ca="1" t="shared" si="11"/>
        <v>2338000</v>
      </c>
      <c r="G228" s="199" t="str">
        <f ca="1">INDIRECT("'"&amp;$Q228&amp;"'!B172")</f>
        <v>Improvement Milestone:</v>
      </c>
      <c r="H228" s="196">
        <f ca="1">INDIRECT("'"&amp;$Q228&amp;"'!D172")</f>
        <v>0</v>
      </c>
      <c r="I228" s="196"/>
      <c r="J228" s="196">
        <f ca="1">INDIRECT("'"&amp;$Q228&amp;"'!F175")</f>
        <v>0</v>
      </c>
      <c r="K228" s="196">
        <f ca="1">INDIRECT("'"&amp;$Q228&amp;"'!F177")</f>
        <v>0</v>
      </c>
      <c r="L228" s="196" t="str">
        <f ca="1">INDIRECT("'"&amp;$Q228&amp;"'!F179")</f>
        <v>N/A</v>
      </c>
      <c r="M228" s="196">
        <f ca="1">INDIRECT("'"&amp;$Q228&amp;"'!F182")</f>
        <v>0</v>
      </c>
      <c r="N228" s="196">
        <f ca="1">INDIRECT("'"&amp;$Q228&amp;"'!B184")</f>
        <v>0</v>
      </c>
      <c r="O228" s="196">
        <f ca="1">INDIRECT("'"&amp;$Q228&amp;"'!F192")</f>
        <v>0</v>
      </c>
      <c r="P228" s="196" t="str">
        <f ca="1">INDIRECT("'"&amp;$Q228&amp;"'!F194")</f>
        <v xml:space="preserve"> </v>
      </c>
      <c r="Q228" t="s">
        <v>117</v>
      </c>
      <c r="R228">
        <v>23</v>
      </c>
    </row>
    <row r="229" spans="1:18" ht="15">
      <c r="A229" s="196" t="str">
        <f>'Total Payment Amount'!$D$2</f>
        <v>The University of California, San Diego Health System</v>
      </c>
      <c r="B229" s="196" t="str">
        <f>'Total Payment Amount'!$D$3</f>
        <v>DY 7</v>
      </c>
      <c r="C229" s="197">
        <f>'Total Payment Amount'!$D$4</f>
        <v>41213</v>
      </c>
      <c r="D229" s="199" t="str">
        <f ca="1" t="shared" si="9"/>
        <v>Category 2: Conduct Medication Management</v>
      </c>
      <c r="E229" s="196">
        <f ca="1" t="shared" si="10"/>
        <v>2338000</v>
      </c>
      <c r="F229" s="196">
        <f ca="1" t="shared" si="11"/>
        <v>2338000</v>
      </c>
      <c r="G229" s="199" t="str">
        <f ca="1">INDIRECT("'"&amp;$Q229&amp;"'!B197")</f>
        <v>Improvement Milestone:</v>
      </c>
      <c r="H229" s="196">
        <f ca="1">INDIRECT("'"&amp;$Q229&amp;"'!D197")</f>
        <v>0</v>
      </c>
      <c r="I229" s="196"/>
      <c r="J229" s="196">
        <f ca="1">INDIRECT("'"&amp;$Q229&amp;"'!F200")</f>
        <v>0</v>
      </c>
      <c r="K229" s="196">
        <f ca="1">INDIRECT("'"&amp;$Q229&amp;"'!F202")</f>
        <v>0</v>
      </c>
      <c r="L229" s="196" t="str">
        <f ca="1">INDIRECT("'"&amp;$Q229&amp;"'!F204")</f>
        <v>N/A</v>
      </c>
      <c r="M229" s="196">
        <f ca="1">INDIRECT("'"&amp;$Q229&amp;"'!F207")</f>
        <v>0</v>
      </c>
      <c r="N229" s="196">
        <f ca="1">INDIRECT("'"&amp;$Q229&amp;"'!B209")</f>
        <v>0</v>
      </c>
      <c r="O229" s="196">
        <f ca="1">INDIRECT("'"&amp;$Q229&amp;"'!F217")</f>
        <v>0</v>
      </c>
      <c r="P229" s="196" t="str">
        <f ca="1">INDIRECT("'"&amp;$Q229&amp;"'!F219")</f>
        <v xml:space="preserve"> </v>
      </c>
      <c r="Q229" t="s">
        <v>117</v>
      </c>
      <c r="R229">
        <v>23</v>
      </c>
    </row>
    <row r="230" spans="1:18" ht="15">
      <c r="A230" s="196" t="str">
        <f>'Total Payment Amount'!$D$2</f>
        <v>The University of California, San Diego Health System</v>
      </c>
      <c r="B230" s="196" t="str">
        <f>'Total Payment Amount'!$D$3</f>
        <v>DY 7</v>
      </c>
      <c r="C230" s="197">
        <f>'Total Payment Amount'!$D$4</f>
        <v>41213</v>
      </c>
      <c r="D230" s="199" t="str">
        <f ca="1" t="shared" si="9"/>
        <v>Category 2: Conduct Medication Management</v>
      </c>
      <c r="E230" s="196">
        <f ca="1" t="shared" si="10"/>
        <v>2338000</v>
      </c>
      <c r="F230" s="196">
        <f ca="1" t="shared" si="11"/>
        <v>2338000</v>
      </c>
      <c r="G230" s="199" t="str">
        <f ca="1">INDIRECT("'"&amp;$Q230&amp;"'!B222")</f>
        <v>Improvement Milestone:</v>
      </c>
      <c r="H230" s="196">
        <f ca="1">INDIRECT("'"&amp;$Q230&amp;"'!D222")</f>
        <v>0</v>
      </c>
      <c r="I230" s="196"/>
      <c r="J230" s="196">
        <f ca="1">INDIRECT("'"&amp;$Q230&amp;"'!F225")</f>
        <v>0</v>
      </c>
      <c r="K230" s="196">
        <f ca="1">INDIRECT("'"&amp;$Q230&amp;"'!F227")</f>
        <v>0</v>
      </c>
      <c r="L230" s="196" t="str">
        <f ca="1">INDIRECT("'"&amp;$Q230&amp;"'!F229")</f>
        <v>N/A</v>
      </c>
      <c r="M230" s="196">
        <f ca="1">INDIRECT("'"&amp;$Q230&amp;"'!F232")</f>
        <v>0</v>
      </c>
      <c r="N230" s="196">
        <f ca="1">INDIRECT("'"&amp;$Q230&amp;"'!B234")</f>
        <v>0</v>
      </c>
      <c r="O230" s="196">
        <f ca="1">INDIRECT("'"&amp;$Q230&amp;"'!F242")</f>
        <v>0</v>
      </c>
      <c r="P230" s="196" t="str">
        <f ca="1">INDIRECT("'"&amp;$Q230&amp;"'!F244")</f>
        <v xml:space="preserve"> </v>
      </c>
      <c r="Q230" t="s">
        <v>117</v>
      </c>
      <c r="R230">
        <v>23</v>
      </c>
    </row>
    <row r="231" spans="1:18" ht="15">
      <c r="A231" s="196" t="str">
        <f>'Total Payment Amount'!$D$2</f>
        <v>The University of California, San Diego Health System</v>
      </c>
      <c r="B231" s="196" t="str">
        <f>'Total Payment Amount'!$D$3</f>
        <v>DY 7</v>
      </c>
      <c r="C231" s="197">
        <f>'Total Payment Amount'!$D$4</f>
        <v>41213</v>
      </c>
      <c r="D231" s="199" t="str">
        <f ca="1" t="shared" si="9"/>
        <v>Category 2: Conduct Medication Management</v>
      </c>
      <c r="E231" s="196">
        <f ca="1" t="shared" si="10"/>
        <v>2338000</v>
      </c>
      <c r="F231" s="196">
        <f ca="1" t="shared" si="11"/>
        <v>2338000</v>
      </c>
      <c r="G231" s="199" t="str">
        <f ca="1">INDIRECT("'"&amp;$Q231&amp;"'!B247")</f>
        <v>Improvement Milestone:</v>
      </c>
      <c r="H231" s="196">
        <f ca="1">INDIRECT("'"&amp;$Q231&amp;"'!D247")</f>
        <v>0</v>
      </c>
      <c r="I231" s="196"/>
      <c r="J231" s="196">
        <f ca="1">INDIRECT("'"&amp;$Q231&amp;"'!F250")</f>
        <v>0</v>
      </c>
      <c r="K231" s="196">
        <f ca="1">INDIRECT("'"&amp;$Q231&amp;"'!F252")</f>
        <v>0</v>
      </c>
      <c r="L231" s="196" t="str">
        <f ca="1">INDIRECT("'"&amp;$Q231&amp;"'!F254")</f>
        <v>N/A</v>
      </c>
      <c r="M231" s="196">
        <f ca="1">INDIRECT("'"&amp;$Q231&amp;"'!F257")</f>
        <v>0</v>
      </c>
      <c r="N231" s="196">
        <f ca="1">INDIRECT("'"&amp;$Q231&amp;"'!B259")</f>
        <v>0</v>
      </c>
      <c r="O231" s="196">
        <f ca="1">INDIRECT("'"&amp;$Q231&amp;"'!F267")</f>
        <v>0</v>
      </c>
      <c r="P231" s="196" t="str">
        <f ca="1">INDIRECT("'"&amp;$Q231&amp;"'!F269")</f>
        <v xml:space="preserve"> </v>
      </c>
      <c r="Q231" t="s">
        <v>117</v>
      </c>
      <c r="R231">
        <v>23</v>
      </c>
    </row>
    <row r="232" spans="1:18" ht="15">
      <c r="A232" s="196" t="str">
        <f>'Total Payment Amount'!$D$2</f>
        <v>The University of California, San Diego Health System</v>
      </c>
      <c r="B232" s="196" t="str">
        <f>'Total Payment Amount'!$D$3</f>
        <v>DY 7</v>
      </c>
      <c r="C232" s="197">
        <f>'Total Payment Amount'!$D$4</f>
        <v>41213</v>
      </c>
      <c r="D232" s="199" t="str">
        <f ca="1" t="shared" si="9"/>
        <v>Category 2: Implement/Expand Care Transitions Programs</v>
      </c>
      <c r="E232" s="196">
        <f ca="1" t="shared" si="10"/>
        <v>2338000</v>
      </c>
      <c r="F232" s="196">
        <f ca="1" t="shared" si="11"/>
        <v>2338000</v>
      </c>
      <c r="G232" s="199" t="str">
        <f ca="1">INDIRECT("'"&amp;$Q232&amp;"'!B22")</f>
        <v>Process Milestone:</v>
      </c>
      <c r="H232" s="196" t="str">
        <f ca="1">INDIRECT("'"&amp;$Q232&amp;"'!D22")</f>
        <v>Create a patient stratification system designed to identify patients requiring care management and to accommodate a quicker allocation of resources to those patients with high-risk health care needs.</v>
      </c>
      <c r="I232" s="196"/>
      <c r="J232" s="196">
        <f ca="1">INDIRECT("'"&amp;$Q232&amp;"'!F25")</f>
        <v>0</v>
      </c>
      <c r="K232" s="196">
        <f ca="1">INDIRECT("'"&amp;$Q232&amp;"'!F27")</f>
        <v>0</v>
      </c>
      <c r="L232" s="196" t="str">
        <f ca="1">INDIRECT("'"&amp;$Q232&amp;"'!F29")</f>
        <v>Yes</v>
      </c>
      <c r="M232" s="196" t="str">
        <f ca="1">INDIRECT("'"&amp;$Q232&amp;"'!F32")</f>
        <v>Yes</v>
      </c>
      <c r="N232" s="196" t="str">
        <f ca="1">INDIRECT("'"&amp;$Q232&amp;"'!B34")</f>
        <v>Metric: Patient stratification system.                                                                                                                  We used the top chronic conditions associated with readmission analyses described in Milestone #4 Category 2 #13 Implement/Expand Care Transitions Programs as a starting point for creating a patient stratification system designed to identify patients requiring care management and to initiate interventions targeting their risk factors. We reviewed existing toolkits and literature on risk assessment tools. We found the 8 P’s tool from the Society of Hospital Medicine’s Project BOOST captured the key elements from our chronic conditions/readmissions analyses most closely. We modified the 8 Ps to capture additional elements from our analyses. The “8P’s” are: Prior hospitalization (non-elective in last 6 months) and frequent Emergency Department (ED) visits, Principal diagnosis with high readmission risk (heart failure, diabetes, heart attack, pneumonia, end stage liver disease, cancer, chronic obstructive pulmonary disease), Problem medications (insulin, oral hypoglycemics, anticoagulants, high dose narcotics), Polypharmacy (&gt; 8 routine medications), Psychiatric/social problems (acute psych issues, issues that hinder independent function, alcohol / drug abuse), Poor health literacy, Patient support (absence of caregiver to assist with discharge and home care), and Palliative care or potential need for it. The patient stratification tool is filled out on admission and the first day of interdisciplinary rounds, facilitated on the pilot wards (Milestone #6 Category 2 #13 Implement/Expand Care Transitions Programs) by an RN Discharge Advocate (RNDCA). The RNDCA is focused on providing more intensive education, patient preparation, and care coordination for high risk patients. Patients at high risk for readmission, as identified by this tool, are targeted for early post-discharge phone calls, expedited follow up with their primary care provider, and extra education/materials using the “teach back” technique. In addition, interventions specific for their high risk condition are triggered and followed by the interdisciplinary team for the rest of their stay. For example, a polypharmacy patient would get a consultation with a clinical pharmacist, a patient with heart failure would be followed using a congestive heart failure (CHF) quality checklist reinforced at discharge, and a new diabetic patient would be seen by the inpatient glycemic control team. The risk assessment tool serves as a mechanism to queue interventions and track progress on completion of tasks. Referral to our community based partners like the County of San Diego Aging and Independence Services (AIS) can also be triggered for a Care Transitions Intervention (CTI) see Milestone #6, Category 2 # 13 Implement/Expand Care Transitions Programs, designed to increase patient engagement and self-advocacy. The risk assessment tool is used to trigger the use of pre-existing best-practice protocols. There are some challenges using this risk stratification system. The initial assessment tool incorporated a scoring system which was found to be very time intensive. Following a plan, do, study, act (PDSA) model the tool is being revised to address concerns with the scoring. It has been challenging to get physician participation on verifying risk assessment parameters, since they are not consistently present at interdisciplinary rounds. Finally, there is the challenge of integrating the assessment into the daily workflow and making it available for all patients.  The current tool is on paper and we are planning to integrate it into the electronic medical record (EMR) which will enhance access as well as data extraction.</v>
      </c>
      <c r="O232" s="196" t="str">
        <f ca="1">INDIRECT("'"&amp;$Q232&amp;"'!F42")</f>
        <v>Yes</v>
      </c>
      <c r="P232" s="196">
        <f ca="1">INDIRECT("'"&amp;$Q232&amp;"'!F44")</f>
        <v>1</v>
      </c>
      <c r="Q232" t="s">
        <v>269</v>
      </c>
      <c r="R232">
        <v>24</v>
      </c>
    </row>
    <row r="233" spans="1:18" ht="15">
      <c r="A233" s="196" t="str">
        <f>'Total Payment Amount'!$D$2</f>
        <v>The University of California, San Diego Health System</v>
      </c>
      <c r="B233" s="196" t="str">
        <f>'Total Payment Amount'!$D$3</f>
        <v>DY 7</v>
      </c>
      <c r="C233" s="197">
        <f>'Total Payment Amount'!$D$4</f>
        <v>41213</v>
      </c>
      <c r="D233" s="199" t="str">
        <f ca="1" t="shared" si="9"/>
        <v>Category 2: Implement/Expand Care Transitions Programs</v>
      </c>
      <c r="E233" s="196">
        <f ca="1" t="shared" si="10"/>
        <v>2338000</v>
      </c>
      <c r="F233" s="196">
        <f ca="1" t="shared" si="11"/>
        <v>2338000</v>
      </c>
      <c r="G233" s="199" t="str">
        <f ca="1">INDIRECT("'"&amp;$Q233&amp;"'!B47")</f>
        <v>Process Milestone:</v>
      </c>
      <c r="H233" s="196" t="str">
        <f ca="1">INDIRECT("'"&amp;$Q233&amp;"'!D47")</f>
        <v>Pilot care transitions process for patient/family communication and interdisciplinary rounds on two wards.</v>
      </c>
      <c r="I233" s="196"/>
      <c r="J233" s="196">
        <f ca="1">INDIRECT("'"&amp;$Q233&amp;"'!F50")</f>
        <v>0</v>
      </c>
      <c r="K233" s="196">
        <f ca="1">INDIRECT("'"&amp;$Q233&amp;"'!F52")</f>
        <v>0</v>
      </c>
      <c r="L233" s="196" t="str">
        <f ca="1">INDIRECT("'"&amp;$Q233&amp;"'!F54")</f>
        <v>Yes</v>
      </c>
      <c r="M233" s="196" t="str">
        <f ca="1">INDIRECT("'"&amp;$Q233&amp;"'!F57")</f>
        <v>Yes</v>
      </c>
      <c r="N233" s="196" t="str">
        <f ca="1">INDIRECT("'"&amp;$Q233&amp;"'!B59")</f>
        <v xml:space="preserve">Metric: Completion of pilot.                                                                                                                                                         Two pilots for the care transitions process were completed in this demonstration year. The pilot programs improved the care on the pilot wards, informed the steering committee of systems problems, and led to process improvements that affect care transitions for all patients. A multi-disciplinary UC San Diego Health System (UCSDHS) Transitions of Care Steering Committee was created.  The stakeholders defined the scope of the pilot, the role of the RN Discharge Advocate (RNDCA), and a reporting structure for findings.  The RNDCA is an RN focused on providing more intensive education, patient preparation, and care coordination for high risk patients. Four nursing wards/units were selected for two RN Discharge Advocates to pilot interventions (each 6 months in duration): acute medicine 6East and 6West (November 2011 through April 2012) and Sulpizio Cardiovascular Center (SCVC) 4A and 4B (December 2011 through June 2012) allowing a focus on heart failure cases at SCVC. The patient stratification tool (Milestone #5, Category 2 #13 Implement/Expand Care Transitions Programs) was trialed on the Hillcrest acute medicine units as a methodology to help identify patients at high risk for readmission and to trigger interventions and best practice protocols as described above under Milestone #5 Category 2 #13 Implement/Expand Care Transitions Programs. The SCVC pilot focused on patients with congestive heart failure (CHF) and myocardial infarction (MI). Units completed the risk stratification tool on &gt; 500 patients during the pilot. Approximately 45% of screened patients received additional services to prevent readmission. The pilot yielded valuable information in the following areas: (1) the processes of care for intervention on high-risk patients, (2) clinical informatics infrastructure to support changes in primary care physician, communication, and documentation of interventions (Milestone #8, Category 2 #13  Implement/Expand Care Transitions Programs) (3) communication among providers (internal and external), and (4) resources to properly implement the interventions. The primary target outcome for the pilot was a reduction of readmission rates on the target units, with secondary evaluations of the volume of patients receiving assessments, duration of time it took to assess a patient, and the incidence rate for the components of the risk assessment tool. This experience was used to formulate UCSDHS Transitions of Care protocols. Both pilots contributed to reductions in the readmissions rates compared to DY6 baseline. The readmission rate change on the 6th floor pilots was minor, while the impact on the SCVC patients was more marked, with the CHF 30-day readmission rate falling from 34% to under 23% at pilot completion. The pilot program highlighted several significant systems issues that proved to take up a large amount of RNDCA time, reducing the volume of patients that could be positively impacted by the RNDCA. These include clinical informatic system barriers (medication reconciliation within the EMR), process flows (PCP assignment), and cultural systems (e.g. interdisciplinary rounds). Repetitive fixing of system issues was challenging. The pilot project team brought their concerns to the Transitions of Care Steering Committee, leading to a restructuring of efforts to more effectively address the systems issues highlighted by the pilot program.  Identification of the barriers and challenges to achieving safe and efficient discharge processes was a major first step to guide future improvements. Our Transitions of Care team seeks to share the lessons learned through participation in three projects: (1) Partnership for Patients Readmissions collaborative through UniversityHealth Consortium (UHC), (2) partnering in the Community-based Care Transitions Program (CCTP)  a county based proposal just approved by CMS, and (3) being an active member of the SNF/Hospital Readmissions Forum initiative chaired by the San Diego Medical Society and Health Services Advisory Group (our CA QIO). A review of 30-day readmission rates was completed for 5/1/2010 to 4/30/2011 looking at various factors (location of disposition, service, unit, age group, diagnosis, and other factors).  It was determined that the two nursing units to target for the RN Discharge Advocate pilot intervention were: (1) Acute Medicine 6East (6E) and 6West (6W) combined due to a large volume of cases (2,742) with a relatively high readmission rate at 18.0% (6E) and 17.6% (6W), (2) Sulpizio Cardiovascular Center (SCVC) 4A/B where a focus could be on heart failure (CHF) cases that had a low volume of cases (294) but a high readmission rate 36.1%. The impact of the pilot period on the readmission rates of the pilot units was (1) the Acute Medicine pilots saw a minor reduction to 17.9% for 6E (baseline 18.0%) and a somewhat larger reduction to 15.3% for 6W (baseline 17.6%) and (2) the Cardiovascular Center 4A/B pilot, with CHF patients heavily represented, experienced a reduction in the CHF readmission rate to 20.9% (baseline 36.1%) for the pilot period.
We believe that the pilots contributed to the reduction in readmissions through the focused efforts on education and review of patient information in high risk for readmission patients. A review of the data by the team did not show a significant correlation between specific interventions and the reduction in readmissions. The risk stratification tool was helpful in identifying risk factors and bringing them to the attention of the interdisciplinary team. Using the RN DC Advocate as a secondary quality check allowed identification of organizational gaps in transitions of care processes. The RN DC Advocate’s efforts in identifying patients and addressing system gaps may have contributed to the reduction of readmissions. We believe the disease-based model utilized in the SCVC may have been more effective in reducing readmissions because of the similar characteristics of the patients.
Both the tool and the use of the RN DC Advocate as a quality check were very time consuming, limiting the ability of the RN DC Advocate to intervene with patients directly through teaching and indirectly through coaching other nurses. A more streamlined approach was recommended for the next round of pilots. The disease-based model at the SCVC allowed for more time for teaching and coaching; however, this model would have only identified 50% of the intervention group in the acute medicine pilot. The organizational gaps identified in the process included: (1) ensuring that every patient had a PCP identified, (2) ensuring the PCP identified was validated by the patient on each admission, (3) ensuring that the provider data base had a working fax number for all providers, and (4) ensuring that the patient’s After Visit Summary included instructions to follow up with the correct provider at discharge. These gaps have become the focus of performance improvement efforts.
</v>
      </c>
      <c r="O233" s="196" t="str">
        <f ca="1">INDIRECT("'"&amp;$Q233&amp;"'!F67")</f>
        <v>Yes</v>
      </c>
      <c r="P233" s="196">
        <f ca="1">INDIRECT("'"&amp;$Q233&amp;"'!F69")</f>
        <v>1</v>
      </c>
      <c r="Q233" t="s">
        <v>269</v>
      </c>
      <c r="R233">
        <v>24</v>
      </c>
    </row>
    <row r="234" spans="1:18" ht="15">
      <c r="A234" s="196" t="str">
        <f>'Total Payment Amount'!$D$2</f>
        <v>The University of California, San Diego Health System</v>
      </c>
      <c r="B234" s="196" t="str">
        <f>'Total Payment Amount'!$D$3</f>
        <v>DY 7</v>
      </c>
      <c r="C234" s="197">
        <f>'Total Payment Amount'!$D$4</f>
        <v>41213</v>
      </c>
      <c r="D234" s="199" t="str">
        <f ca="1" t="shared" si="9"/>
        <v>Category 2: Implement/Expand Care Transitions Programs</v>
      </c>
      <c r="E234" s="196">
        <f ca="1" t="shared" si="10"/>
        <v>2338000</v>
      </c>
      <c r="F234" s="196">
        <f ca="1" t="shared" si="11"/>
        <v>2338000</v>
      </c>
      <c r="G234" s="199" t="str">
        <f ca="1">INDIRECT("'"&amp;$Q234&amp;"'!B72")</f>
        <v>Process Milestone:</v>
      </c>
      <c r="H234" s="196" t="str">
        <f ca="1">INDIRECT("'"&amp;$Q234&amp;"'!D72")</f>
        <v>Improve discharge summary timeliness.</v>
      </c>
      <c r="I234" s="196"/>
      <c r="J234" s="196">
        <f ca="1">INDIRECT("'"&amp;$Q234&amp;"'!F75")</f>
        <v>5181</v>
      </c>
      <c r="K234" s="196">
        <f ca="1">INDIRECT("'"&amp;$Q234&amp;"'!F77")</f>
        <v>6052</v>
      </c>
      <c r="L234" s="196">
        <f ca="1">INDIRECT("'"&amp;$Q234&amp;"'!F79")</f>
        <v>0.8560806345009914</v>
      </c>
      <c r="M234" s="196" t="str">
        <f ca="1">INDIRECT("'"&amp;$Q234&amp;"'!F82")</f>
        <v>Yes</v>
      </c>
      <c r="N234" s="196" t="str">
        <f ca="1">INDIRECT("'"&amp;$Q234&amp;"'!B84")</f>
        <v xml:space="preserve">Metric: 80% of Hospital Medicine Service discharge summary completion within 48 hours of discharge.
Numerator: Discharge summary complete within 48 hours of discharge.
Denominator: Patients discharged from specified hospitalist services.                                                                               The Hospital Medicine Service sees the majority of inpatient non-critical care medicine and medical oncology patients at UC San Diego Health System (UCSDHS). Completion of discharge summaries by 48 hours is a high priority for improved communication to the next provider and continuity of care.  The Hospital Medicine Service exceeded the goal of 80%; 5,181 of 6,052 discharges (85.6%) for July 1, 2011 through June 30, 2012 had discharge summaries completed within 48 hours of discharge. Discharge summary completion was defined as the discharge summary within our electronic medical record (EMR) signed /approved by a physician (intern, resident or attending) or an allied independent practitioner (nurse practitioner  (NP) or physician assistant (PA)) working under the supervision of an attending physician.  For DY 7, Hospital Medicine was a physician only service with no NPs or PAs. Datasets were pulled using transact structured query language (T-SQL) programming from Clarity which is the EPIC SQL database.  Clarity is updated through a nightly extract-transform-load (ETL) process.  Discrete data elements in EPIC are available within Clarity for reporting. Data was captured through a tailored report utilizing discrete data fields within our EPIC based EMR.  NUMERATOR: All Discharge Summaries, signed or co-signed, within 48 hours of the discharge date/time for all patients discharged from the Hospital Medicine Service. DENOMINATOR: All discharge summaries for patients discharged from the Hospital Medicine Service. The Hospital Medicine Service aligned incentives with the performance of this measure. The service provided feedback on the composite divisional performance as well as individual provider level performance to motivate performance. These efforts will continue in subsequent demonstration years to further improve the performance of the Hospital Medicine service and to expand this initiative to other clinical services within UCSDHS.  We are committed to raising awareness of the need for timely discharge summary completion to facilitate safe patient transition from the acute care setting.                                                      </v>
      </c>
      <c r="O234" s="196">
        <f ca="1">INDIRECT("'"&amp;$Q234&amp;"'!F92")</f>
        <v>0.8</v>
      </c>
      <c r="P234" s="196">
        <f ca="1">INDIRECT("'"&amp;$Q234&amp;"'!F94")</f>
        <v>1</v>
      </c>
      <c r="Q234" t="s">
        <v>269</v>
      </c>
      <c r="R234">
        <v>24</v>
      </c>
    </row>
    <row r="235" spans="1:18" ht="15">
      <c r="A235" s="196" t="str">
        <f>'Total Payment Amount'!$D$2</f>
        <v>The University of California, San Diego Health System</v>
      </c>
      <c r="B235" s="196" t="str">
        <f>'Total Payment Amount'!$D$3</f>
        <v>DY 7</v>
      </c>
      <c r="C235" s="197">
        <f>'Total Payment Amount'!$D$4</f>
        <v>41213</v>
      </c>
      <c r="D235" s="199" t="str">
        <f ca="1" t="shared" si="9"/>
        <v>Category 2: Implement/Expand Care Transitions Programs</v>
      </c>
      <c r="E235" s="196">
        <f ca="1" t="shared" si="10"/>
        <v>2338000</v>
      </c>
      <c r="F235" s="196">
        <f ca="1" t="shared" si="11"/>
        <v>2338000</v>
      </c>
      <c r="G235" s="199" t="str">
        <f ca="1">INDIRECT("'"&amp;$Q235&amp;"'!B97")</f>
        <v>Process Milestone:</v>
      </c>
      <c r="H235" s="196" t="str">
        <f ca="1">INDIRECT("'"&amp;$Q235&amp;"'!D97")</f>
        <v xml:space="preserve">Establish a baseline percent of medical surgical inpatients discharged to home setting assigned to medical homes or PCP. </v>
      </c>
      <c r="I235" s="196"/>
      <c r="J235" s="196">
        <f ca="1">INDIRECT("'"&amp;$Q235&amp;"'!F100")</f>
        <v>4764</v>
      </c>
      <c r="K235" s="196">
        <f ca="1">INDIRECT("'"&amp;$Q235&amp;"'!F102")</f>
        <v>7973</v>
      </c>
      <c r="L235" s="196">
        <f ca="1">INDIRECT("'"&amp;$Q235&amp;"'!F104")</f>
        <v>0.5975166185877336</v>
      </c>
      <c r="M235" s="196" t="str">
        <f ca="1">INDIRECT("'"&amp;$Q235&amp;"'!F107")</f>
        <v>Yes</v>
      </c>
      <c r="N235" s="196" t="str">
        <f ca="1">INDIRECT("'"&amp;$Q235&amp;"'!B109")</f>
        <v>Numerator: Number of medical/surgical inpatients discharged to home with referral/assignment to a medical home or PCP. 
Denominator: Number of medical/surgical inpatients discharged to home.                                                                     During the March 1, 2011 through August 31, 2011 a baseline of medical surgical inpatients assigned a Primary Care Provider (PCP) or medical home at time of discharge was established.  Psychiatry, Adolescent Psychiatry, Obstetrical/Gynecologic, and patients &lt; 14 years of age were excluded.  Of the 7,973 medical/surgical patients discharged during the baseline timeframe, 4,764 had a PCP assigned, for a baseline of 59.8% (4,764/7,973). The electronic medical record (EMR) contains a field which identifies the primary care provider (PCP). The completion of this field was analyzed for medical/surgical inpatients. Datasets were pulled using transact structured query language (T-SQL) programming from Clarity which is the EPIC SQL database.  Clarity is updated through a nightly extract-transform-load (ETL) process.  Discrete data elements in EPIC are available within Clarity for reporting. NUMERATOR: All inpatient hospital encounters as defined by ADT (Admission discharge Transfer) patient class, discharged to home, greater than 14 years old, excluding Psychiatry, Adolescent Psychiatry, and OB/GYN discharge service lines that have a PCP assigned at the time of discharge. DENOMINATOR: All inpatient hospital encounters as defined by ADT Patient Class, discharged to home, greater than 14 years old, excluding Psychiatry, Adolescent Psychiatry, and OB/GYN discharge service lines. Through this exercise, we identified problems with the process of correcting and updating the PCP fields, and with the proper routing of discharge summaries.  The contact information for UCSDHS PCPs as well as community PCPs and community clinics (medical homes) is contained in our Provider Dictionary database.  Process mapping of the interactions between various clinical informatics systems and across multiple business units (e.g. Patient Access, nursing units and  the UCSDHS physicians’ medical group ) highlighted gaps that resulted in a loss of information, inability to automatically route discharge information to the PCP, challenges with updating the contact information in the  Provider Dictionary, obstacles to updating the PCP when incorrect/missing data was identified, and lack of clear ownership for the process and its gaps.  A multi-disciplinary Medical Home project team was created to address the challenges we encountered and continues to work on process improvements. The Medical Home Project Team is tasked with addressing system issues impacting the proper assignment of a Medical Home for UCSDHS patients. The functional aims of the team are: 1) to understand and improve processes for populating and updating primary care physician (PCP) information, 2) assess baseline accuracy of the PCP information, and 3) construct methods to improve accuracy of the PCP information. The team is comprised of Patient Access personnel, hospitalist physicians, information technology professionals, Medical Group staff, and project support personnel. The measure for the team is the “percent of patients discharged home with a medical home”. For DY7, the project team completed process maps for identifying incorrect information, updating PCP information in the medical record, and updating PCP records (the contact information on file for a PCP). The process mapping effort identified core areas for improvement: a) identification of gaps that resulted in a loss of information (both people processes and IT processes), b) inability to automatically route discharge information to the PCP, c) challenges to updating the provider dictionary (PCP records), d) poor process for updating PCP information when incorrect/missing data was identified, and e) lack of clear ownership for the process and its gaps. The team determined that ownership belonged to Patient Access and the Director of Patient Access assumed the Chair role for the team. DY7 ended with the team being realigned with the correct personnel from each discipline to insure timely resolution for the identified issues, and clear next steps for DY8. The next steps for the project team in DY8 include: 1) reformatting display fields in the Siemens Registration system to support proper selection of clinics/PCP, 2) developing a nomenclature for naming clinics/providers in the provider dictionary, 3) editing the provider dictionary to match the new nomenclature, 4) creating reports to proactively identify patients with a PCP of “Unknown” or a blank PCP field, and 5) identifying personnel and processes for working the new reports. We are already starting to see improvement and can report on January 1, 2012 through June 30, 2012; 5,681 of 8,838 (64.3%) had PCP/medical home assignment at time of discharge.</v>
      </c>
      <c r="O235" s="196" t="str">
        <f ca="1">INDIRECT("'"&amp;$Q235&amp;"'!F117")</f>
        <v>Yes</v>
      </c>
      <c r="P235" s="196">
        <f ca="1">INDIRECT("'"&amp;$Q235&amp;"'!F119")</f>
        <v>1</v>
      </c>
      <c r="Q235" t="s">
        <v>269</v>
      </c>
      <c r="R235">
        <v>24</v>
      </c>
    </row>
    <row r="236" spans="1:18" ht="15">
      <c r="A236" s="196" t="str">
        <f>'Total Payment Amount'!$D$2</f>
        <v>The University of California, San Diego Health System</v>
      </c>
      <c r="B236" s="196" t="str">
        <f>'Total Payment Amount'!$D$3</f>
        <v>DY 7</v>
      </c>
      <c r="C236" s="197">
        <f>'Total Payment Amount'!$D$4</f>
        <v>41213</v>
      </c>
      <c r="D236" s="199" t="str">
        <f ca="1" t="shared" si="9"/>
        <v>Category 2: Implement/Expand Care Transitions Programs</v>
      </c>
      <c r="E236" s="196">
        <f ca="1" t="shared" si="10"/>
        <v>2338000</v>
      </c>
      <c r="F236" s="196">
        <f ca="1" t="shared" si="11"/>
        <v>2338000</v>
      </c>
      <c r="G236" s="199" t="str">
        <f ca="1">INDIRECT("'"&amp;$Q236&amp;"'!B122")</f>
        <v>Process Milestone:</v>
      </c>
      <c r="H236" s="196">
        <f ca="1">INDIRECT("'"&amp;$Q236&amp;"'!D122")</f>
        <v>0</v>
      </c>
      <c r="I236" s="196"/>
      <c r="J236" s="196">
        <f ca="1">INDIRECT("'"&amp;$Q236&amp;"'!F125")</f>
        <v>0</v>
      </c>
      <c r="K236" s="196">
        <f ca="1">INDIRECT("'"&amp;$Q236&amp;"'!F127")</f>
        <v>0</v>
      </c>
      <c r="L236" s="196" t="str">
        <f ca="1">INDIRECT("'"&amp;$Q236&amp;"'!F129")</f>
        <v>N/A</v>
      </c>
      <c r="M236" s="196">
        <f ca="1">INDIRECT("'"&amp;$Q236&amp;"'!F132")</f>
        <v>0</v>
      </c>
      <c r="N236" s="196">
        <f ca="1">INDIRECT("'"&amp;$Q236&amp;"'!B134")</f>
        <v>0</v>
      </c>
      <c r="O236" s="196">
        <f ca="1">INDIRECT("'"&amp;$Q236&amp;"'!F142")</f>
        <v>0</v>
      </c>
      <c r="P236" s="196" t="str">
        <f ca="1">INDIRECT("'"&amp;$Q236&amp;"'!F144")</f>
        <v xml:space="preserve"> </v>
      </c>
      <c r="Q236" t="s">
        <v>269</v>
      </c>
      <c r="R236">
        <v>24</v>
      </c>
    </row>
    <row r="237" spans="1:18" ht="15">
      <c r="A237" s="196" t="str">
        <f>'Total Payment Amount'!$D$2</f>
        <v>The University of California, San Diego Health System</v>
      </c>
      <c r="B237" s="196" t="str">
        <f>'Total Payment Amount'!$D$3</f>
        <v>DY 7</v>
      </c>
      <c r="C237" s="197">
        <f>'Total Payment Amount'!$D$4</f>
        <v>41213</v>
      </c>
      <c r="D237" s="199" t="str">
        <f ca="1" t="shared" si="9"/>
        <v>Category 2: Implement/Expand Care Transitions Programs</v>
      </c>
      <c r="E237" s="196">
        <f ca="1" t="shared" si="10"/>
        <v>2338000</v>
      </c>
      <c r="F237" s="196">
        <f ca="1" t="shared" si="11"/>
        <v>2338000</v>
      </c>
      <c r="G237" s="199" t="str">
        <f ca="1">INDIRECT("'"&amp;$Q237&amp;"'!B147")</f>
        <v>Improvement Milestone:</v>
      </c>
      <c r="H237" s="196" t="str">
        <f ca="1">INDIRECT("'"&amp;$Q237&amp;"'!D147")</f>
        <v>Identify the top chronic conditions and other patient characteristics  or socioeconomic factors that are common causes of avoidable readmissions.</v>
      </c>
      <c r="I237" s="196"/>
      <c r="J237" s="196">
        <f ca="1">INDIRECT("'"&amp;$Q237&amp;"'!F150")</f>
        <v>0</v>
      </c>
      <c r="K237" s="196">
        <f ca="1">INDIRECT("'"&amp;$Q237&amp;"'!F152")</f>
        <v>0</v>
      </c>
      <c r="L237" s="196" t="str">
        <f ca="1">INDIRECT("'"&amp;$Q237&amp;"'!F154")</f>
        <v>Yes</v>
      </c>
      <c r="M237" s="196" t="str">
        <f ca="1">INDIRECT("'"&amp;$Q237&amp;"'!F157")</f>
        <v>Yes</v>
      </c>
      <c r="N237" s="196" t="str">
        <f ca="1">INDIRECT("'"&amp;$Q237&amp;"'!B159")</f>
        <v>Metric: Top Chronic Conditions Report.                                                                                                                                     We performed an extensive analysis of risk factors and chronic conditions for potentially avoidable readmissions. Our analysis looked at readmission demographics by hospital unit of discharge, service of discharge, and by diagnosis. We also examined variables such as disposition status (Home vs Home with Home Health vs Skilled Nursing Facility (SNF)), age, and insurance status. To determine the 30-day all cause readmission rates for UC San Diego Health System (UCSDHS) by top chronic conditions, we included all inpatient and observation hospital encounters as defined by admission discharges transfers (ADT) patient class. Neonates were excluded. Each encounter has a diagnosis-related group (DRG) assigned by medical records coding and transmitted to the administrative data set. This DRG was then assigned a chronic condition and the data analyzed by top chronic condition. Datasets were pulled using transact structured query language (T-SQL) programming from Clarity which is the EPIC SQL database.  Clarity is updated through a nightly extract-transform-load (ETL) process. Discrete data elements in EPIC are available within Clarity for reporting. Readmissions and readmission days were calculated from the discharge date of an index admission to the next following inpatient or observation encounter admission date that is not a scheduled admission as defined in our electronic medical record (EMR). All inpatient and observation encounters excluding those discharged against medical advice (AMA), deceased, or to an acute care facility as defined by the discharge disposition were included in the analysis. Using data from May, 2010 through April, 2011 we established the following associations with risk for 30 day all-cause readmission. Top services for readmissions were those with a high percentage of complicated medical problems: Medicine Hillcrest (20.3% readmission rate), Medicine Thornton (20.6%), Family Medicine (16.6%), Owen Clinic HIV service (16.4%), Cardiology (14.8%), and Bone Marrow Transplant (23.6%). The relatively low volume liver transplant service (197 cases per year) also had a very high percent of readmitted patients (34.5%). We also looked at readmissions by unit to better target resources and our pilot programs (Milestone #6, Category 2 #13 Implement/Expand Care Transitions Programs) designed to improve transitions of care.  The units with high readmission rates aligned with the services that most commonly used that unit as their primary admitting site; for example, Hillcrest (HC) 10 East (14% readmissions) had predominately cardiology patients. Other high readmission rate units included HC 6W, 6 E, (mostly Medicine and HIV), HC 11W (liver transplant) Thornton (TH) 2W / 2E, TH 3E, (Medicine / Surg) and TH 3W (Bone Marrow Transplant). We also looked for diagnoses with a high risk of readmission. High risk diagnoses included heart failure (&gt; 30% readmission rate initially), gastrointestinal (GI) bleeding from liver problems and other hepatobiliary disease, malignancy, renal failure, diabetes mellitus,  chronic obstructive pulmonary disease (COPD) and asthma, myocardial infarction (MI), pneumonia, pancreatitis, deep vein thrombosis (DVT) and pulmonary embolus ( PE),  sepsis or other severe infection, and psychiatric disease (especially when associated with substance abuse or chronic pain).  Advanced age was not correlated with readmission, but disposition to a SNF was. In addition to these analyses, we performed a root cause analysis that captured other systems or social factors contributing to readmissions. Over 30 cases of problem readmissions were examined by interdisciplinary teams from the pilot areas. We noted that complicated medication regimens, especially those with hypoglycemic agents, anticoagulants, and new narcotics were associated with higher readmission rates, as were psychosocial issues, poor health literacy, substance abuse, lack of outpatient support for the patient, and patients with multiple co-morbid conditions with a poor clinical prognosis. This analysis has helped prioritize resources and efforts as evidenced in Milestones #4 &amp; 6, Category 2 #13 Implement/Expand Care Transitions Programs and Milestone #2, Category 2 #12 Conduct Medication Management.</v>
      </c>
      <c r="O237" s="196" t="str">
        <f ca="1">INDIRECT("'"&amp;$Q237&amp;"'!F167")</f>
        <v>Yes</v>
      </c>
      <c r="P237" s="196">
        <f ca="1">INDIRECT("'"&amp;$Q237&amp;"'!F169")</f>
        <v>1</v>
      </c>
      <c r="Q237" t="s">
        <v>269</v>
      </c>
      <c r="R237">
        <v>24</v>
      </c>
    </row>
    <row r="238" spans="1:18" ht="15">
      <c r="A238" s="196" t="str">
        <f>'Total Payment Amount'!$D$2</f>
        <v>The University of California, San Diego Health System</v>
      </c>
      <c r="B238" s="196" t="str">
        <f>'Total Payment Amount'!$D$3</f>
        <v>DY 7</v>
      </c>
      <c r="C238" s="197">
        <f>'Total Payment Amount'!$D$4</f>
        <v>41213</v>
      </c>
      <c r="D238" s="199" t="str">
        <f ca="1" t="shared" si="9"/>
        <v>Category 2: Implement/Expand Care Transitions Programs</v>
      </c>
      <c r="E238" s="196">
        <f ca="1" t="shared" si="10"/>
        <v>2338000</v>
      </c>
      <c r="F238" s="196">
        <f ca="1" t="shared" si="11"/>
        <v>2338000</v>
      </c>
      <c r="G238" s="199" t="str">
        <f ca="1">INDIRECT("'"&amp;$Q238&amp;"'!B172")</f>
        <v>Improvement Milestone:</v>
      </c>
      <c r="H238" s="196">
        <f ca="1">INDIRECT("'"&amp;$Q238&amp;"'!D172")</f>
        <v>0</v>
      </c>
      <c r="I238" s="196"/>
      <c r="J238" s="196">
        <f ca="1">INDIRECT("'"&amp;$Q238&amp;"'!F175")</f>
        <v>0</v>
      </c>
      <c r="K238" s="196">
        <f ca="1">INDIRECT("'"&amp;$Q238&amp;"'!F177")</f>
        <v>0</v>
      </c>
      <c r="L238" s="196" t="str">
        <f ca="1">INDIRECT("'"&amp;$Q238&amp;"'!F179")</f>
        <v>N/A</v>
      </c>
      <c r="M238" s="196">
        <f ca="1">INDIRECT("'"&amp;$Q238&amp;"'!F182")</f>
        <v>0</v>
      </c>
      <c r="N238" s="196">
        <f ca="1">INDIRECT("'"&amp;$Q238&amp;"'!B184")</f>
        <v>0</v>
      </c>
      <c r="O238" s="196">
        <f ca="1">INDIRECT("'"&amp;$Q238&amp;"'!F192")</f>
        <v>0</v>
      </c>
      <c r="P238" s="196" t="str">
        <f ca="1">INDIRECT("'"&amp;$Q238&amp;"'!F194")</f>
        <v xml:space="preserve"> </v>
      </c>
      <c r="Q238" t="s">
        <v>269</v>
      </c>
      <c r="R238">
        <v>24</v>
      </c>
    </row>
    <row r="239" spans="1:18" ht="15">
      <c r="A239" s="196" t="str">
        <f>'Total Payment Amount'!$D$2</f>
        <v>The University of California, San Diego Health System</v>
      </c>
      <c r="B239" s="196" t="str">
        <f>'Total Payment Amount'!$D$3</f>
        <v>DY 7</v>
      </c>
      <c r="C239" s="197">
        <f>'Total Payment Amount'!$D$4</f>
        <v>41213</v>
      </c>
      <c r="D239" s="199" t="str">
        <f ca="1" t="shared" si="9"/>
        <v>Category 2: Implement/Expand Care Transitions Programs</v>
      </c>
      <c r="E239" s="196">
        <f ca="1" t="shared" si="10"/>
        <v>2338000</v>
      </c>
      <c r="F239" s="196">
        <f ca="1" t="shared" si="11"/>
        <v>2338000</v>
      </c>
      <c r="G239" s="199" t="str">
        <f ca="1">INDIRECT("'"&amp;$Q239&amp;"'!B197")</f>
        <v>Improvement Milestone:</v>
      </c>
      <c r="H239" s="196">
        <f ca="1">INDIRECT("'"&amp;$Q239&amp;"'!D197")</f>
        <v>0</v>
      </c>
      <c r="I239" s="196"/>
      <c r="J239" s="196">
        <f ca="1">INDIRECT("'"&amp;$Q239&amp;"'!F200")</f>
        <v>0</v>
      </c>
      <c r="K239" s="196">
        <f ca="1">INDIRECT("'"&amp;$Q239&amp;"'!F202")</f>
        <v>0</v>
      </c>
      <c r="L239" s="196" t="str">
        <f ca="1">INDIRECT("'"&amp;$Q239&amp;"'!F204")</f>
        <v>N/A</v>
      </c>
      <c r="M239" s="196">
        <f ca="1">INDIRECT("'"&amp;$Q239&amp;"'!F207")</f>
        <v>0</v>
      </c>
      <c r="N239" s="196">
        <f ca="1">INDIRECT("'"&amp;$Q239&amp;"'!B209")</f>
        <v>0</v>
      </c>
      <c r="O239" s="196">
        <f ca="1">INDIRECT("'"&amp;$Q239&amp;"'!F217")</f>
        <v>0</v>
      </c>
      <c r="P239" s="196" t="str">
        <f ca="1">INDIRECT("'"&amp;$Q239&amp;"'!F219")</f>
        <v xml:space="preserve"> </v>
      </c>
      <c r="Q239" t="s">
        <v>269</v>
      </c>
      <c r="R239">
        <v>24</v>
      </c>
    </row>
    <row r="240" spans="1:18" ht="15">
      <c r="A240" s="196" t="str">
        <f>'Total Payment Amount'!$D$2</f>
        <v>The University of California, San Diego Health System</v>
      </c>
      <c r="B240" s="196" t="str">
        <f>'Total Payment Amount'!$D$3</f>
        <v>DY 7</v>
      </c>
      <c r="C240" s="197">
        <f>'Total Payment Amount'!$D$4</f>
        <v>41213</v>
      </c>
      <c r="D240" s="199" t="str">
        <f ca="1" t="shared" si="9"/>
        <v>Category 2: Implement/Expand Care Transitions Programs</v>
      </c>
      <c r="E240" s="196">
        <f ca="1" t="shared" si="10"/>
        <v>2338000</v>
      </c>
      <c r="F240" s="196">
        <f ca="1" t="shared" si="11"/>
        <v>2338000</v>
      </c>
      <c r="G240" s="199" t="str">
        <f ca="1">INDIRECT("'"&amp;$Q240&amp;"'!B222")</f>
        <v>Improvement Milestone:</v>
      </c>
      <c r="H240" s="196">
        <f ca="1">INDIRECT("'"&amp;$Q240&amp;"'!D222")</f>
        <v>0</v>
      </c>
      <c r="I240" s="196"/>
      <c r="J240" s="196">
        <f ca="1">INDIRECT("'"&amp;$Q240&amp;"'!F225")</f>
        <v>0</v>
      </c>
      <c r="K240" s="196">
        <f ca="1">INDIRECT("'"&amp;$Q240&amp;"'!F227")</f>
        <v>0</v>
      </c>
      <c r="L240" s="196" t="str">
        <f ca="1">INDIRECT("'"&amp;$Q240&amp;"'!F229")</f>
        <v>N/A</v>
      </c>
      <c r="M240" s="196">
        <f ca="1">INDIRECT("'"&amp;$Q240&amp;"'!F232")</f>
        <v>0</v>
      </c>
      <c r="N240" s="196">
        <f ca="1">INDIRECT("'"&amp;$Q240&amp;"'!B234")</f>
        <v>0</v>
      </c>
      <c r="O240" s="196">
        <f ca="1">INDIRECT("'"&amp;$Q240&amp;"'!F242")</f>
        <v>0</v>
      </c>
      <c r="P240" s="196" t="str">
        <f ca="1">INDIRECT("'"&amp;$Q240&amp;"'!F244")</f>
        <v xml:space="preserve"> </v>
      </c>
      <c r="Q240" t="s">
        <v>269</v>
      </c>
      <c r="R240">
        <v>24</v>
      </c>
    </row>
    <row r="241" spans="1:18" ht="15">
      <c r="A241" s="196" t="str">
        <f>'Total Payment Amount'!$D$2</f>
        <v>The University of California, San Diego Health System</v>
      </c>
      <c r="B241" s="196" t="str">
        <f>'Total Payment Amount'!$D$3</f>
        <v>DY 7</v>
      </c>
      <c r="C241" s="197">
        <f>'Total Payment Amount'!$D$4</f>
        <v>41213</v>
      </c>
      <c r="D241" s="199" t="str">
        <f ca="1" t="shared" si="9"/>
        <v>Category 2: Implement/Expand Care Transitions Programs</v>
      </c>
      <c r="E241" s="196">
        <f ca="1" t="shared" si="10"/>
        <v>2338000</v>
      </c>
      <c r="F241" s="196">
        <f ca="1" t="shared" si="11"/>
        <v>2338000</v>
      </c>
      <c r="G241" s="199" t="str">
        <f ca="1">INDIRECT("'"&amp;$Q241&amp;"'!B247")</f>
        <v>Improvement Milestone:</v>
      </c>
      <c r="H241" s="196">
        <f ca="1">INDIRECT("'"&amp;$Q241&amp;"'!D247")</f>
        <v>0</v>
      </c>
      <c r="I241" s="196"/>
      <c r="J241" s="196">
        <f ca="1">INDIRECT("'"&amp;$Q241&amp;"'!F250")</f>
        <v>0</v>
      </c>
      <c r="K241" s="196">
        <f ca="1">INDIRECT("'"&amp;$Q241&amp;"'!F252")</f>
        <v>0</v>
      </c>
      <c r="L241" s="196" t="str">
        <f ca="1">INDIRECT("'"&amp;$Q241&amp;"'!F254")</f>
        <v>N/A</v>
      </c>
      <c r="M241" s="196">
        <f ca="1">INDIRECT("'"&amp;$Q241&amp;"'!F257")</f>
        <v>0</v>
      </c>
      <c r="N241" s="196">
        <f ca="1">INDIRECT("'"&amp;$Q241&amp;"'!B259")</f>
        <v>0</v>
      </c>
      <c r="O241" s="196">
        <f ca="1">INDIRECT("'"&amp;$Q241&amp;"'!F267")</f>
        <v>0</v>
      </c>
      <c r="P241" s="196" t="str">
        <f ca="1">INDIRECT("'"&amp;$Q241&amp;"'!F269")</f>
        <v xml:space="preserve"> </v>
      </c>
      <c r="Q241" t="s">
        <v>269</v>
      </c>
      <c r="R241">
        <v>24</v>
      </c>
    </row>
    <row r="242" spans="1:18" ht="15">
      <c r="A242" s="196" t="str">
        <f>'Total Payment Amount'!$D$2</f>
        <v>The University of California, San Diego Health System</v>
      </c>
      <c r="B242" s="196" t="str">
        <f>'Total Payment Amount'!$D$3</f>
        <v>DY 7</v>
      </c>
      <c r="C242" s="197">
        <f>'Total Payment Amount'!$D$4</f>
        <v>41213</v>
      </c>
      <c r="D242" s="199" t="str">
        <f ca="1" t="shared" si="9"/>
        <v>Category 2: Implement Real-Time Hospital-Acquired Infections (HAIs) System</v>
      </c>
      <c r="E242" s="196">
        <f ca="1" t="shared" si="10"/>
        <v>1169000</v>
      </c>
      <c r="F242" s="196">
        <f ca="1" t="shared" si="11"/>
        <v>1169000</v>
      </c>
      <c r="G242" s="199" t="str">
        <f ca="1">INDIRECT("'"&amp;$Q242&amp;"'!B22")</f>
        <v>Process Milestone:</v>
      </c>
      <c r="H242" s="196" t="str">
        <f ca="1">INDIRECT("'"&amp;$Q242&amp;"'!D22")</f>
        <v xml:space="preserve">Expand real-time intervention system to identify and track patients with organisms known to increase the risks of HAIs in the new electronic medical record. </v>
      </c>
      <c r="I242" s="196"/>
      <c r="J242" s="196">
        <f ca="1">INDIRECT("'"&amp;$Q242&amp;"'!F25")</f>
        <v>0</v>
      </c>
      <c r="K242" s="196">
        <f ca="1">INDIRECT("'"&amp;$Q242&amp;"'!F27")</f>
        <v>0</v>
      </c>
      <c r="L242" s="196" t="str">
        <f ca="1">INDIRECT("'"&amp;$Q242&amp;"'!F29")</f>
        <v>Yes</v>
      </c>
      <c r="M242" s="196" t="str">
        <f ca="1">INDIRECT("'"&amp;$Q242&amp;"'!F32")</f>
        <v>Yes</v>
      </c>
      <c r="N242" s="196" t="str">
        <f ca="1">INDIRECT("'"&amp;$Q242&amp;"'!B34")</f>
        <v xml:space="preserve">Metric: Expand HAI system to other inpatient areas as ICU, non-ICU areas or specialty care (e.g. Oncology, Solid Organ Transplant, HIV/AIDS, chronic dialysis). Generate report from HAI system.                                                                       The Healthcare-Associated Infection (HAI) system has been expanded from the original deployment within UC San Diego Health System's (UCSDHS) Moore’s Cancer Infusion Center to all ambulatory care and inpatient settings, including ICU, non-ICU and specialty care areas (e.g. Oncology, Solid Organ Transplant, HIV/AIDS, chronic dialysis, Operative Room, Emergency Department). On the electronic medical record (EMR) banner, visible every time (24/7) a patient’s medical record is opened, there is real-time information on whether that patient is on infectious precautions and for what reason. The patient banner at the top of the EMR, alerts healthcare workers to the presence of organisms known to increase the risks of HAIs regardless of inpatient or outpatient status. For example, all current inpatients with a clostridium difficile (c. diff) or methicillin resistant staphylococcus aureus (MRSA) infection are identified on the banner with the appropriate precautions. While all physicians, nurses, and Infection Prevention and Clinical Epidemiology (IPCE) staff are empowered to start transmission-based precautions and update the patient banner at any time, only IPCE staff can validate and remove a patient from precautions.  Upon admission or at the time of an outpatient visit, the attending physician has to address the need for precautions before room assignment can occur. The system also allows clinical staff to alert Environmental Services (EVS) of appropriate environmental cleaning and/or facilities engineering of specific ventilation needs.  Precautions could include contact, enhanced contact for c. diff, droplet, or airborne. The patient’s banner in the EMR also has an embedded link to our Web Reference resource and to the Infection Control website (Milestone #5, Category 2 # 14 Implement a Real-Time Healthcare Associated Infection System) where education and important information for specific organisms as well as infection control policies and procedures are available 24/7. The real-time viewable banner empowers clinical staff and physicians to view and immediately act upon a patient’s isolation needs, thereby minimizing transmissions. Prior to this electronic system, patients were not being placed in precautions real-time and potential exposures were occurring. The exclusive ability of IPCE staff to remove patients from transmission-based precautions has eliminated the majority of inappropriate discontinuations of precautions. The IPCE Unit generates reports for all patients with increased HAI risk, such as multi-drug resistant organisms (MDROs) as a component of surveillance efforts and provides regular reports to the Infection Control Committee and Quality Council of the Medical Staff. The content and presentation of the banner information is changed as needed based on user input. Information and benefits of this system have been shared with the University of California (UC) Infection Control Collaborative, which brings together the infection control teams of various UC medical centers. A continued challenge faced is non-compliance with following the precautions ordered and listed on the banner; education efforts continue to focus on the importance of compliance with appropriate infection control precautions. </v>
      </c>
      <c r="O242" s="196" t="str">
        <f ca="1">INDIRECT("'"&amp;$Q242&amp;"'!F42")</f>
        <v>Yes</v>
      </c>
      <c r="P242" s="196">
        <f ca="1">INDIRECT("'"&amp;$Q242&amp;"'!F44")</f>
        <v>1</v>
      </c>
      <c r="Q242" t="s">
        <v>270</v>
      </c>
      <c r="R242">
        <v>25</v>
      </c>
    </row>
    <row r="243" spans="1:18" ht="15">
      <c r="A243" s="196" t="str">
        <f>'Total Payment Amount'!$D$2</f>
        <v>The University of California, San Diego Health System</v>
      </c>
      <c r="B243" s="196" t="str">
        <f>'Total Payment Amount'!$D$3</f>
        <v>DY 7</v>
      </c>
      <c r="C243" s="197">
        <f>'Total Payment Amount'!$D$4</f>
        <v>41213</v>
      </c>
      <c r="D243" s="199" t="str">
        <f ca="1" t="shared" si="9"/>
        <v>Category 2: Implement Real-Time Hospital-Acquired Infections (HAIs) System</v>
      </c>
      <c r="E243" s="196">
        <f ca="1" t="shared" si="10"/>
        <v>1169000</v>
      </c>
      <c r="F243" s="196">
        <f ca="1" t="shared" si="11"/>
        <v>1169000</v>
      </c>
      <c r="G243" s="199" t="str">
        <f ca="1">INDIRECT("'"&amp;$Q243&amp;"'!B47")</f>
        <v>Process Milestone:</v>
      </c>
      <c r="H243" s="196" t="str">
        <f ca="1">INDIRECT("'"&amp;$Q243&amp;"'!D47")</f>
        <v>Development of electronic system for real-time education on HAI prevention to clinicians.</v>
      </c>
      <c r="I243" s="196"/>
      <c r="J243" s="196">
        <f ca="1">INDIRECT("'"&amp;$Q243&amp;"'!F50")</f>
        <v>0</v>
      </c>
      <c r="K243" s="196">
        <f ca="1">INDIRECT("'"&amp;$Q243&amp;"'!F52")</f>
        <v>0</v>
      </c>
      <c r="L243" s="196" t="str">
        <f ca="1">INDIRECT("'"&amp;$Q243&amp;"'!F54")</f>
        <v>Yes</v>
      </c>
      <c r="M243" s="196" t="str">
        <f ca="1">INDIRECT("'"&amp;$Q243&amp;"'!F57")</f>
        <v>Yes</v>
      </c>
      <c r="N243" s="196" t="str">
        <f ca="1">INDIRECT("'"&amp;$Q243&amp;"'!B59")</f>
        <v>Metric: Real-time education.                                                                                                                                                The Healthcare-Associated Infection (HAI) system includes an electronic medical record (EMR) banner that is visible every time (24/7) a patient’s medical record is opened. There is real-time information on whether that patient is on infectious precautions and for what reason. This banner, at the top of the EMR, has an embedded link to our Web Reference resource and to the Infection Control website where education and important information for specific organisms as well as infection control policies and procedures are available 24/7. The Infection Control (IC) website contains an exhaustive list of infectious diseases/organisms with active links to the Centers for Disease Control (CDC), National Institute of Health (NIH), and other peer-reviewed sources that enable any front line staff to connect within the patient record and identify the appropriate precautions and interventions needed without leaving the patients EMR. The IC website also provides printable frequently asked questions (FAQ’s) for patients, visitors, family members and clinicians. For example, flow charts for discontinuation of precautions in the setting of multi-drug resistant organisms (MDRO) are available on the IC website and allow healthcare workers (HCW) to evaluate whether the patient meets criteria for discontinuation.  The system is effective because during Infection Prevention Control and Epidemiology (IPCE) rounds, the IPCE team has observed that patients are being placed in the appropriate precautions for rule out and actual transmissible diseases. There have been no exposures associated with the lack of placement of patients in precautions in the inpatient and outpatient setting since full deployment. On a regular basis, clinicians express their satisfaction with the easy access to timely information. The content and presentation of the educational information is changed as needed based on user input. Information and benefits of this system have been shared with the University of California Infection Control Collaborative. Data on possible/potential outbreaks and clusters of healthcare associated transmissions is monitored and analyzed and stored on an excel spreadsheet concurrently throughout the week. Infection control practitioners pull from the Electronic medical record an EPIC workbench report to review new admissions, with any potential infection control requirements and follow up on them. We have not had any outbreaks or clusters that we can attribute to lack of compliance with transmission based precautions.</v>
      </c>
      <c r="O243" s="196" t="str">
        <f ca="1">INDIRECT("'"&amp;$Q243&amp;"'!F67")</f>
        <v>Yes</v>
      </c>
      <c r="P243" s="196">
        <f ca="1">INDIRECT("'"&amp;$Q243&amp;"'!F69")</f>
        <v>1</v>
      </c>
      <c r="Q243" t="s">
        <v>270</v>
      </c>
      <c r="R243">
        <v>25</v>
      </c>
    </row>
    <row r="244" spans="1:18" ht="15">
      <c r="A244" s="196" t="str">
        <f>'Total Payment Amount'!$D$2</f>
        <v>The University of California, San Diego Health System</v>
      </c>
      <c r="B244" s="196" t="str">
        <f>'Total Payment Amount'!$D$3</f>
        <v>DY 7</v>
      </c>
      <c r="C244" s="197">
        <f>'Total Payment Amount'!$D$4</f>
        <v>41213</v>
      </c>
      <c r="D244" s="199" t="str">
        <f ca="1" t="shared" si="9"/>
        <v>Category 2: Implement Real-Time Hospital-Acquired Infections (HAIs) System</v>
      </c>
      <c r="E244" s="196">
        <f ca="1" t="shared" si="10"/>
        <v>1169000</v>
      </c>
      <c r="F244" s="196">
        <f ca="1" t="shared" si="11"/>
        <v>1169000</v>
      </c>
      <c r="G244" s="199" t="str">
        <f ca="1">INDIRECT("'"&amp;$Q244&amp;"'!B72")</f>
        <v>Process Milestone:</v>
      </c>
      <c r="H244" s="196" t="str">
        <f ca="1">INDIRECT("'"&amp;$Q244&amp;"'!D72")</f>
        <v>Implement prompts for prevention and risk identification (add urinary catheter necessity to CLIP &amp; daily line necessity).</v>
      </c>
      <c r="I244" s="196"/>
      <c r="J244" s="196">
        <f ca="1">INDIRECT("'"&amp;$Q244&amp;"'!F75")</f>
        <v>4413</v>
      </c>
      <c r="K244" s="196">
        <f ca="1">INDIRECT("'"&amp;$Q244&amp;"'!F77")</f>
        <v>4413</v>
      </c>
      <c r="L244" s="196">
        <f ca="1">INDIRECT("'"&amp;$Q244&amp;"'!F79")</f>
        <v>1</v>
      </c>
      <c r="M244" s="196" t="str">
        <f ca="1">INDIRECT("'"&amp;$Q244&amp;"'!F82")</f>
        <v>Yes</v>
      </c>
      <c r="N244" s="196" t="str">
        <f ca="1">INDIRECT("'"&amp;$Q244&amp;"'!B84")</f>
        <v>Metric: Percent of relevant patients detected.                                                                                                                              A prompt was built into our electronic medical record (EMR) directing providers to evaluate patients for urinary catheter necessity or discontinuation on a daily or more frequent basis. A similiar prompt had previously been deployed for central vascular catheters.  These prompts were present in 100% of inpatients with documented urinary catheters.  Prompts are triggered with each nursing shift. A patient may have a urinary catheter in place for multiple days and may be present for one or more shifts in a given day. Our electronic medical record captures urinary catheter necessity or discontinuation at each shift.   For the period of July 1, 2011 through December 31, 2011,  2,372/2,372 urinary catheter necessity assessments were conducted.  For the period of January 1, 2012 through June 30, 2012, 2,041/2,041 urinary catheter necessity assessments were conducted; total for DY7 4,413/4,413. Front line staff and physicians provided input, testing and feedback for optimal EMR functionality for order sets and prompts related to catheter insertion, care and necessity.  These prompts were reviewed and approved by clinicians in focused clinical areas such as Moores Cancer Center and intensive care units. Clinicians also gave input on the mechanism and ease of use of the tools and prompts. Multiple revisions based on input from front line staff were presented and approved by the Infection Control Committee, Patient Safety Committee, Critical Care Committee, and Quality Council of the Medical Staff.  The Chief Medical Informatics Officer (CMIO) and the clinical informatics team took the feedback, made changes and rolled out education using screen shots and educational sessions. This functionality remains in place. The clinical informatics team is open to feedback as it strives to improve care and patient safety. Information and benefits of this system have been shared with the University of California Infection Control Collaborative.  For the annual report, clarification on the metric for urinary catheter prompts has been provided. The time frame reported in the September 30, 2012 submission was incorrectly stated as July 1, 2011 - December 31, 2011. It should have been reported as July 1, 2011 - June 30, 2012. Additionally, reanalysis of urinary catheter necessary prompts for the period of January 1, 2012 through June 30, 2012 identified an additional 831 events. There is no change in the milestone achievement.</v>
      </c>
      <c r="O244" s="196" t="str">
        <f ca="1">INDIRECT("'"&amp;$Q244&amp;"'!F92")</f>
        <v>Yes</v>
      </c>
      <c r="P244" s="196">
        <f ca="1">INDIRECT("'"&amp;$Q244&amp;"'!F94")</f>
        <v>1</v>
      </c>
      <c r="Q244" t="s">
        <v>270</v>
      </c>
      <c r="R244">
        <v>25</v>
      </c>
    </row>
    <row r="245" spans="1:18" ht="15">
      <c r="A245" s="196" t="str">
        <f>'Total Payment Amount'!$D$2</f>
        <v>The University of California, San Diego Health System</v>
      </c>
      <c r="B245" s="196" t="str">
        <f>'Total Payment Amount'!$D$3</f>
        <v>DY 7</v>
      </c>
      <c r="C245" s="197">
        <f>'Total Payment Amount'!$D$4</f>
        <v>41213</v>
      </c>
      <c r="D245" s="199" t="str">
        <f ca="1" t="shared" si="9"/>
        <v>Category 2: Implement Real-Time Hospital-Acquired Infections (HAIs) System</v>
      </c>
      <c r="E245" s="196">
        <f ca="1" t="shared" si="10"/>
        <v>1169000</v>
      </c>
      <c r="F245" s="196">
        <f ca="1" t="shared" si="11"/>
        <v>1169000</v>
      </c>
      <c r="G245" s="199" t="str">
        <f ca="1">INDIRECT("'"&amp;$Q245&amp;"'!B97")</f>
        <v>Process Milestone:</v>
      </c>
      <c r="H245" s="196">
        <f ca="1">INDIRECT("'"&amp;$Q245&amp;"'!D97")</f>
        <v>0</v>
      </c>
      <c r="I245" s="196"/>
      <c r="J245" s="196">
        <f ca="1">INDIRECT("'"&amp;$Q245&amp;"'!F100")</f>
        <v>0</v>
      </c>
      <c r="K245" s="196">
        <f ca="1">INDIRECT("'"&amp;$Q245&amp;"'!F102")</f>
        <v>0</v>
      </c>
      <c r="L245" s="196" t="str">
        <f ca="1">INDIRECT("'"&amp;$Q245&amp;"'!F104")</f>
        <v>N/A</v>
      </c>
      <c r="M245" s="196">
        <f ca="1">INDIRECT("'"&amp;$Q245&amp;"'!F107")</f>
        <v>0</v>
      </c>
      <c r="N245" s="196">
        <f ca="1">INDIRECT("'"&amp;$Q245&amp;"'!B109")</f>
        <v>0</v>
      </c>
      <c r="O245" s="196">
        <f ca="1">INDIRECT("'"&amp;$Q245&amp;"'!F117")</f>
        <v>0</v>
      </c>
      <c r="P245" s="196" t="str">
        <f ca="1">INDIRECT("'"&amp;$Q245&amp;"'!F119")</f>
        <v xml:space="preserve"> </v>
      </c>
      <c r="Q245" t="s">
        <v>270</v>
      </c>
      <c r="R245">
        <v>25</v>
      </c>
    </row>
    <row r="246" spans="1:18" ht="15">
      <c r="A246" s="196" t="str">
        <f>'Total Payment Amount'!$D$2</f>
        <v>The University of California, San Diego Health System</v>
      </c>
      <c r="B246" s="196" t="str">
        <f>'Total Payment Amount'!$D$3</f>
        <v>DY 7</v>
      </c>
      <c r="C246" s="197">
        <f>'Total Payment Amount'!$D$4</f>
        <v>41213</v>
      </c>
      <c r="D246" s="199" t="str">
        <f ca="1" t="shared" si="9"/>
        <v>Category 2: Implement Real-Time Hospital-Acquired Infections (HAIs) System</v>
      </c>
      <c r="E246" s="196">
        <f ca="1" t="shared" si="10"/>
        <v>1169000</v>
      </c>
      <c r="F246" s="196">
        <f ca="1" t="shared" si="11"/>
        <v>1169000</v>
      </c>
      <c r="G246" s="199" t="str">
        <f ca="1">INDIRECT("'"&amp;$Q246&amp;"'!B122")</f>
        <v>Process Milestone:</v>
      </c>
      <c r="H246" s="196">
        <f ca="1">INDIRECT("'"&amp;$Q246&amp;"'!D122")</f>
        <v>0</v>
      </c>
      <c r="I246" s="196"/>
      <c r="J246" s="196">
        <f ca="1">INDIRECT("'"&amp;$Q246&amp;"'!F125")</f>
        <v>0</v>
      </c>
      <c r="K246" s="196">
        <f ca="1">INDIRECT("'"&amp;$Q246&amp;"'!F127")</f>
        <v>0</v>
      </c>
      <c r="L246" s="196" t="str">
        <f ca="1">INDIRECT("'"&amp;$Q246&amp;"'!F129")</f>
        <v>N/A</v>
      </c>
      <c r="M246" s="196">
        <f ca="1">INDIRECT("'"&amp;$Q246&amp;"'!F132")</f>
        <v>0</v>
      </c>
      <c r="N246" s="196">
        <f ca="1">INDIRECT("'"&amp;$Q246&amp;"'!B134")</f>
        <v>0</v>
      </c>
      <c r="O246" s="196">
        <f ca="1">INDIRECT("'"&amp;$Q246&amp;"'!F142")</f>
        <v>0</v>
      </c>
      <c r="P246" s="196" t="str">
        <f ca="1">INDIRECT("'"&amp;$Q246&amp;"'!F144")</f>
        <v xml:space="preserve"> </v>
      </c>
      <c r="Q246" t="s">
        <v>270</v>
      </c>
      <c r="R246">
        <v>25</v>
      </c>
    </row>
    <row r="247" spans="1:18" ht="15">
      <c r="A247" s="196" t="str">
        <f>'Total Payment Amount'!$D$2</f>
        <v>The University of California, San Diego Health System</v>
      </c>
      <c r="B247" s="196" t="str">
        <f>'Total Payment Amount'!$D$3</f>
        <v>DY 7</v>
      </c>
      <c r="C247" s="197">
        <f>'Total Payment Amount'!$D$4</f>
        <v>41213</v>
      </c>
      <c r="D247" s="199" t="str">
        <f ca="1" t="shared" si="9"/>
        <v>Category 2: Implement Real-Time Hospital-Acquired Infections (HAIs) System</v>
      </c>
      <c r="E247" s="196">
        <f ca="1" t="shared" si="10"/>
        <v>1169000</v>
      </c>
      <c r="F247" s="196">
        <f ca="1" t="shared" si="11"/>
        <v>1169000</v>
      </c>
      <c r="G247" s="199" t="str">
        <f ca="1">INDIRECT("'"&amp;$Q247&amp;"'!B147")</f>
        <v>Improvement Milestone:</v>
      </c>
      <c r="H247" s="196">
        <f ca="1">INDIRECT("'"&amp;$Q247&amp;"'!D147")</f>
        <v>0</v>
      </c>
      <c r="I247" s="196"/>
      <c r="J247" s="196">
        <f ca="1">INDIRECT("'"&amp;$Q247&amp;"'!F150")</f>
        <v>0</v>
      </c>
      <c r="K247" s="196">
        <f ca="1">INDIRECT("'"&amp;$Q247&amp;"'!F152")</f>
        <v>0</v>
      </c>
      <c r="L247" s="196" t="str">
        <f ca="1">INDIRECT("'"&amp;$Q247&amp;"'!F154")</f>
        <v>N/A</v>
      </c>
      <c r="M247" s="196">
        <f ca="1">INDIRECT("'"&amp;$Q247&amp;"'!F157")</f>
        <v>0</v>
      </c>
      <c r="N247" s="196">
        <f ca="1">INDIRECT("'"&amp;$Q247&amp;"'!B159")</f>
        <v>0</v>
      </c>
      <c r="O247" s="196">
        <f ca="1">INDIRECT("'"&amp;$Q247&amp;"'!F167")</f>
        <v>0</v>
      </c>
      <c r="P247" s="196" t="str">
        <f ca="1">INDIRECT("'"&amp;$Q247&amp;"'!F169")</f>
        <v xml:space="preserve"> </v>
      </c>
      <c r="Q247" t="s">
        <v>270</v>
      </c>
      <c r="R247">
        <v>25</v>
      </c>
    </row>
    <row r="248" spans="1:18" ht="15">
      <c r="A248" s="196" t="str">
        <f>'Total Payment Amount'!$D$2</f>
        <v>The University of California, San Diego Health System</v>
      </c>
      <c r="B248" s="196" t="str">
        <f>'Total Payment Amount'!$D$3</f>
        <v>DY 7</v>
      </c>
      <c r="C248" s="197">
        <f>'Total Payment Amount'!$D$4</f>
        <v>41213</v>
      </c>
      <c r="D248" s="199" t="str">
        <f ca="1" t="shared" si="9"/>
        <v>Category 2: Implement Real-Time Hospital-Acquired Infections (HAIs) System</v>
      </c>
      <c r="E248" s="196">
        <f ca="1" t="shared" si="10"/>
        <v>1169000</v>
      </c>
      <c r="F248" s="196">
        <f ca="1" t="shared" si="11"/>
        <v>1169000</v>
      </c>
      <c r="G248" s="199" t="str">
        <f ca="1">INDIRECT("'"&amp;$Q248&amp;"'!B172")</f>
        <v>Improvement Milestone:</v>
      </c>
      <c r="H248" s="196">
        <f ca="1">INDIRECT("'"&amp;$Q248&amp;"'!D172")</f>
        <v>0</v>
      </c>
      <c r="I248" s="196"/>
      <c r="J248" s="196">
        <f ca="1">INDIRECT("'"&amp;$Q248&amp;"'!F175")</f>
        <v>0</v>
      </c>
      <c r="K248" s="196">
        <f ca="1">INDIRECT("'"&amp;$Q248&amp;"'!F177")</f>
        <v>0</v>
      </c>
      <c r="L248" s="196" t="str">
        <f ca="1">INDIRECT("'"&amp;$Q248&amp;"'!F179")</f>
        <v>N/A</v>
      </c>
      <c r="M248" s="196">
        <f ca="1">INDIRECT("'"&amp;$Q248&amp;"'!F182")</f>
        <v>0</v>
      </c>
      <c r="N248" s="196">
        <f ca="1">INDIRECT("'"&amp;$Q248&amp;"'!B184")</f>
        <v>0</v>
      </c>
      <c r="O248" s="196">
        <f ca="1">INDIRECT("'"&amp;$Q248&amp;"'!F192")</f>
        <v>0</v>
      </c>
      <c r="P248" s="196" t="str">
        <f ca="1">INDIRECT("'"&amp;$Q248&amp;"'!F194")</f>
        <v xml:space="preserve"> </v>
      </c>
      <c r="Q248" t="s">
        <v>270</v>
      </c>
      <c r="R248">
        <v>25</v>
      </c>
    </row>
    <row r="249" spans="1:18" ht="15">
      <c r="A249" s="196" t="str">
        <f>'Total Payment Amount'!$D$2</f>
        <v>The University of California, San Diego Health System</v>
      </c>
      <c r="B249" s="196" t="str">
        <f>'Total Payment Amount'!$D$3</f>
        <v>DY 7</v>
      </c>
      <c r="C249" s="197">
        <f>'Total Payment Amount'!$D$4</f>
        <v>41213</v>
      </c>
      <c r="D249" s="199" t="str">
        <f ca="1" t="shared" si="9"/>
        <v>Category 2: Implement Real-Time Hospital-Acquired Infections (HAIs) System</v>
      </c>
      <c r="E249" s="196">
        <f ca="1" t="shared" si="10"/>
        <v>1169000</v>
      </c>
      <c r="F249" s="196">
        <f ca="1" t="shared" si="11"/>
        <v>1169000</v>
      </c>
      <c r="G249" s="199" t="str">
        <f ca="1">INDIRECT("'"&amp;$Q249&amp;"'!B197")</f>
        <v>Improvement Milestone:</v>
      </c>
      <c r="H249" s="196">
        <f ca="1">INDIRECT("'"&amp;$Q249&amp;"'!D197")</f>
        <v>0</v>
      </c>
      <c r="I249" s="196"/>
      <c r="J249" s="196">
        <f ca="1">INDIRECT("'"&amp;$Q249&amp;"'!F200")</f>
        <v>0</v>
      </c>
      <c r="K249" s="196">
        <f ca="1">INDIRECT("'"&amp;$Q249&amp;"'!F202")</f>
        <v>0</v>
      </c>
      <c r="L249" s="196" t="str">
        <f ca="1">INDIRECT("'"&amp;$Q249&amp;"'!F204")</f>
        <v>N/A</v>
      </c>
      <c r="M249" s="196">
        <f ca="1">INDIRECT("'"&amp;$Q249&amp;"'!F207")</f>
        <v>0</v>
      </c>
      <c r="N249" s="196">
        <f ca="1">INDIRECT("'"&amp;$Q249&amp;"'!B209")</f>
        <v>0</v>
      </c>
      <c r="O249" s="196">
        <f ca="1">INDIRECT("'"&amp;$Q249&amp;"'!F217")</f>
        <v>0</v>
      </c>
      <c r="P249" s="196" t="str">
        <f ca="1">INDIRECT("'"&amp;$Q249&amp;"'!F219")</f>
        <v xml:space="preserve"> </v>
      </c>
      <c r="Q249" t="s">
        <v>270</v>
      </c>
      <c r="R249">
        <v>25</v>
      </c>
    </row>
    <row r="250" spans="1:18" ht="15">
      <c r="A250" s="196" t="str">
        <f>'Total Payment Amount'!$D$2</f>
        <v>The University of California, San Diego Health System</v>
      </c>
      <c r="B250" s="196" t="str">
        <f>'Total Payment Amount'!$D$3</f>
        <v>DY 7</v>
      </c>
      <c r="C250" s="197">
        <f>'Total Payment Amount'!$D$4</f>
        <v>41213</v>
      </c>
      <c r="D250" s="199" t="str">
        <f ca="1" t="shared" si="9"/>
        <v>Category 2: Implement Real-Time Hospital-Acquired Infections (HAIs) System</v>
      </c>
      <c r="E250" s="196">
        <f ca="1" t="shared" si="10"/>
        <v>1169000</v>
      </c>
      <c r="F250" s="196">
        <f ca="1" t="shared" si="11"/>
        <v>1169000</v>
      </c>
      <c r="G250" s="199" t="str">
        <f ca="1">INDIRECT("'"&amp;$Q250&amp;"'!B222")</f>
        <v>Improvement Milestone:</v>
      </c>
      <c r="H250" s="196">
        <f ca="1">INDIRECT("'"&amp;$Q250&amp;"'!D222")</f>
        <v>0</v>
      </c>
      <c r="I250" s="196"/>
      <c r="J250" s="196">
        <f ca="1">INDIRECT("'"&amp;$Q250&amp;"'!F225")</f>
        <v>0</v>
      </c>
      <c r="K250" s="196">
        <f ca="1">INDIRECT("'"&amp;$Q250&amp;"'!F227")</f>
        <v>0</v>
      </c>
      <c r="L250" s="196" t="str">
        <f ca="1">INDIRECT("'"&amp;$Q250&amp;"'!F229")</f>
        <v>N/A</v>
      </c>
      <c r="M250" s="196">
        <f ca="1">INDIRECT("'"&amp;$Q250&amp;"'!F232")</f>
        <v>0</v>
      </c>
      <c r="N250" s="196">
        <f ca="1">INDIRECT("'"&amp;$Q250&amp;"'!B234")</f>
        <v>0</v>
      </c>
      <c r="O250" s="196">
        <f ca="1">INDIRECT("'"&amp;$Q250&amp;"'!F242")</f>
        <v>0</v>
      </c>
      <c r="P250" s="196" t="str">
        <f ca="1">INDIRECT("'"&amp;$Q250&amp;"'!F244")</f>
        <v xml:space="preserve"> </v>
      </c>
      <c r="Q250" t="s">
        <v>270</v>
      </c>
      <c r="R250">
        <v>25</v>
      </c>
    </row>
    <row r="251" spans="1:18" ht="15">
      <c r="A251" s="196" t="str">
        <f>'Total Payment Amount'!$D$2</f>
        <v>The University of California, San Diego Health System</v>
      </c>
      <c r="B251" s="196" t="str">
        <f>'Total Payment Amount'!$D$3</f>
        <v>DY 7</v>
      </c>
      <c r="C251" s="197">
        <f>'Total Payment Amount'!$D$4</f>
        <v>41213</v>
      </c>
      <c r="D251" s="199" t="str">
        <f ca="1">INDIRECT("'"&amp;$Q251&amp;"'!$A$6")</f>
        <v>Category 2: Implement Real-Time Hospital-Acquired Infections (HAIs) System</v>
      </c>
      <c r="E251" s="196">
        <f ca="1" t="shared" si="10"/>
        <v>1169000</v>
      </c>
      <c r="F251" s="196">
        <f ca="1" t="shared" si="11"/>
        <v>1169000</v>
      </c>
      <c r="G251" s="199" t="str">
        <f ca="1">INDIRECT("'"&amp;$Q251&amp;"'!B247")</f>
        <v>Improvement Milestone:</v>
      </c>
      <c r="H251" s="196">
        <f ca="1">INDIRECT("'"&amp;$Q251&amp;"'!D247")</f>
        <v>0</v>
      </c>
      <c r="I251" s="196"/>
      <c r="J251" s="196">
        <f ca="1">INDIRECT("'"&amp;$Q251&amp;"'!F250")</f>
        <v>0</v>
      </c>
      <c r="K251" s="196">
        <f ca="1">INDIRECT("'"&amp;$Q251&amp;"'!F252")</f>
        <v>0</v>
      </c>
      <c r="L251" s="196" t="str">
        <f ca="1">INDIRECT("'"&amp;$Q251&amp;"'!F254")</f>
        <v>N/A</v>
      </c>
      <c r="M251" s="196">
        <f ca="1">INDIRECT("'"&amp;$Q251&amp;"'!F257")</f>
        <v>0</v>
      </c>
      <c r="N251" s="196">
        <f ca="1">INDIRECT("'"&amp;$Q251&amp;"'!B259")</f>
        <v>0</v>
      </c>
      <c r="O251" s="196">
        <f ca="1">INDIRECT("'"&amp;$Q251&amp;"'!F267")</f>
        <v>0</v>
      </c>
      <c r="P251" s="196" t="str">
        <f ca="1">INDIRECT("'"&amp;$Q251&amp;"'!F269")</f>
        <v xml:space="preserve"> </v>
      </c>
      <c r="Q251" t="s">
        <v>270</v>
      </c>
      <c r="R251">
        <v>25</v>
      </c>
    </row>
    <row r="252" spans="1:18" ht="15">
      <c r="A252" s="196" t="str">
        <f>'Total Payment Amount'!$D$2</f>
        <v>The University of California, San Diego Health System</v>
      </c>
      <c r="B252" s="196" t="str">
        <f>'Total Payment Amount'!$D$3</f>
        <v>DY 7</v>
      </c>
      <c r="C252" s="197">
        <f>'Total Payment Amount'!$D$4</f>
        <v>41213</v>
      </c>
      <c r="D252" s="199" t="str">
        <f ca="1">INDIRECT("'"&amp;$Q252&amp;"'!$A$15")</f>
        <v>Patient/Care Giver Experience (required)</v>
      </c>
      <c r="E252" s="196">
        <f ca="1">INDIRECT("'"&amp;$Q252&amp;"'!$F$17")</f>
        <v>2252250</v>
      </c>
      <c r="F252" s="196">
        <f ca="1">INDIRECT("'"&amp;$Q252&amp;"'!$F$19")</f>
        <v>2252250</v>
      </c>
      <c r="H252" s="196" t="str">
        <f ca="1">INDIRECT("'"&amp;$Q252&amp;"'!B21")</f>
        <v>Undertake the necessary planning, redesign, translation, training and contract</v>
      </c>
      <c r="I252" s="196"/>
      <c r="J252" s="196"/>
      <c r="K252" s="196"/>
      <c r="L252" s="196"/>
      <c r="M252" s="196" t="str">
        <f ca="1">INDIRECT("'"&amp;$Q252&amp;"'!F35")</f>
        <v>Yes</v>
      </c>
      <c r="N252" s="196" t="str">
        <f ca="1">INDIRECT("'"&amp;$Q252&amp;"'!B27")</f>
        <v>Meetings were conducted with Press-Ganey contact representatives and UCSDHS representatives to review necessary survey changes to incorporate the CG-CAHPS questions into the existing survey administered to UC San Diego Health System (UCSDHS) clinic patients in preparation for implementation in DY8. As a result of these meetings, it was determined that no new contract needed to be signed; an addendum was added to the existing contract.  A careful review of our prior patient survey was undertaken.  CG-CAHPS questions were added to the existing survey to ensure the five domains (1. Getting appointments, care and information when needed, 2. How well doctors communicate with patients, 3. Helpful, courteous and respectful office staff, 4. Patients’ global rating of doctor and 5. Shared decision-making) were incorporated and redundant questions were eliminated.  Press-Ganey began surveying our clinic patients with the revised questionnaire beginning in April, 2012; data is now being collected and reported. A transient challenge was a delay in Press-Ganey receiving the updated version of the SNI requirements, this was quickly rectified. UCSDHS has a robust patient experience survey reporting mechanism already in place with monthly reports at the clinic and physician level. New questions are incorporated into these reports. Data is also reported at the Ambulatory Quality Committee which reports up to Quality Council of the Medical Staff.</v>
      </c>
      <c r="O252" s="196"/>
      <c r="P252" s="196">
        <f ca="1">INDIRECT("'"&amp;$Q252&amp;"'!F37")</f>
        <v>1</v>
      </c>
      <c r="Q252" t="s">
        <v>271</v>
      </c>
      <c r="R252">
        <v>26</v>
      </c>
    </row>
    <row r="253" spans="1:18" ht="15">
      <c r="A253" s="196" t="str">
        <f>'Total Payment Amount'!$D$2</f>
        <v>The University of California, San Diego Health System</v>
      </c>
      <c r="B253" s="196" t="str">
        <f>'Total Payment Amount'!$D$3</f>
        <v>DY 7</v>
      </c>
      <c r="C253" s="197">
        <f>'Total Payment Amount'!$D$4</f>
        <v>41213</v>
      </c>
      <c r="D253" s="199" t="str">
        <f t="shared" si="12" ref="D253:D266">INDIRECT("'"&amp;$Q253&amp;"'!$A$15")</f>
        <v>Patient/Care Giver Experience (required)</v>
      </c>
      <c r="E253" s="196">
        <f t="shared" si="13" ref="E253:E266">INDIRECT("'"&amp;$Q253&amp;"'!$F$17")</f>
        <v>2252250</v>
      </c>
      <c r="F253" s="196">
        <f t="shared" si="14" ref="F253:F266">INDIRECT("'"&amp;$Q253&amp;"'!$F$19")</f>
        <v>2252250</v>
      </c>
      <c r="H253" s="196" t="str">
        <f ca="1">INDIRECT("'"&amp;$Q253&amp;"'!B40")</f>
        <v xml:space="preserve">Report results of CG CAHPS questions for “Getting Timely Appointments, Care, </v>
      </c>
      <c r="I253" s="196"/>
      <c r="J253" s="196">
        <f ca="1">INDIRECT("'"&amp;$Q253&amp;"'!F44")</f>
        <v>0</v>
      </c>
      <c r="K253" s="196"/>
      <c r="L253" s="196"/>
      <c r="M253" s="196" t="str">
        <f ca="1">INDIRECT("'"&amp;$Q253&amp;"'!F57")</f>
        <v>N/A</v>
      </c>
      <c r="N253" s="196">
        <f ca="1">INDIRECT("'"&amp;$Q253&amp;"'!B49")</f>
        <v>0</v>
      </c>
      <c r="O253" s="196"/>
      <c r="P253" s="196" t="str">
        <f ca="1">INDIRECT("'"&amp;$Q253&amp;"'!F59")</f>
        <v/>
      </c>
      <c r="Q253" t="s">
        <v>271</v>
      </c>
      <c r="R253">
        <v>26</v>
      </c>
    </row>
    <row r="254" spans="1:18" ht="15">
      <c r="A254" s="196" t="str">
        <f>'Total Payment Amount'!$D$2</f>
        <v>The University of California, San Diego Health System</v>
      </c>
      <c r="B254" s="196" t="str">
        <f>'Total Payment Amount'!$D$3</f>
        <v>DY 7</v>
      </c>
      <c r="C254" s="197">
        <f>'Total Payment Amount'!$D$4</f>
        <v>41213</v>
      </c>
      <c r="D254" s="199" t="str">
        <f ca="1" t="shared" si="12"/>
        <v>Patient/Care Giver Experience (required)</v>
      </c>
      <c r="E254" s="196">
        <f ca="1" t="shared" si="13"/>
        <v>2252250</v>
      </c>
      <c r="F254" s="196">
        <f ca="1" t="shared" si="14"/>
        <v>2252250</v>
      </c>
      <c r="H254" s="196" t="str">
        <f ca="1">INDIRECT("'"&amp;$Q254&amp;"'!B62")</f>
        <v xml:space="preserve">Report results of CG CAHPS questions for “How Well Doctors Communicate With </v>
      </c>
      <c r="I254" s="196"/>
      <c r="J254" s="196">
        <f ca="1">INDIRECT("'"&amp;$Q254&amp;"'!F66")</f>
        <v>0</v>
      </c>
      <c r="K254" s="196"/>
      <c r="L254" s="196"/>
      <c r="M254" s="196" t="str">
        <f ca="1">INDIRECT("'"&amp;$Q254&amp;"'!F79")</f>
        <v>N/A</v>
      </c>
      <c r="N254" s="196">
        <f ca="1">INDIRECT("'"&amp;$Q254&amp;"'!B71")</f>
        <v>0</v>
      </c>
      <c r="O254" s="196"/>
      <c r="P254" s="196" t="str">
        <f ca="1">INDIRECT("'"&amp;$Q254&amp;"'!F81")</f>
        <v/>
      </c>
      <c r="Q254" t="s">
        <v>271</v>
      </c>
      <c r="R254">
        <v>26</v>
      </c>
    </row>
    <row r="255" spans="1:18" ht="15">
      <c r="A255" s="196" t="str">
        <f>'Total Payment Amount'!$D$2</f>
        <v>The University of California, San Diego Health System</v>
      </c>
      <c r="B255" s="196" t="str">
        <f>'Total Payment Amount'!$D$3</f>
        <v>DY 7</v>
      </c>
      <c r="C255" s="197">
        <f>'Total Payment Amount'!$D$4</f>
        <v>41213</v>
      </c>
      <c r="D255" s="199" t="str">
        <f ca="1" t="shared" si="12"/>
        <v>Patient/Care Giver Experience (required)</v>
      </c>
      <c r="E255" s="196">
        <f ca="1" t="shared" si="13"/>
        <v>2252250</v>
      </c>
      <c r="F255" s="196">
        <f ca="1" t="shared" si="14"/>
        <v>2252250</v>
      </c>
      <c r="H255" s="196" t="str">
        <f ca="1">INDIRECT("'"&amp;$Q255&amp;"'!B84")</f>
        <v xml:space="preserve">Report results of CG CAHPS questions for “Helpful, Courteous, and Respectful Office </v>
      </c>
      <c r="I255" s="196"/>
      <c r="J255" s="196">
        <f ca="1">INDIRECT("'"&amp;$Q255&amp;"'!F88")</f>
        <v>0</v>
      </c>
      <c r="K255" s="196"/>
      <c r="L255" s="196"/>
      <c r="M255" s="196" t="str">
        <f ca="1">INDIRECT("'"&amp;$Q255&amp;"'!F101")</f>
        <v>N/A</v>
      </c>
      <c r="N255" s="196">
        <f ca="1">INDIRECT("'"&amp;$Q255&amp;"'!B93")</f>
        <v>0</v>
      </c>
      <c r="O255" s="196"/>
      <c r="P255" s="196" t="str">
        <f ca="1">INDIRECT("'"&amp;$Q255&amp;"'!F103")</f>
        <v/>
      </c>
      <c r="Q255" t="s">
        <v>271</v>
      </c>
      <c r="R255">
        <v>26</v>
      </c>
    </row>
    <row r="256" spans="1:18" ht="15">
      <c r="A256" s="196" t="str">
        <f>'Total Payment Amount'!$D$2</f>
        <v>The University of California, San Diego Health System</v>
      </c>
      <c r="B256" s="196" t="str">
        <f>'Total Payment Amount'!$D$3</f>
        <v>DY 7</v>
      </c>
      <c r="C256" s="197">
        <f>'Total Payment Amount'!$D$4</f>
        <v>41213</v>
      </c>
      <c r="D256" s="199" t="str">
        <f ca="1" t="shared" si="12"/>
        <v>Patient/Care Giver Experience (required)</v>
      </c>
      <c r="E256" s="196">
        <f ca="1" t="shared" si="13"/>
        <v>2252250</v>
      </c>
      <c r="F256" s="196">
        <f ca="1" t="shared" si="14"/>
        <v>2252250</v>
      </c>
      <c r="H256" s="196" t="str">
        <f ca="1">INDIRECT("'"&amp;$Q256&amp;"'!B106")</f>
        <v xml:space="preserve">Report results of CG CAHPS questions for “Patients’ Rating of the Doctor” </v>
      </c>
      <c r="I256" s="196"/>
      <c r="J256" s="196">
        <f ca="1">INDIRECT("'"&amp;$Q256&amp;"'!F110")</f>
        <v>0</v>
      </c>
      <c r="K256" s="196"/>
      <c r="L256" s="196"/>
      <c r="M256" s="196" t="str">
        <f ca="1">INDIRECT("'"&amp;$Q256&amp;"'!F123")</f>
        <v>N/A</v>
      </c>
      <c r="N256" s="196">
        <f ca="1">INDIRECT("'"&amp;$Q256&amp;"'!B115")</f>
        <v>0</v>
      </c>
      <c r="O256" s="196"/>
      <c r="P256" s="196" t="str">
        <f ca="1">INDIRECT("'"&amp;$Q256&amp;"'!F125")</f>
        <v/>
      </c>
      <c r="Q256" t="s">
        <v>271</v>
      </c>
      <c r="R256">
        <v>26</v>
      </c>
    </row>
    <row r="257" spans="1:18" ht="15">
      <c r="A257" s="196" t="str">
        <f>'Total Payment Amount'!$D$2</f>
        <v>The University of California, San Diego Health System</v>
      </c>
      <c r="B257" s="196" t="str">
        <f>'Total Payment Amount'!$D$3</f>
        <v>DY 7</v>
      </c>
      <c r="C257" s="197">
        <f>'Total Payment Amount'!$D$4</f>
        <v>41213</v>
      </c>
      <c r="D257" s="199" t="str">
        <f ca="1" t="shared" si="12"/>
        <v>Patient/Care Giver Experience (required)</v>
      </c>
      <c r="E257" s="196">
        <f ca="1" t="shared" si="13"/>
        <v>2252250</v>
      </c>
      <c r="F257" s="196">
        <f ca="1" t="shared" si="14"/>
        <v>2252250</v>
      </c>
      <c r="H257" s="196" t="str">
        <f ca="1">INDIRECT("'"&amp;$Q257&amp;"'!B128")</f>
        <v>Report results of CG CAHPS questions for “Shared Decisionmaking”</v>
      </c>
      <c r="I257" s="196"/>
      <c r="J257" s="196">
        <f ca="1">INDIRECT("'"&amp;$Q257&amp;"'!F132")</f>
        <v>0</v>
      </c>
      <c r="K257" s="196"/>
      <c r="L257" s="196"/>
      <c r="M257" s="196" t="str">
        <f ca="1">INDIRECT("'"&amp;$Q257&amp;"'!F145")</f>
        <v>N/A</v>
      </c>
      <c r="N257" s="196">
        <f ca="1">INDIRECT("'"&amp;$Q257&amp;"'!B137")</f>
        <v>0</v>
      </c>
      <c r="O257" s="196"/>
      <c r="P257" s="196" t="str">
        <f ca="1">INDIRECT("'"&amp;$Q257&amp;"'!F147")</f>
        <v/>
      </c>
      <c r="Q257" t="s">
        <v>271</v>
      </c>
      <c r="R257">
        <v>26</v>
      </c>
    </row>
    <row r="258" spans="1:18" ht="15">
      <c r="A258" s="196" t="str">
        <f>'Total Payment Amount'!$D$2</f>
        <v>The University of California, San Diego Health System</v>
      </c>
      <c r="B258" s="196" t="str">
        <f>'Total Payment Amount'!$D$3</f>
        <v>DY 7</v>
      </c>
      <c r="C258" s="197">
        <f>'Total Payment Amount'!$D$4</f>
        <v>41213</v>
      </c>
      <c r="D258" s="199" t="str">
        <f ca="1" t="shared" si="12"/>
        <v>Care Coordination (required)</v>
      </c>
      <c r="E258" s="196">
        <f ca="1" t="shared" si="13"/>
        <v>2252250</v>
      </c>
      <c r="F258" s="196">
        <f ca="1" t="shared" si="14"/>
        <v>2252250</v>
      </c>
      <c r="G258" s="200"/>
      <c r="H258" s="196" t="str">
        <f ca="1">INDIRECT("'"&amp;$Q258&amp;"'!B21")</f>
        <v>Report results of the Diabetes, short-term complications measure to the State</v>
      </c>
      <c r="I258" s="196" t="str">
        <f ca="1">INDIRECT("'"&amp;$Q258&amp;"'!F24")</f>
        <v xml:space="preserve">Electronic medical record (EMR) </v>
      </c>
      <c r="J258" s="196">
        <f ca="1">INDIRECT("'"&amp;$Q258&amp;"'!F26")</f>
        <v>5</v>
      </c>
      <c r="K258" s="196">
        <f ca="1">INDIRECT("'"&amp;$Q258&amp;"'!F28")</f>
        <v>2448</v>
      </c>
      <c r="L258" s="196">
        <f ca="1">INDIRECT("'"&amp;$Q258&amp;"'!F30")</f>
        <v>0.20424836601307192</v>
      </c>
      <c r="M258" s="196" t="str">
        <f ca="1">INDIRECT("'"&amp;$Q258&amp;"'!F43")</f>
        <v>Yes</v>
      </c>
      <c r="N258" s="196" t="str">
        <f ca="1">INDIRECT("'"&amp;$Q258&amp;"'!B35")</f>
        <v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between the ages of 18 and 75 with diabetes mellitus who have visited the DPH system primary care clinic(s) two or more times in the past 12 months. Numerator (short-term complications): All inpatient discharges from the DPH system of patients between the ages of 18 and 75 with ICD-9-CM principal diagnosis code for short-term complications (ketoacidosis, hyperosmolarity, coma) within the demonstration year reporting period who have visited the DPH system primary care clinic(s) two or more times in the past 12 months.  Each patient is counted only once, regardless of the number of discharges. During the period July 1, 2010 through June 30, 2011, there were 2,448 primary care patients between the ages of 18 and 75 with diabetes mellitus (DM) and during the period July 1, 2011 through June 30, 2012 only 5 patients had short term complication admissions. This past year there has been a major effort at UC San Diego Health System (UCSDHS) to create disease registries for DM (see Category 1 #3 Implement Disease Management Registries for Improving Clinical Care and Measuring Health Care Costs) so that those patients with two or more visits to a UCSDHS primary care provider can be accurately tracked and their lab results measured over time. We have also instituted pharmacy directed DM programs in General Internal Medicine and Family Medicine. We anticipate that better controlled DM will lead to fewer hospital admissions and fewer DM related complications. We use the power of our EMR to track patients and to send reminders to physicians and staff about patients who need DM testing or who have lab values that are out of control. Staff is engaged in calling or messaging patients to assure that they have needed blood work or appointments with the DM providers to learn more about their self-care. </v>
      </c>
      <c r="P258" s="196">
        <f ca="1">INDIRECT("'"&amp;$Q258&amp;"'!F45")</f>
        <v>1</v>
      </c>
      <c r="Q258" t="s">
        <v>272</v>
      </c>
      <c r="R258">
        <v>27</v>
      </c>
    </row>
    <row r="259" spans="1:18" ht="15">
      <c r="A259" s="196" t="str">
        <f>'Total Payment Amount'!$D$2</f>
        <v>The University of California, San Diego Health System</v>
      </c>
      <c r="B259" s="196" t="str">
        <f>'Total Payment Amount'!$D$3</f>
        <v>DY 7</v>
      </c>
      <c r="C259" s="197">
        <f>'Total Payment Amount'!$D$4</f>
        <v>41213</v>
      </c>
      <c r="D259" s="199" t="str">
        <f ca="1" t="shared" si="12"/>
        <v>Care Coordination (required)</v>
      </c>
      <c r="E259" s="196">
        <f ca="1" t="shared" si="13"/>
        <v>2252250</v>
      </c>
      <c r="F259" s="196">
        <f ca="1" t="shared" si="14"/>
        <v>2252250</v>
      </c>
      <c r="G259" s="200"/>
      <c r="H259" s="196" t="str">
        <f ca="1">INDIRECT("'"&amp;$Q259&amp;"'!B48")</f>
        <v>Report results of the Uncontrolled Diabetes measure to the State (DY7-10)</v>
      </c>
      <c r="I259" s="196" t="str">
        <f ca="1">INDIRECT("'"&amp;$Q259&amp;"'!F50")</f>
        <v xml:space="preserve">Electronic medical record (EMR) </v>
      </c>
      <c r="J259" s="196">
        <f ca="1">INDIRECT("'"&amp;$Q259&amp;"'!F52")</f>
        <v>29</v>
      </c>
      <c r="K259" s="196">
        <f ca="1">INDIRECT("'"&amp;$Q259&amp;"'!F54")</f>
        <v>2448</v>
      </c>
      <c r="L259" s="196">
        <f ca="1">INDIRECT("'"&amp;$Q259&amp;"'!F56")</f>
        <v>1.184640522875817</v>
      </c>
      <c r="M259" s="196" t="str">
        <f ca="1">INDIRECT("'"&amp;$Q259&amp;"'!F69")</f>
        <v>Yes</v>
      </c>
      <c r="N259" s="196" t="str">
        <f ca="1">INDIRECT("'"&amp;$Q259&amp;"'!B61")</f>
        <v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age 18 through 75 years with diabetes mellitus (DM) who have visited the DPH system primary care clinic(s) two or more times in the past 12 months. Numerator (uncontrolled diabetes measure): All inpatient discharges from the DPH system of patients age 18 through 75 years with ICD-9-CM principal diagnosis code for uncontrolled diabetes, without mention of a short-term or long-term complication within the demonstration year reporting period who have visited the DPH system primary care clinic(s) two or more times in the past 12 months.  Each patient is counted only once, regardless of the number of discharges. During the period July 1, 2010 through June 30, 2011, there were 2,448 primary care patients between the ages of 18 and 75 with DM  and during the period July 1, 2011 through June 30, 2012, 29 of these patients had uncontrolled diabetes. This past year has been a major effort at UC San Diego Health System (UCSDHS) to create disease registries for DM (see Category 1 #3 Implement Disease Management Registries for Improving Clinical Care and Measuring Health Care Costs) so that those patients with 2 or more visits to a UCSDHS primary care provider can be accurately tracked and their lab results measured over time. We have also instituted pharmacy directed DM programs in General Internal Medicine and Family Medicine. We anticipate that better controlled DM will lead to fewer hospital admissions and fewer DM related complications. 
</v>
      </c>
      <c r="P259" s="196">
        <f ca="1">INDIRECT("'"&amp;$Q259&amp;"'!F71")</f>
        <v>1</v>
      </c>
      <c r="Q259" t="s">
        <v>272</v>
      </c>
      <c r="R259">
        <v>27</v>
      </c>
    </row>
    <row r="260" spans="1:18" ht="15">
      <c r="A260" s="196" t="str">
        <f>'Total Payment Amount'!$D$2</f>
        <v>The University of California, San Diego Health System</v>
      </c>
      <c r="B260" s="196" t="str">
        <f>'Total Payment Amount'!$D$3</f>
        <v>DY 7</v>
      </c>
      <c r="C260" s="197">
        <f>'Total Payment Amount'!$D$4</f>
        <v>41213</v>
      </c>
      <c r="D260" s="199" t="str">
        <f ca="1" t="shared" si="12"/>
        <v>Care Coordination (required)</v>
      </c>
      <c r="E260" s="196">
        <f ca="1" t="shared" si="13"/>
        <v>2252250</v>
      </c>
      <c r="F260" s="196">
        <f ca="1" t="shared" si="14"/>
        <v>2252250</v>
      </c>
      <c r="G260" s="200"/>
      <c r="H260" s="196" t="str">
        <f ca="1">INDIRECT("'"&amp;$Q260&amp;"'!B74")</f>
        <v>Report results of the Congestive Heart Failure measure to the State (DY8-10)</v>
      </c>
      <c r="I260" s="196">
        <f ca="1">INDIRECT("'"&amp;$Q260&amp;"'!F76")</f>
        <v>0</v>
      </c>
      <c r="J260" s="196">
        <f ca="1">INDIRECT("'"&amp;$Q260&amp;"'!F78")</f>
        <v>0</v>
      </c>
      <c r="K260" s="196">
        <f ca="1">INDIRECT("'"&amp;$Q260&amp;"'!F80")</f>
        <v>0</v>
      </c>
      <c r="L260" s="196" t="str">
        <f ca="1">INDIRECT("'"&amp;$Q260&amp;"'!F82")</f>
        <v/>
      </c>
      <c r="M260" s="196" t="str">
        <f ca="1">INDIRECT("'"&amp;$Q260&amp;"'!F95")</f>
        <v>N/A</v>
      </c>
      <c r="N260" s="196">
        <f ca="1">INDIRECT("'"&amp;$Q260&amp;"'!B87")</f>
        <v>0</v>
      </c>
      <c r="P260" s="196" t="str">
        <f ca="1">INDIRECT("'"&amp;$Q260&amp;"'!F97")</f>
        <v/>
      </c>
      <c r="Q260" t="s">
        <v>272</v>
      </c>
      <c r="R260">
        <v>27</v>
      </c>
    </row>
    <row r="261" spans="1:18" ht="15">
      <c r="A261" s="196" t="str">
        <f>'Total Payment Amount'!$D$2</f>
        <v>The University of California, San Diego Health System</v>
      </c>
      <c r="B261" s="196" t="str">
        <f>'Total Payment Amount'!$D$3</f>
        <v>DY 7</v>
      </c>
      <c r="C261" s="197">
        <f>'Total Payment Amount'!$D$4</f>
        <v>41213</v>
      </c>
      <c r="D261" s="199" t="str">
        <f ca="1" t="shared" si="12"/>
        <v>Care Coordination (required)</v>
      </c>
      <c r="E261" s="196">
        <f ca="1" t="shared" si="13"/>
        <v>2252250</v>
      </c>
      <c r="F261" s="196">
        <f ca="1" t="shared" si="14"/>
        <v>2252250</v>
      </c>
      <c r="G261" s="200"/>
      <c r="H261" s="196" t="str">
        <f ca="1">INDIRECT("'"&amp;$Q261&amp;"'!B100")</f>
        <v>Report results of the Chronic Obstructive Pulmonary Disease measure</v>
      </c>
      <c r="I261" s="196">
        <f ca="1">INDIRECT("'"&amp;$Q261&amp;"'!F103")</f>
        <v>0</v>
      </c>
      <c r="J261" s="196">
        <f ca="1">INDIRECT("'"&amp;$Q261&amp;"'!F105")</f>
        <v>0</v>
      </c>
      <c r="K261" s="196">
        <f ca="1">INDIRECT("'"&amp;$Q261&amp;"'!F107")</f>
        <v>0</v>
      </c>
      <c r="L261" s="196" t="str">
        <f ca="1">INDIRECT("'"&amp;$Q261&amp;"'!F109")</f>
        <v/>
      </c>
      <c r="M261" s="196" t="str">
        <f ca="1">INDIRECT("'"&amp;$Q261&amp;"'!F122")</f>
        <v>N/A</v>
      </c>
      <c r="N261" s="196">
        <f ca="1">INDIRECT("'"&amp;$Q261&amp;"'!B114")</f>
        <v>0</v>
      </c>
      <c r="P261" s="196" t="str">
        <f ca="1">INDIRECT("'"&amp;$Q261&amp;"'!F124")</f>
        <v/>
      </c>
      <c r="Q261" t="s">
        <v>272</v>
      </c>
      <c r="R261">
        <v>27</v>
      </c>
    </row>
    <row r="262" spans="1:18" ht="15">
      <c r="A262" s="196" t="str">
        <f>'Total Payment Amount'!$D$2</f>
        <v>The University of California, San Diego Health System</v>
      </c>
      <c r="B262" s="196" t="str">
        <f>'Total Payment Amount'!$D$3</f>
        <v>DY 7</v>
      </c>
      <c r="C262" s="197">
        <f>'Total Payment Amount'!$D$4</f>
        <v>41213</v>
      </c>
      <c r="D262" s="199" t="str">
        <f ca="1" t="shared" si="12"/>
        <v>Preventive Health (required)</v>
      </c>
      <c r="E262" s="196">
        <f ca="1" t="shared" si="13"/>
        <v>2252250</v>
      </c>
      <c r="F262" s="196">
        <f ca="1" t="shared" si="14"/>
        <v>2252250</v>
      </c>
      <c r="H262" s="196" t="str">
        <f ca="1">INDIRECT("'"&amp;$Q262&amp;"'!B21")</f>
        <v xml:space="preserve">Report results of the Mammography Screening for Breast Cancer </v>
      </c>
      <c r="I262" s="196" t="str">
        <f ca="1">INDIRECT("'"&amp;$Q262&amp;"'!F24")</f>
        <v xml:space="preserve">Electronic medical record (EMR) </v>
      </c>
      <c r="J262" s="196">
        <f ca="1">INDIRECT("'"&amp;$Q262&amp;"'!F26")</f>
        <v>5556</v>
      </c>
      <c r="K262" s="196">
        <f ca="1">INDIRECT("'"&amp;$Q262&amp;"'!F28")</f>
        <v>6365</v>
      </c>
      <c r="M262" s="196" t="str">
        <f ca="1">INDIRECT("'"&amp;$Q262&amp;"'!F43")</f>
        <v>Yes</v>
      </c>
      <c r="N262" s="196" t="str">
        <f ca="1">INDIRECT("'"&amp;$Q262&amp;"'!B35")</f>
        <v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female patients between the age of 50 through 74 years who have visited the DPH system primary care clinic(s) two or more times in the past 12 months. Numerator: Number of female patients between the age of 50 through 74 years who had a mammogram screening in the past 24 months and have visited the DPH system primary care clinic(s) two or more times in the past 12 months. During the period of July 1, 2010 through June 30, 2011, there were 6,365 women between the ages of 50 and less than 75 who had two visits to primary care providers.  During the period of July 1, 2010 through June 30, 2012, 5,556 of these women underwent mammogram screening exams for a rate of 87.29%. The biggest challenge for reporting on these two measures was to correctly identify the denominators as different regulatory agencies use different population definitions. Once the inclusion criteria were clarified, because of the design build of our EMR the reporting was straightforward. Use of disease registries should help maintain or improve these mammography rates (see Category 1 #3 Implement Disease Management Registries for Improving Clinical Care and Measuring Health Care Costs).
</v>
      </c>
      <c r="P262" s="196">
        <f ca="1">INDIRECT("'"&amp;$Q262&amp;"'!F45")</f>
        <v>1</v>
      </c>
      <c r="Q262" t="s">
        <v>273</v>
      </c>
      <c r="R262">
        <v>28</v>
      </c>
    </row>
    <row r="263" spans="1:18" ht="15">
      <c r="A263" s="196" t="str">
        <f>'Total Payment Amount'!$D$2</f>
        <v>The University of California, San Diego Health System</v>
      </c>
      <c r="B263" s="196" t="str">
        <f>'Total Payment Amount'!$D$3</f>
        <v>DY 7</v>
      </c>
      <c r="C263" s="197">
        <f>'Total Payment Amount'!$D$4</f>
        <v>41213</v>
      </c>
      <c r="D263" s="199" t="str">
        <f ca="1" t="shared" si="12"/>
        <v>Preventive Health (required)</v>
      </c>
      <c r="E263" s="196">
        <f ca="1" t="shared" si="13"/>
        <v>2252250</v>
      </c>
      <c r="F263" s="196">
        <f ca="1" t="shared" si="14"/>
        <v>2252250</v>
      </c>
      <c r="H263" s="196" t="str">
        <f ca="1">INDIRECT("'"&amp;$Q263&amp;"'!B48")</f>
        <v>Reports results of the Influenza Immunization measure to the State (DY7-10)</v>
      </c>
      <c r="I263" s="196" t="str">
        <f ca="1">INDIRECT("'"&amp;$Q263&amp;"'!F50")</f>
        <v xml:space="preserve">Electronic medical record (EMR) </v>
      </c>
      <c r="J263" s="196">
        <f ca="1">INDIRECT("'"&amp;$Q263&amp;"'!F52")</f>
        <v>7316</v>
      </c>
      <c r="K263" s="196">
        <f ca="1">INDIRECT("'"&amp;$Q263&amp;"'!F54")</f>
        <v>14826</v>
      </c>
      <c r="M263" s="196" t="str">
        <f ca="1">INDIRECT("'"&amp;$Q263&amp;"'!F69")</f>
        <v>Yes</v>
      </c>
      <c r="N263" s="196" t="str">
        <f ca="1">INDIRECT("'"&amp;$Q263&amp;"'!B61")</f>
        <v xml:space="preserve">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 50 years old who have visited the DPH system primary care clinic(s) two or more times in the past 12 months. Numerator: Number of patients ≥ 50 years who had an influenza immunization administered September 2011 to February 2012, or historically reported during this time, and have visited the DPH system primary care clinic(s) two or more times in the past 12 months. During the period of July 1, 2010 through June 30, 2011, there were 14,826 patients 50 years of age and older with two visits to primary care providers.  Between September 1, 2011 through February 29, 2012, 7,316 of these patients received influenza immunization (49.4%).   The biggest challenge for reporting on these two measures was to correctly identify the denominators as different regulatory agencies use different population definitions. Once the inclusion criteria were clarified, because of the design build of our EMR the reporting was straightforward. Use of disease registries should improve immunization rates (see Category 1 #3 Implement Disease Management Registries for Improving Clinical Care and Measuring Health Care Costs).
</v>
      </c>
      <c r="P263" s="196">
        <f ca="1">INDIRECT("'"&amp;$Q263&amp;"'!F71")</f>
        <v>1</v>
      </c>
      <c r="Q263" t="s">
        <v>273</v>
      </c>
      <c r="R263">
        <v>28</v>
      </c>
    </row>
    <row r="264" spans="1:18" ht="15">
      <c r="A264" s="196" t="str">
        <f>'Total Payment Amount'!$D$2</f>
        <v>The University of California, San Diego Health System</v>
      </c>
      <c r="B264" s="196" t="str">
        <f>'Total Payment Amount'!$D$3</f>
        <v>DY 7</v>
      </c>
      <c r="C264" s="197">
        <f>'Total Payment Amount'!$D$4</f>
        <v>41213</v>
      </c>
      <c r="D264" s="199" t="str">
        <f ca="1" t="shared" si="12"/>
        <v>Preventive Health (required)</v>
      </c>
      <c r="E264" s="196">
        <f ca="1" t="shared" si="13"/>
        <v>2252250</v>
      </c>
      <c r="F264" s="196">
        <f ca="1" t="shared" si="14"/>
        <v>2252250</v>
      </c>
      <c r="H264" s="196" t="str">
        <f ca="1">INDIRECT("'"&amp;$Q264&amp;"'!B74")</f>
        <v>Report results of the Child Weight Screening measure to the State (DY8-10)</v>
      </c>
      <c r="I264" s="196">
        <f ca="1">INDIRECT("'"&amp;$Q264&amp;"'!F76")</f>
        <v>0</v>
      </c>
      <c r="J264" s="196">
        <f ca="1">INDIRECT("'"&amp;$Q264&amp;"'!F78")</f>
        <v>0</v>
      </c>
      <c r="K264" s="196">
        <f ca="1">INDIRECT("'"&amp;$Q264&amp;"'!F80")</f>
        <v>0</v>
      </c>
      <c r="M264" s="196" t="str">
        <f ca="1">INDIRECT("'"&amp;$Q264&amp;"'!F95")</f>
        <v>N/A</v>
      </c>
      <c r="N264" s="196">
        <f ca="1">INDIRECT("'"&amp;$Q264&amp;"'!B87")</f>
        <v>0</v>
      </c>
      <c r="P264" s="196" t="str">
        <f ca="1">INDIRECT("'"&amp;$Q264&amp;"'!F97")</f>
        <v/>
      </c>
      <c r="Q264" t="s">
        <v>273</v>
      </c>
      <c r="R264">
        <v>28</v>
      </c>
    </row>
    <row r="265" spans="1:18" ht="15">
      <c r="A265" s="196" t="str">
        <f>'Total Payment Amount'!$D$2</f>
        <v>The University of California, San Diego Health System</v>
      </c>
      <c r="B265" s="196" t="str">
        <f>'Total Payment Amount'!$D$3</f>
        <v>DY 7</v>
      </c>
      <c r="C265" s="197">
        <f>'Total Payment Amount'!$D$4</f>
        <v>41213</v>
      </c>
      <c r="D265" s="199" t="str">
        <f ca="1" t="shared" si="12"/>
        <v>Preventive Health (required)</v>
      </c>
      <c r="E265" s="196">
        <f ca="1" t="shared" si="13"/>
        <v>2252250</v>
      </c>
      <c r="F265" s="196">
        <f ca="1" t="shared" si="14"/>
        <v>2252250</v>
      </c>
      <c r="H265" s="196" t="str">
        <f ca="1">INDIRECT("'"&amp;$Q265&amp;"'!B100")</f>
        <v>Report results of the Pediatrics Body Mass Index (BMI) measure to the State</v>
      </c>
      <c r="I265" s="196">
        <f ca="1">INDIRECT("'"&amp;$Q265&amp;"'!F103")</f>
        <v>0</v>
      </c>
      <c r="J265" s="196">
        <f ca="1">INDIRECT("'"&amp;$Q265&amp;"'!F105")</f>
        <v>0</v>
      </c>
      <c r="K265" s="196">
        <f ca="1">INDIRECT("'"&amp;$Q265&amp;"'!F107")</f>
        <v>0</v>
      </c>
      <c r="M265" s="196" t="str">
        <f ca="1">INDIRECT("'"&amp;$Q265&amp;"'!F122")</f>
        <v>N/A</v>
      </c>
      <c r="N265" s="196">
        <f ca="1">INDIRECT("'"&amp;$Q265&amp;"'!B114")</f>
        <v>0</v>
      </c>
      <c r="P265" s="196" t="str">
        <f ca="1">INDIRECT("'"&amp;$Q265&amp;"'!F124")</f>
        <v/>
      </c>
      <c r="Q265" t="s">
        <v>273</v>
      </c>
      <c r="R265">
        <v>28</v>
      </c>
    </row>
    <row r="266" spans="1:18" ht="15">
      <c r="A266" s="196" t="str">
        <f>'Total Payment Amount'!$D$2</f>
        <v>The University of California, San Diego Health System</v>
      </c>
      <c r="B266" s="196" t="str">
        <f>'Total Payment Amount'!$D$3</f>
        <v>DY 7</v>
      </c>
      <c r="C266" s="197">
        <f>'Total Payment Amount'!$D$4</f>
        <v>41213</v>
      </c>
      <c r="D266" s="199" t="str">
        <f ca="1" t="shared" si="12"/>
        <v>Preventive Health (required)</v>
      </c>
      <c r="E266" s="196">
        <f ca="1" t="shared" si="13"/>
        <v>2252250</v>
      </c>
      <c r="F266" s="196">
        <f ca="1" t="shared" si="14"/>
        <v>2252250</v>
      </c>
      <c r="H266" s="196" t="str">
        <f ca="1">INDIRECT("'"&amp;$Q266&amp;"'!B127")</f>
        <v>Report results of the Tobacco Cessation measure to the State (DY8-10)</v>
      </c>
      <c r="I266" s="196">
        <f ca="1">INDIRECT("'"&amp;$Q266&amp;"'!F129")</f>
        <v>0</v>
      </c>
      <c r="J266" s="196">
        <f ca="1">INDIRECT("'"&amp;$Q266&amp;"'!F131")</f>
        <v>0</v>
      </c>
      <c r="K266" s="196">
        <f ca="1">INDIRECT("'"&amp;$Q266&amp;"'!F133")</f>
        <v>0</v>
      </c>
      <c r="M266" s="196" t="str">
        <f ca="1">INDIRECT("'"&amp;$Q266&amp;"'!F148")</f>
        <v>N/A</v>
      </c>
      <c r="N266" s="196">
        <f ca="1">INDIRECT("'"&amp;$Q266&amp;"'!B140")</f>
        <v>0</v>
      </c>
      <c r="P266" s="196" t="str">
        <f ca="1">INDIRECT("'"&amp;$Q266&amp;"'!F150")</f>
        <v/>
      </c>
      <c r="Q266" t="s">
        <v>273</v>
      </c>
      <c r="R266">
        <v>28</v>
      </c>
    </row>
    <row r="267" spans="1:18" ht="15">
      <c r="A267" s="196" t="str">
        <f>'Total Payment Amount'!$D$2</f>
        <v>The University of California, San Diego Health System</v>
      </c>
      <c r="B267" s="196" t="str">
        <f>'Total Payment Amount'!$D$3</f>
        <v>DY 7</v>
      </c>
      <c r="C267" s="197">
        <f>'Total Payment Amount'!$D$4</f>
        <v>41213</v>
      </c>
      <c r="D267" s="199" t="str">
        <f ca="1">INDIRECT("'"&amp;$Q267&amp;"'!$A$17")</f>
        <v>At-Risk Populations (required)</v>
      </c>
      <c r="E267" s="196">
        <f ca="1">INDIRECT("'"&amp;$Q267&amp;"'!$F$19")</f>
        <v>2252250</v>
      </c>
      <c r="F267" s="196">
        <f ca="1">INDIRECT("'"&amp;$Q267&amp;"'!$F$21")</f>
        <v>2252250</v>
      </c>
      <c r="H267" s="196" t="str">
        <f ca="1">INDIRECT("'"&amp;$Q267&amp;"'!B23")</f>
        <v xml:space="preserve">Report results of the Diabetes Mellitus: Low Density Lipoprotein </v>
      </c>
      <c r="I267" s="196" t="str">
        <f ca="1">INDIRECT("'"&amp;$Q267&amp;"'!F26")</f>
        <v xml:space="preserve">Electronic medical record (EMR) </v>
      </c>
      <c r="J267" s="196">
        <f ca="1">INDIRECT("'"&amp;$Q267&amp;"'!F28")</f>
        <v>1260</v>
      </c>
      <c r="K267" s="196">
        <f ca="1">INDIRECT("'"&amp;$Q267&amp;"'!F30")</f>
        <v>2448</v>
      </c>
      <c r="M267" s="196" t="str">
        <f ca="1">INDIRECT("'"&amp;$Q267&amp;"'!F45")</f>
        <v>Yes</v>
      </c>
      <c r="N267" s="196" t="str">
        <f ca="1">INDIRECT("'"&amp;$Q267&amp;"'!B37")</f>
        <v>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age 18 through 75 years with diabetes mellitus (DM) who have visited the DPH system primary care clinic(s) two or more times in the past 12 months. Numerator (LDL-C control): All patients age 18 through 75 years with DM who had most recent LDL-C level in control (less than 100 mg/dl) within the demonstration year reporting period who have visited the DPH system primary care clinic(s) two or more times in the past 12 months. During the period July, 1, 2010 through June 30, 2011, there were 2,448 patients with DM between the ages of 18 and 75 years who had two visits with primary care providers.  During the period of July, 1, 2011 through June 30, 2012, the most recent LDL-C was &lt;100mg/dl for 1,260 of these patients. We have made great strides in setting up disease registries for patients with DM and with cardiovascular disease (see Category 1 #3 Implement Disease Management Registries for Improving Clinical Care and Measuring Health Care Costs). The first step in that process was to define the population and then link them to laboratory test results.  Following the DSRIP definitions, we calculated baseline data for LDL-C and A1c control in diabetic patients that had two primary care visits during 7/1/2009 - 6/30/2010. There is overlap to the population reported in our DY7 performance data; however it will not be the exact population as there is some movement of primary care patients in and out of panels.  Results available for these patients during the 7/1/2010 - 6/30/2011 period are LDL-C 1,133/2,144 (52.8%). Preliminary data is not available on the CVD registry patients.</v>
      </c>
      <c r="P267" s="196">
        <f ca="1">INDIRECT("'"&amp;$Q267&amp;"'!F47")</f>
        <v>1</v>
      </c>
      <c r="Q267" t="s">
        <v>274</v>
      </c>
      <c r="R267">
        <v>29</v>
      </c>
    </row>
    <row r="268" spans="1:18" ht="15">
      <c r="A268" s="196" t="str">
        <f>'Total Payment Amount'!$D$2</f>
        <v>The University of California, San Diego Health System</v>
      </c>
      <c r="B268" s="196" t="str">
        <f>'Total Payment Amount'!$D$3</f>
        <v>DY 7</v>
      </c>
      <c r="C268" s="197">
        <f>'Total Payment Amount'!$D$4</f>
        <v>41213</v>
      </c>
      <c r="D268" s="199" t="str">
        <f t="shared" si="15" ref="D268:D273">INDIRECT("'"&amp;$Q268&amp;"'!$A$17")</f>
        <v>At-Risk Populations (required)</v>
      </c>
      <c r="E268" s="196">
        <f t="shared" si="16" ref="E268:E273">INDIRECT("'"&amp;$Q268&amp;"'!$F$19")</f>
        <v>2252250</v>
      </c>
      <c r="F268" s="196">
        <f t="shared" si="17" ref="F268:F273">INDIRECT("'"&amp;$Q268&amp;"'!$F$21")</f>
        <v>2252250</v>
      </c>
      <c r="H268" s="196" t="str">
        <f ca="1">INDIRECT("'"&amp;$Q268&amp;"'!B50")</f>
        <v>Report results of the Diabetes Mellitus: Hemoglobin A1c Control (&lt;8%)</v>
      </c>
      <c r="I268" s="196" t="str">
        <f ca="1">INDIRECT("'"&amp;$Q268&amp;"'!F53")</f>
        <v xml:space="preserve">Electronic medical record (EMR) </v>
      </c>
      <c r="J268" s="196">
        <f ca="1">INDIRECT("'"&amp;$Q268&amp;"'!F55")</f>
        <v>1674</v>
      </c>
      <c r="K268" s="196">
        <f ca="1">INDIRECT("'"&amp;$Q268&amp;"'!F57")</f>
        <v>2448</v>
      </c>
      <c r="M268" s="196" t="str">
        <f ca="1">INDIRECT("'"&amp;$Q268&amp;"'!F72")</f>
        <v>Yes</v>
      </c>
      <c r="N268" s="196" t="str">
        <f ca="1">INDIRECT("'"&amp;$Q268&amp;"'!B64")</f>
        <v>Category 3 data sets were pulled according to the measure specifications provided by CAPH/SNI using structured query language (SQL) programming from Clarity which is the EPIC SQL database.  Clarity is updated through a nightly extract-transform-load (ETL) process. Discrete data elements in EPIC are available within Clarity for reporting.  This measure was constructed according to the DSRIP program measure specifications. Denominator: Number of patients age 18 through 75 years with diabetes mellitus (DM) who have visited the DPH system primary care clinic(s) two or more times in the past 12 months. Numerator ( A1c control): All patients age 18 through 75 years with DM who had most recent A1c level in control (less than 8) within the demonstration year reporting period who have visited the DPH system primary care clinic(s) two or more times in the past 12 months. During the period July, 1, 2010 through June 30, 2011, there were 2,448 patients with DM between the ages of 18 and 75 years who had two visits with primary care providers.  During the period of July, 1, 2011 through June 30, 2012, the most recent Hemoglobin A1c was &lt;8% in 1,674 of these patients. We have made great strides in setting up disease registries for patients with DM and with cardiovascular disease (see Category 1 #3 Implement Disease Management Registries for Improving Clinical Care and Measuring Health Care Costs). The first step in that process was to define the population and then link them to laboratory test results. Following the DSRIP definitions, we calculated baseline data for LDL-C and A1c control in diabetic patients that had two primary care visits during 7/1/2009 - 6/30/2010 (the primary care population for the year prior to our DY 7 submission). There is overlap to the population reported in our DY7 performance data; however it will not be the exact population as there is some movement of primary care patients in and out of panels.  Results available for these patients during the 7/1/2010 - 6/30/2011 period are A1c 1,407/2,144 (65.6%). Preliminary data is not available on the CVD registry patients.</v>
      </c>
      <c r="P268" s="196">
        <f ca="1">INDIRECT("'"&amp;$Q268&amp;"'!F74")</f>
        <v>1</v>
      </c>
      <c r="Q268" t="s">
        <v>274</v>
      </c>
      <c r="R268">
        <v>29</v>
      </c>
    </row>
    <row r="269" spans="1:18" ht="15">
      <c r="A269" s="196" t="str">
        <f>'Total Payment Amount'!$D$2</f>
        <v>The University of California, San Diego Health System</v>
      </c>
      <c r="B269" s="196" t="str">
        <f>'Total Payment Amount'!$D$3</f>
        <v>DY 7</v>
      </c>
      <c r="C269" s="197">
        <f>'Total Payment Amount'!$D$4</f>
        <v>41213</v>
      </c>
      <c r="D269" s="199" t="str">
        <f ca="1" t="shared" si="15"/>
        <v>At-Risk Populations (required)</v>
      </c>
      <c r="E269" s="196">
        <f ca="1" t="shared" si="16"/>
        <v>2252250</v>
      </c>
      <c r="F269" s="196">
        <f ca="1" t="shared" si="17"/>
        <v>2252250</v>
      </c>
      <c r="H269" s="196" t="str">
        <f ca="1">INDIRECT("'"&amp;$Q269&amp;"'!B77")</f>
        <v xml:space="preserve">Report results of the 30-Day Congestive Heart Failure Readmission Rate </v>
      </c>
      <c r="I269" s="196">
        <f ca="1">INDIRECT("'"&amp;$Q269&amp;"'!F80")</f>
        <v>0</v>
      </c>
      <c r="J269" s="196">
        <f ca="1">INDIRECT("'"&amp;$Q269&amp;"'!F82")</f>
        <v>0</v>
      </c>
      <c r="K269" s="196">
        <f ca="1">INDIRECT("'"&amp;$Q268&amp;"'!F84")</f>
        <v>0</v>
      </c>
      <c r="M269" s="196" t="str">
        <f ca="1">INDIRECT("'"&amp;$Q269&amp;"'!F99")</f>
        <v>N/A</v>
      </c>
      <c r="N269" s="196">
        <f ca="1">INDIRECT("'"&amp;$Q269&amp;"'!B91")</f>
        <v>0</v>
      </c>
      <c r="P269" s="196" t="str">
        <f ca="1">INDIRECT("'"&amp;$Q269&amp;"'!F101")</f>
        <v/>
      </c>
      <c r="Q269" t="s">
        <v>274</v>
      </c>
      <c r="R269">
        <v>29</v>
      </c>
    </row>
    <row r="270" spans="1:18" ht="15">
      <c r="A270" s="196" t="str">
        <f>'Total Payment Amount'!$D$2</f>
        <v>The University of California, San Diego Health System</v>
      </c>
      <c r="B270" s="196" t="str">
        <f>'Total Payment Amount'!$D$3</f>
        <v>DY 7</v>
      </c>
      <c r="C270" s="197">
        <f>'Total Payment Amount'!$D$4</f>
        <v>41213</v>
      </c>
      <c r="D270" s="199" t="str">
        <f ca="1" t="shared" si="15"/>
        <v>At-Risk Populations (required)</v>
      </c>
      <c r="E270" s="196">
        <f ca="1" t="shared" si="16"/>
        <v>2252250</v>
      </c>
      <c r="F270" s="196">
        <f ca="1" t="shared" si="17"/>
        <v>2252250</v>
      </c>
      <c r="H270" s="196" t="str">
        <f ca="1">INDIRECT("'"&amp;$Q270&amp;"'!B104")</f>
        <v>Report results of the Hypertension (HTN): Blood Pressure Control</v>
      </c>
      <c r="I270" s="196">
        <f ca="1">INDIRECT("'"&amp;$Q270&amp;"'!F107")</f>
        <v>0</v>
      </c>
      <c r="J270" s="196">
        <f ca="1">INDIRECT("'"&amp;$Q270&amp;"'!F109")</f>
        <v>0</v>
      </c>
      <c r="K270" s="196">
        <f ca="1">INDIRECT("'"&amp;$Q269&amp;"'!F111")</f>
        <v>0</v>
      </c>
      <c r="M270" s="196" t="str">
        <f ca="1">INDIRECT("'"&amp;$Q270&amp;"'!F126")</f>
        <v>N/A</v>
      </c>
      <c r="N270" s="196">
        <f ca="1">INDIRECT("'"&amp;$Q270&amp;"'!B118")</f>
        <v>0</v>
      </c>
      <c r="P270" s="196" t="str">
        <f ca="1">INDIRECT("'"&amp;$Q270&amp;"'!F128")</f>
        <v/>
      </c>
      <c r="Q270" t="s">
        <v>274</v>
      </c>
      <c r="R270">
        <v>29</v>
      </c>
    </row>
    <row r="271" spans="1:18" ht="15">
      <c r="A271" s="196" t="str">
        <f>'Total Payment Amount'!$D$2</f>
        <v>The University of California, San Diego Health System</v>
      </c>
      <c r="B271" s="196" t="str">
        <f>'Total Payment Amount'!$D$3</f>
        <v>DY 7</v>
      </c>
      <c r="C271" s="197">
        <f>'Total Payment Amount'!$D$4</f>
        <v>41213</v>
      </c>
      <c r="D271" s="199" t="str">
        <f ca="1" t="shared" si="15"/>
        <v>At-Risk Populations (required)</v>
      </c>
      <c r="E271" s="196">
        <f ca="1" t="shared" si="16"/>
        <v>2252250</v>
      </c>
      <c r="F271" s="196">
        <f ca="1" t="shared" si="17"/>
        <v>2252250</v>
      </c>
      <c r="H271" s="196" t="str">
        <f ca="1">INDIRECT("'"&amp;$Q271&amp;"'!B131")</f>
        <v>Report results of the Pediatrics Asthma Care measure to the State (DY8-10)</v>
      </c>
      <c r="I271" s="196">
        <f ca="1">INDIRECT("'"&amp;$Q271&amp;"'!F133")</f>
        <v>0</v>
      </c>
      <c r="J271" s="196">
        <f ca="1">INDIRECT("'"&amp;$Q271&amp;"'!F135")</f>
        <v>0</v>
      </c>
      <c r="K271" s="196">
        <f ca="1">INDIRECT("'"&amp;$Q270&amp;"'!F137")</f>
        <v>0</v>
      </c>
      <c r="M271" s="196" t="str">
        <f ca="1">INDIRECT("'"&amp;$Q271&amp;"'!F152")</f>
        <v>N/A</v>
      </c>
      <c r="N271" s="196">
        <f ca="1">INDIRECT("'"&amp;$Q271&amp;"'!B144")</f>
        <v>0</v>
      </c>
      <c r="P271" s="196" t="str">
        <f ca="1">INDIRECT("'"&amp;$Q271&amp;"'!F154")</f>
        <v/>
      </c>
      <c r="Q271" t="s">
        <v>274</v>
      </c>
      <c r="R271">
        <v>29</v>
      </c>
    </row>
    <row r="272" spans="1:18" ht="15">
      <c r="A272" s="196" t="str">
        <f>'Total Payment Amount'!$D$2</f>
        <v>The University of California, San Diego Health System</v>
      </c>
      <c r="B272" s="196" t="str">
        <f>'Total Payment Amount'!$D$3</f>
        <v>DY 7</v>
      </c>
      <c r="C272" s="197">
        <f>'Total Payment Amount'!$D$4</f>
        <v>41213</v>
      </c>
      <c r="D272" s="199" t="str">
        <f ca="1" t="shared" si="15"/>
        <v>At-Risk Populations (required)</v>
      </c>
      <c r="E272" s="196">
        <f ca="1" t="shared" si="16"/>
        <v>2252250</v>
      </c>
      <c r="F272" s="196">
        <f ca="1" t="shared" si="17"/>
        <v>2252250</v>
      </c>
      <c r="H272" s="196" t="str">
        <f ca="1">INDIRECT("'"&amp;$Q272&amp;"'!B157")</f>
        <v>Report results of the Optimal Diabetes Care Composite to the State (DY8-10)</v>
      </c>
      <c r="I272" s="196">
        <f ca="1">INDIRECT("'"&amp;$Q272&amp;"'!F159")</f>
        <v>0</v>
      </c>
      <c r="J272" s="196">
        <f ca="1">INDIRECT("'"&amp;$Q272&amp;"'!F161")</f>
        <v>0</v>
      </c>
      <c r="K272" s="196">
        <f ca="1">INDIRECT("'"&amp;$Q271&amp;"'!F163")</f>
        <v>0</v>
      </c>
      <c r="M272" s="196" t="str">
        <f ca="1">INDIRECT("'"&amp;$Q272&amp;"'!F178")</f>
        <v>N/A</v>
      </c>
      <c r="N272" s="196">
        <f ca="1">INDIRECT("'"&amp;$Q272&amp;"'!B170")</f>
        <v>0</v>
      </c>
      <c r="P272" s="196" t="str">
        <f ca="1">INDIRECT("'"&amp;$Q272&amp;"'!F180")</f>
        <v/>
      </c>
      <c r="Q272" t="s">
        <v>274</v>
      </c>
      <c r="R272">
        <v>29</v>
      </c>
    </row>
    <row r="273" spans="1:18" ht="15">
      <c r="A273" s="196" t="str">
        <f>'Total Payment Amount'!$D$2</f>
        <v>The University of California, San Diego Health System</v>
      </c>
      <c r="B273" s="196" t="str">
        <f>'Total Payment Amount'!$D$3</f>
        <v>DY 7</v>
      </c>
      <c r="C273" s="197">
        <f>'Total Payment Amount'!$D$4</f>
        <v>41213</v>
      </c>
      <c r="D273" s="199" t="str">
        <f ca="1" t="shared" si="15"/>
        <v>At-Risk Populations (required)</v>
      </c>
      <c r="E273" s="196">
        <f ca="1" t="shared" si="16"/>
        <v>2252250</v>
      </c>
      <c r="F273" s="196">
        <f ca="1" t="shared" si="17"/>
        <v>2252250</v>
      </c>
      <c r="H273" s="196" t="str">
        <f ca="1">INDIRECT("'"&amp;$Q273&amp;"'!B183")</f>
        <v>Report results of the Diabetes Composite to the State (DY8-10)</v>
      </c>
      <c r="I273" s="196">
        <f ca="1">INDIRECT("'"&amp;$Q273&amp;"'!F185")</f>
        <v>0</v>
      </c>
      <c r="J273" s="196">
        <f ca="1">INDIRECT("'"&amp;$Q273&amp;"'!F187")</f>
        <v>0</v>
      </c>
      <c r="K273" s="196">
        <f ca="1">INDIRECT("'"&amp;$Q272&amp;"'!F189")</f>
        <v>0</v>
      </c>
      <c r="M273" s="196" t="str">
        <f ca="1">INDIRECT("'"&amp;$Q273&amp;"'!F204")</f>
        <v>N/A</v>
      </c>
      <c r="N273" s="196">
        <f ca="1">INDIRECT("'"&amp;$Q273&amp;"'!B196")</f>
        <v>0</v>
      </c>
      <c r="P273" s="196" t="str">
        <f ca="1">INDIRECT("'"&amp;$Q273&amp;"'!F206")</f>
        <v/>
      </c>
      <c r="Q273" t="s">
        <v>274</v>
      </c>
      <c r="R273">
        <v>29</v>
      </c>
    </row>
    <row r="274" spans="1:18" ht="15">
      <c r="A274" s="196" t="str">
        <f>'Total Payment Amount'!$D$2</f>
        <v>The University of California, San Diego Health System</v>
      </c>
      <c r="B274" s="196" t="str">
        <f>'Total Payment Amount'!$D$3</f>
        <v>DY 7</v>
      </c>
      <c r="C274" s="197">
        <f>'Total Payment Amount'!$D$4</f>
        <v>41213</v>
      </c>
      <c r="D274" s="199" t="str">
        <f ca="1">INDIRECT("'"&amp;$Q274&amp;"'!$A$5")</f>
        <v>Category 4: Severe Sepsis Detection and Management (required)</v>
      </c>
      <c r="E274" s="196">
        <f ca="1">INDIRECT("'"&amp;$Q274&amp;"'!$F$17")</f>
        <v>1143450</v>
      </c>
      <c r="F274" s="196">
        <f ca="1">INDIRECT("'"&amp;$Q274&amp;"'!$F$19")</f>
        <v>1143450</v>
      </c>
      <c r="H274" s="199" t="str">
        <f ca="1">INDIRECT("'"&amp;$Q274&amp;"'!B21")</f>
        <v>Compliance with Sepsis Resuscitation bundle (%)</v>
      </c>
      <c r="J274" s="196">
        <f ca="1">INDIRECT("'"&amp;$Q274&amp;"'!F23")</f>
        <v>160</v>
      </c>
      <c r="K274" s="196">
        <f ca="1">INDIRECT("'"&amp;$Q274&amp;"'!F25")</f>
        <v>234</v>
      </c>
      <c r="L274" s="196">
        <f ca="1">INDIRECT("'"&amp;$Q274&amp;"'!F27")</f>
        <v>0.6837606837606838</v>
      </c>
      <c r="N274" s="196" t="str">
        <f ca="1">INDIRECT("'"&amp;$Q274&amp;"'!B32")</f>
        <v>We previously reported six months of results to the Safety Net Institute for the period of July 1, 2011 through December 31, 2011 to comply with state reporting requirements; 33% (29/88) severe sepsis/septic shock patients had care compliant with all elements of the bundle. Our initial submission, however, was measured based on recommended initial volume replacement (20 ml/kg) administration within one hour of presentation for patients with both severe sepsis and septic shock.  After discussions within the sepsis collaborative, the definition was clarified and requirements for volume replacement refined to allow a longer administration window (six hours) for a more limited set of patients (the volume resuscitation requirement is only for patients with septic shock).  Using this clarified definition, we re-calculated our six months of compliance to 60% (53/88) for the period of July 1, 2011 through December 31, 2011. We have successfully completed data collection for the demonstration year; July 1, 2011 through June, 30, 2012 compliance was 68% (160/234). Sepsis bundle compliance data is gathered through daily, concurrent review of admitted patients via our electronic medical record (EMR). New admissions are screened.to determine whether they meet severe sepsis/septic shock criteria.  Each patient is entered in an internal sepsis database which includes the following data elements: patient name, medical record number our patient identifier, date, presence or absence of septic shock, severe sepsis criteria, lactate determination (y/n), antibiotic(s) administered, antibiotic time, blood culture before antibiotics (y/n), blood pressure, pulse rate, weight, initial fluids at 60, 180, and 360 minutes, culture results, survival (y/n), and length of stay.   Individual element and bundle compliance are calculated from this database.  This database also provides valuable epidemiologic information that is utilized institutionally for prevention and early detection purposes. Reports on findings, data, learnings and performance improvement strategies have been shared at Critical Care Committee, Code Blue/Rapid Response Committee and Quality Council of the Medical Staff as well as the Sepsis Collaborative sponsored by SNI. This metric has been added to our Quality Council dashboard for quarterly reporting and interdisciplinary tracking.</v>
      </c>
      <c r="O274" s="196" t="str">
        <f ca="1">INDIRECT("'"&amp;$Q274&amp;"'!F40")</f>
        <v>Yes</v>
      </c>
      <c r="P274" s="196">
        <f ca="1">INDIRECT("'"&amp;$Q274&amp;"'!F44")</f>
        <v>1</v>
      </c>
      <c r="Q274" t="s">
        <v>275</v>
      </c>
      <c r="R274">
        <v>30</v>
      </c>
    </row>
    <row r="275" spans="1:18" ht="15">
      <c r="A275" s="196" t="str">
        <f>'Total Payment Amount'!$D$2</f>
        <v>The University of California, San Diego Health System</v>
      </c>
      <c r="B275" s="196" t="str">
        <f>'Total Payment Amount'!$D$3</f>
        <v>DY 7</v>
      </c>
      <c r="C275" s="197">
        <f>'Total Payment Amount'!$D$4</f>
        <v>41213</v>
      </c>
      <c r="D275" s="199" t="str">
        <f t="shared" si="18" ref="D275:D333">INDIRECT("'"&amp;$Q275&amp;"'!$A$5")</f>
        <v>Category 4: Severe Sepsis Detection and Management (required)</v>
      </c>
      <c r="E275" s="196">
        <f t="shared" si="19" ref="E275:E333">INDIRECT("'"&amp;$Q275&amp;"'!$F$17")</f>
        <v>1143450</v>
      </c>
      <c r="F275" s="196">
        <f t="shared" si="20" ref="F275:F333">INDIRECT("'"&amp;$Q275&amp;"'!$F$19")</f>
        <v>1143450</v>
      </c>
      <c r="G275" s="199" t="str">
        <f ca="1">INDIRECT("'"&amp;$Q275&amp;"'!B47")</f>
        <v>Optional Milestone:</v>
      </c>
      <c r="H275" s="199" t="str">
        <f ca="1">INDIRECT("'"&amp;$Q275&amp;"'!D47")</f>
        <v>Implement the Sepsis Resuscitation Bundle.</v>
      </c>
      <c r="J275" s="196">
        <f ca="1">INDIRECT("'"&amp;$Q275&amp;"'!F50")</f>
        <v>0</v>
      </c>
      <c r="K275" s="196">
        <f ca="1">INDIRECT("'"&amp;$Q275&amp;"'!F52")</f>
        <v>0</v>
      </c>
      <c r="L275" s="196" t="str">
        <f ca="1">INDIRECT("'"&amp;$Q275&amp;"'!F54")</f>
        <v>Yes</v>
      </c>
      <c r="M275" s="196" t="str">
        <f ca="1">INDIRECT("'"&amp;$Q275&amp;"'!F57")</f>
        <v>Yes</v>
      </c>
      <c r="N275" s="196" t="str">
        <f ca="1">INDIRECT("'"&amp;$Q275&amp;"'!B59")</f>
        <v xml:space="preserve">A multi-disciplinary working group was established to design and implement a sepsis resuscitation bundle. The group was led by the Medical Director of our Hillcrest Medical Intensive Care Unit, a respected member of the Pulmonary/Critical Care faculty. The initial focus for this group was the Emergency Department (ED), because &gt; 90% of our severe sepsis/septic shock admissions are admitted through the ED.  Included in this working group were representatives from  Emergency Medicine Pulmonary/Critical Care Medicine, Hospital Medicine, Nursing, Infectious Disease, Performance Improvement, Pharmacy, and Clinical Informatics. A sepsis bundle, including screening tool and protocol, was designed and formally implemented in February 2012.  Antibiotic recommendations based on the suspected site of infection were designed with the expertise of our Infectious Disease representative.  A ‘code sepsis’ intervention has now been implemented in the Emergency Department for all patients presenting with suspected severe sepsis or septic shock.  Data is captured on a daily basis using our electronic medical record and compliance with this protocol is measured for the individual elements and the overall bundle.  Feedback is provided to clinicians when elements are missed.  Using baseline data, deficiencies in sepsis recognition and management were identified.  These included: (1) failure of consistent early recognition, (2) delays in obtaining antibiotics from Pharmacy, (3) sequential rather than simultaneous antibiotic administration in patients with suspected severe sepsis or septic shock, and (4) inadequate volume resuscitation.  Addressing these deficiencies has directed our efforts at performance improvement, including revisions of processes and protocols. Our inpatient implementation strategy is currently being designed in conjunction with our Rapid Response Team. Reports on findings, data, learnings and performance improvement strategies have been shared at Critical Care Committee, Code Blue/Rapid Response Committee and Quality Council of the Medical Staff as well as the Sepsis Collaborative sponsored by SNI. This metric has been added to our Quality Council dashboard for quarterly reporting and interdisciplinary tracking.
</v>
      </c>
      <c r="O275" s="196" t="str">
        <f ca="1">INDIRECT("'"&amp;$Q275&amp;"'!F67")</f>
        <v>Yes</v>
      </c>
      <c r="P275" s="196">
        <f ca="1">INDIRECT("'"&amp;$Q275&amp;"'!F69")</f>
        <v>1</v>
      </c>
      <c r="Q275" t="s">
        <v>275</v>
      </c>
      <c r="R275">
        <v>30</v>
      </c>
    </row>
    <row r="276" spans="1:18" ht="15">
      <c r="A276" s="196" t="str">
        <f>'Total Payment Amount'!$D$2</f>
        <v>The University of California, San Diego Health System</v>
      </c>
      <c r="B276" s="196" t="str">
        <f>'Total Payment Amount'!$D$3</f>
        <v>DY 7</v>
      </c>
      <c r="C276" s="197">
        <f>'Total Payment Amount'!$D$4</f>
        <v>41213</v>
      </c>
      <c r="D276" s="199" t="str">
        <f ca="1" t="shared" si="18"/>
        <v>Category 4: Severe Sepsis Detection and Management (required)</v>
      </c>
      <c r="E276" s="196">
        <f ca="1" t="shared" si="19"/>
        <v>1143450</v>
      </c>
      <c r="F276" s="196">
        <f ca="1" t="shared" si="20"/>
        <v>1143450</v>
      </c>
      <c r="G276" s="199" t="str">
        <f ca="1">INDIRECT("'"&amp;$Q276&amp;"'!B72")</f>
        <v>Optional Milestone:</v>
      </c>
      <c r="H276" s="199" t="str">
        <f ca="1">INDIRECT("'"&amp;$Q276&amp;"'!D72")</f>
        <v>Report at least 6 months of data collection on Sepsis Resuscitation Bundle to SNI for purposes of establishing the baseline and setting benchmarks.</v>
      </c>
      <c r="J276" s="196">
        <f ca="1">INDIRECT("'"&amp;$Q276&amp;"'!F75")</f>
        <v>44</v>
      </c>
      <c r="K276" s="196">
        <f ca="1">INDIRECT("'"&amp;$Q276&amp;"'!F77")</f>
        <v>83</v>
      </c>
      <c r="L276" s="196">
        <f ca="1">INDIRECT("'"&amp;$Q276&amp;"'!F79")</f>
        <v>0.5301204819277109</v>
      </c>
      <c r="M276" s="196" t="str">
        <f ca="1">INDIRECT("'"&amp;$Q276&amp;"'!F82")</f>
        <v>Yes</v>
      </c>
      <c r="N276" s="196" t="str">
        <f ca="1">INDIRECT("'"&amp;$Q276&amp;"'!B84")</f>
        <v>We completed a six-month baseline data collection to determine compliance with individual as well as overall bundle elements. These results were forwarded to the Safety Net Institute for the period of June 1, 2011 through November 30, 2011 on December 23, 2011 to complete submission requirements. In our initial report, 29% (24 of 83) severe sepsis/septic shock patients had care compliant with all elements of the bundle. Our initial submission, however, was measured based on recommended initial volume replacement (20 ml/kg) administration within one hour of presentation for patients with both severe sepsis and septic shock.  After discussions within the sepsis collaborative, the definition was clarified and requirements for volume replacement refined to allow a longer administration window (six hours) for a more limited set of patients (the volume resuscitation requirement is only for patients with septic shock).  Using this clarified definition, we re-calculated our baseline bundle compliance to 53% (44 of 83) for the period of June 1, 2011 to November 30, 2011. Sepsis bundle compliance data is gathered through daily, concurrent review of admitted patients via our electronic medical record (EMR). New admissions are screened.to determine whether they meet severe sepsis/septic shock criteria.  Each patient is entered in an internal database which includes the following data elements: patient name, medical record number, our patient identifier#, date, presence or absence of septic shock, severe sepsis criteria, lactate determination (y/n), antibiotic(s) administered, antibiotic time, blood culture before antibiotics (y/n), blood pressure, pulse rate, weight, initial fluids at 60, 180, and 360 minutes, culture results, survival (y/n), and length of stay.   Individual element and bundle compliance are calculated from this database.  This database also provides valuable epidemiologic information that is utilized institutionally for prevention and early detection purposes. Reports on findings, data, learnings and performance improvement strategies have been shared at Critical Care Committee, Code Blue/Rapid Response Committee and Quality Council of the Medical Staff as well as the Sepsis Collaborative sponsored by SNI. This metric has been added to our Quality Council dashboard for quarterly reporting and interdisciplinary tracking.</v>
      </c>
      <c r="O276" s="196" t="str">
        <f ca="1">INDIRECT("'"&amp;$Q276&amp;"'!F92")</f>
        <v>Yes</v>
      </c>
      <c r="P276" s="196">
        <f ca="1">INDIRECT("'"&amp;$Q276&amp;"'!F94")</f>
        <v>1</v>
      </c>
      <c r="Q276" t="s">
        <v>275</v>
      </c>
      <c r="R276">
        <v>30</v>
      </c>
    </row>
    <row r="277" spans="1:18" ht="15">
      <c r="A277" s="196" t="str">
        <f>'Total Payment Amount'!$D$2</f>
        <v>The University of California, San Diego Health System</v>
      </c>
      <c r="B277" s="196" t="str">
        <f>'Total Payment Amount'!$D$3</f>
        <v>DY 7</v>
      </c>
      <c r="C277" s="197">
        <f>'Total Payment Amount'!$D$4</f>
        <v>41213</v>
      </c>
      <c r="D277" s="199" t="str">
        <f ca="1" t="shared" si="18"/>
        <v>Category 4: Severe Sepsis Detection and Management (required)</v>
      </c>
      <c r="E277" s="196">
        <f ca="1" t="shared" si="19"/>
        <v>1143450</v>
      </c>
      <c r="F277" s="196">
        <f ca="1" t="shared" si="20"/>
        <v>1143450</v>
      </c>
      <c r="G277" s="199" t="str">
        <f ca="1">INDIRECT("'"&amp;$Q277&amp;"'!B97")</f>
        <v>Optional Milestone:</v>
      </c>
      <c r="H277" s="199">
        <f ca="1">INDIRECT("'"&amp;$Q277&amp;"'!d97")</f>
        <v>0</v>
      </c>
      <c r="J277" s="196">
        <f ca="1">INDIRECT("'"&amp;$Q277&amp;"'!F100")</f>
        <v>0</v>
      </c>
      <c r="K277" s="196">
        <f ca="1">INDIRECT("'"&amp;$Q277&amp;"'!F102")</f>
        <v>0</v>
      </c>
      <c r="L277" s="196" t="str">
        <f ca="1">INDIRECT("'"&amp;$Q277&amp;"'!F104")</f>
        <v>N/A</v>
      </c>
      <c r="M277" s="196">
        <f ca="1">INDIRECT("'"&amp;$Q277&amp;"'!F107")</f>
        <v>0</v>
      </c>
      <c r="N277" s="196">
        <f ca="1">INDIRECT("'"&amp;$Q277&amp;"'!B109")</f>
        <v>0</v>
      </c>
      <c r="O277" s="196">
        <f ca="1">INDIRECT("'"&amp;$Q277&amp;"'!F117")</f>
        <v>0</v>
      </c>
      <c r="P277" s="196" t="str">
        <f ca="1">INDIRECT("'"&amp;$Q277&amp;"'!F119")</f>
        <v/>
      </c>
      <c r="Q277" t="s">
        <v>275</v>
      </c>
      <c r="R277">
        <v>30</v>
      </c>
    </row>
    <row r="278" spans="1:18" ht="15">
      <c r="A278" s="196" t="str">
        <f>'Total Payment Amount'!$D$2</f>
        <v>The University of California, San Diego Health System</v>
      </c>
      <c r="B278" s="196" t="str">
        <f>'Total Payment Amount'!$D$3</f>
        <v>DY 7</v>
      </c>
      <c r="C278" s="197">
        <f>'Total Payment Amount'!$D$4</f>
        <v>41213</v>
      </c>
      <c r="D278" s="199" t="str">
        <f ca="1" t="shared" si="18"/>
        <v>Category 4: Severe Sepsis Detection and Management (required)</v>
      </c>
      <c r="E278" s="196">
        <f ca="1" t="shared" si="19"/>
        <v>1143450</v>
      </c>
      <c r="F278" s="196">
        <f ca="1" t="shared" si="20"/>
        <v>1143450</v>
      </c>
      <c r="G278" s="199" t="str">
        <f ca="1">INDIRECT("'"&amp;$Q278&amp;"'!B122")</f>
        <v>Optional Milestone:</v>
      </c>
      <c r="H278" s="199">
        <f ca="1">INDIRECT("'"&amp;$Q278&amp;"'!d122")</f>
        <v>0</v>
      </c>
      <c r="J278" s="196">
        <f ca="1">INDIRECT("'"&amp;$Q278&amp;"'!F125")</f>
        <v>0</v>
      </c>
      <c r="K278" s="196">
        <f ca="1">INDIRECT("'"&amp;$Q278&amp;"'!F127")</f>
        <v>0</v>
      </c>
      <c r="L278" s="196" t="str">
        <f ca="1">INDIRECT("'"&amp;$Q278&amp;"'!F129")</f>
        <v>N/A</v>
      </c>
      <c r="M278" s="196">
        <f ca="1">INDIRECT("'"&amp;$Q278&amp;"'!F132")</f>
        <v>0</v>
      </c>
      <c r="N278" s="196">
        <f ca="1">INDIRECT("'"&amp;$Q278&amp;"'!B134")</f>
        <v>0</v>
      </c>
      <c r="O278" s="196">
        <f ca="1">INDIRECT("'"&amp;$Q278&amp;"'!F142")</f>
        <v>0</v>
      </c>
      <c r="P278" s="196" t="str">
        <f ca="1">INDIRECT("'"&amp;$Q278&amp;"'!F144")</f>
        <v/>
      </c>
      <c r="Q278" t="s">
        <v>275</v>
      </c>
      <c r="R278">
        <v>30</v>
      </c>
    </row>
    <row r="279" spans="1:18" ht="15">
      <c r="A279" s="196" t="str">
        <f>'Total Payment Amount'!$D$2</f>
        <v>The University of California, San Diego Health System</v>
      </c>
      <c r="B279" s="196" t="str">
        <f>'Total Payment Amount'!$D$3</f>
        <v>DY 7</v>
      </c>
      <c r="C279" s="197">
        <f>'Total Payment Amount'!$D$4</f>
        <v>41213</v>
      </c>
      <c r="D279" s="199" t="str">
        <f ca="1" t="shared" si="18"/>
        <v>Category 4: Severe Sepsis Detection and Management (required)</v>
      </c>
      <c r="E279" s="196">
        <f ca="1" t="shared" si="19"/>
        <v>1143450</v>
      </c>
      <c r="F279" s="196">
        <f ca="1" t="shared" si="20"/>
        <v>1143450</v>
      </c>
      <c r="G279" s="199" t="str">
        <f ca="1">INDIRECT("'"&amp;$Q279&amp;"'!B147")</f>
        <v>Optional Milestone:</v>
      </c>
      <c r="H279" s="199">
        <f ca="1">INDIRECT("'"&amp;$Q279&amp;"'!d147")</f>
        <v>0</v>
      </c>
      <c r="J279" s="196">
        <f ca="1">INDIRECT("'"&amp;$Q279&amp;"'!F150")</f>
        <v>0</v>
      </c>
      <c r="K279" s="196">
        <f ca="1">INDIRECT("'"&amp;$Q279&amp;"'!F152")</f>
        <v>0</v>
      </c>
      <c r="L279" s="196" t="str">
        <f ca="1">INDIRECT("'"&amp;$Q279&amp;"'!F154")</f>
        <v>N/A</v>
      </c>
      <c r="M279" s="196">
        <f ca="1">INDIRECT("'"&amp;$Q279&amp;"'!F157")</f>
        <v>0</v>
      </c>
      <c r="N279" s="196">
        <f ca="1">INDIRECT("'"&amp;$Q279&amp;"'!B159")</f>
        <v>0</v>
      </c>
      <c r="O279" s="196">
        <f ca="1">INDIRECT("'"&amp;$Q279&amp;"'!F167")</f>
        <v>0</v>
      </c>
      <c r="P279" s="196" t="str">
        <f ca="1">INDIRECT("'"&amp;$Q279&amp;"'!F169")</f>
        <v/>
      </c>
      <c r="Q279" t="s">
        <v>275</v>
      </c>
      <c r="R279">
        <v>30</v>
      </c>
    </row>
    <row r="280" spans="1:18" ht="15">
      <c r="A280" s="196" t="str">
        <f>'Total Payment Amount'!$D$2</f>
        <v>The University of California, San Diego Health System</v>
      </c>
      <c r="B280" s="196" t="str">
        <f>'Total Payment Amount'!$D$3</f>
        <v>DY 7</v>
      </c>
      <c r="C280" s="197">
        <f>'Total Payment Amount'!$D$4</f>
        <v>41213</v>
      </c>
      <c r="D280" s="199" t="str">
        <f ca="1" t="shared" si="18"/>
        <v>Category 4: Severe Sepsis Detection and Management (required)</v>
      </c>
      <c r="E280" s="196">
        <f ca="1" t="shared" si="19"/>
        <v>1143450</v>
      </c>
      <c r="F280" s="196">
        <f ca="1" t="shared" si="20"/>
        <v>1143450</v>
      </c>
      <c r="G280" s="199" t="str">
        <f ca="1">INDIRECT("'"&amp;$Q280&amp;"'!B172")</f>
        <v>Optional Milestone:</v>
      </c>
      <c r="H280" s="199">
        <f ca="1">INDIRECT("'"&amp;$Q280&amp;"'!d172")</f>
        <v>0</v>
      </c>
      <c r="J280" s="196">
        <f ca="1">INDIRECT("'"&amp;$Q280&amp;"'!F175")</f>
        <v>0</v>
      </c>
      <c r="K280" s="196">
        <f ca="1">INDIRECT("'"&amp;$Q280&amp;"'!F177")</f>
        <v>0</v>
      </c>
      <c r="L280" s="196" t="str">
        <f ca="1">INDIRECT("'"&amp;$Q280&amp;"'!F179")</f>
        <v>N/A</v>
      </c>
      <c r="M280" s="196">
        <f ca="1">INDIRECT("'"&amp;$Q280&amp;"'!F182")</f>
        <v>0</v>
      </c>
      <c r="N280" s="196">
        <f ca="1">INDIRECT("'"&amp;$Q280&amp;"'!B184")</f>
        <v>0</v>
      </c>
      <c r="O280" s="196">
        <f ca="1">INDIRECT("'"&amp;$Q280&amp;"'!F192")</f>
        <v>0</v>
      </c>
      <c r="P280" s="196" t="str">
        <f ca="1">INDIRECT("'"&amp;$Q280&amp;"'!F194")</f>
        <v/>
      </c>
      <c r="Q280" t="s">
        <v>275</v>
      </c>
      <c r="R280">
        <v>30</v>
      </c>
    </row>
    <row r="281" spans="1:18" ht="15">
      <c r="A281" s="196" t="str">
        <f>'Total Payment Amount'!$D$2</f>
        <v>The University of California, San Diego Health System</v>
      </c>
      <c r="B281" s="196" t="str">
        <f>'Total Payment Amount'!$D$3</f>
        <v>DY 7</v>
      </c>
      <c r="C281" s="197">
        <f>'Total Payment Amount'!$D$4</f>
        <v>41213</v>
      </c>
      <c r="D281" s="199" t="str">
        <f ca="1" t="shared" si="18"/>
        <v>Category 4: Severe Sepsis Detection and Management (required)</v>
      </c>
      <c r="E281" s="196">
        <f ca="1" t="shared" si="19"/>
        <v>1143450</v>
      </c>
      <c r="F281" s="196">
        <f ca="1" t="shared" si="20"/>
        <v>1143450</v>
      </c>
      <c r="G281" s="199" t="str">
        <f ca="1">INDIRECT("'"&amp;$Q281&amp;"'!B197")</f>
        <v>Optional Milestone:</v>
      </c>
      <c r="H281" s="199">
        <f ca="1">INDIRECT("'"&amp;$Q281&amp;"'!d197")</f>
        <v>0</v>
      </c>
      <c r="J281" s="196">
        <f ca="1">INDIRECT("'"&amp;$Q281&amp;"'!F200")</f>
        <v>0</v>
      </c>
      <c r="K281" s="196">
        <f ca="1">INDIRECT("'"&amp;$Q281&amp;"'!F202")</f>
        <v>0</v>
      </c>
      <c r="L281" s="196" t="str">
        <f ca="1">INDIRECT("'"&amp;$Q281&amp;"'!F204")</f>
        <v>N/A</v>
      </c>
      <c r="M281" s="196">
        <f ca="1">INDIRECT("'"&amp;$Q281&amp;"'!F207")</f>
        <v>0</v>
      </c>
      <c r="N281" s="196">
        <f ca="1">INDIRECT("'"&amp;$Q281&amp;"'!B209")</f>
        <v>0</v>
      </c>
      <c r="O281" s="196">
        <f ca="1">INDIRECT("'"&amp;$Q281&amp;"'!F217")</f>
        <v>0</v>
      </c>
      <c r="P281" s="196" t="str">
        <f ca="1">INDIRECT("'"&amp;$Q281&amp;"'!F219")</f>
        <v/>
      </c>
      <c r="Q281" t="s">
        <v>275</v>
      </c>
      <c r="R281">
        <v>30</v>
      </c>
    </row>
    <row r="282" spans="1:18" ht="15">
      <c r="A282" s="196" t="str">
        <f>'Total Payment Amount'!$D$2</f>
        <v>The University of California, San Diego Health System</v>
      </c>
      <c r="B282" s="196" t="str">
        <f>'Total Payment Amount'!$D$3</f>
        <v>DY 7</v>
      </c>
      <c r="C282" s="197">
        <f>'Total Payment Amount'!$D$4</f>
        <v>41213</v>
      </c>
      <c r="D282" s="199" t="str">
        <f ca="1" t="shared" si="18"/>
        <v>Category 4: Severe Sepsis Detection and Management (required)</v>
      </c>
      <c r="E282" s="196">
        <f ca="1" t="shared" si="19"/>
        <v>1143450</v>
      </c>
      <c r="F282" s="196">
        <f ca="1" t="shared" si="20"/>
        <v>1143450</v>
      </c>
      <c r="G282" s="199" t="str">
        <f ca="1">INDIRECT("'"&amp;$Q282&amp;"'!B222")</f>
        <v>Optional Milestone:</v>
      </c>
      <c r="H282" s="199">
        <f ca="1">INDIRECT("'"&amp;$Q282&amp;"'!d222")</f>
        <v>0</v>
      </c>
      <c r="J282" s="196">
        <f ca="1">INDIRECT("'"&amp;$Q282&amp;"'!F225")</f>
        <v>0</v>
      </c>
      <c r="K282" s="196">
        <f ca="1">INDIRECT("'"&amp;$Q282&amp;"'!F227")</f>
        <v>0</v>
      </c>
      <c r="L282" s="196" t="str">
        <f ca="1">INDIRECT("'"&amp;$Q282&amp;"'!F229")</f>
        <v>N/A</v>
      </c>
      <c r="M282" s="196">
        <f ca="1">INDIRECT("'"&amp;$Q282&amp;"'!F232")</f>
        <v>0</v>
      </c>
      <c r="N282" s="196">
        <f ca="1">INDIRECT("'"&amp;$Q282&amp;"'!B234")</f>
        <v>0</v>
      </c>
      <c r="O282" s="196">
        <f ca="1">INDIRECT("'"&amp;$Q282&amp;"'!F242")</f>
        <v>0</v>
      </c>
      <c r="P282" s="196" t="str">
        <f ca="1">INDIRECT("'"&amp;$Q282&amp;"'!F244")</f>
        <v/>
      </c>
      <c r="Q282" t="s">
        <v>275</v>
      </c>
      <c r="R282">
        <v>30</v>
      </c>
    </row>
    <row r="283" spans="1:18" ht="15">
      <c r="A283" s="196" t="str">
        <f>'Total Payment Amount'!$D$2</f>
        <v>The University of California, San Diego Health System</v>
      </c>
      <c r="B283" s="196" t="str">
        <f>'Total Payment Amount'!$D$3</f>
        <v>DY 7</v>
      </c>
      <c r="C283" s="197">
        <f>'Total Payment Amount'!$D$4</f>
        <v>41213</v>
      </c>
      <c r="D283" s="199" t="str">
        <f ca="1" t="shared" si="18"/>
        <v>Category 4: Severe Sepsis Detection and Management (required)</v>
      </c>
      <c r="E283" s="196">
        <f ca="1" t="shared" si="19"/>
        <v>1143450</v>
      </c>
      <c r="F283" s="196">
        <f ca="1" t="shared" si="20"/>
        <v>1143450</v>
      </c>
      <c r="G283" s="199" t="str">
        <f ca="1">INDIRECT("'"&amp;$Q283&amp;"'!B247")</f>
        <v>Optional Milestone:</v>
      </c>
      <c r="H283" s="199">
        <f ca="1">INDIRECT("'"&amp;$Q283&amp;"'!d247")</f>
        <v>0</v>
      </c>
      <c r="J283" s="196">
        <f ca="1">INDIRECT("'"&amp;$Q283&amp;"'!F250")</f>
        <v>0</v>
      </c>
      <c r="K283" s="196">
        <f ca="1">INDIRECT("'"&amp;$Q283&amp;"'!F252")</f>
        <v>0</v>
      </c>
      <c r="L283" s="196" t="str">
        <f ca="1">INDIRECT("'"&amp;$Q283&amp;"'!F254")</f>
        <v>N/A</v>
      </c>
      <c r="M283" s="196">
        <f ca="1">INDIRECT("'"&amp;$Q283&amp;"'!F257")</f>
        <v>0</v>
      </c>
      <c r="N283" s="196">
        <f ca="1">INDIRECT("'"&amp;$Q283&amp;"'!B259")</f>
        <v>0</v>
      </c>
      <c r="O283" s="196">
        <f ca="1">INDIRECT("'"&amp;$Q283&amp;"'!F267")</f>
        <v>0</v>
      </c>
      <c r="P283" s="196" t="str">
        <f ca="1">INDIRECT("'"&amp;$Q283&amp;"'!F269")</f>
        <v/>
      </c>
      <c r="Q283" t="s">
        <v>275</v>
      </c>
      <c r="R283">
        <v>30</v>
      </c>
    </row>
    <row r="284" spans="1:18" ht="15">
      <c r="A284" s="196" t="str">
        <f>'Total Payment Amount'!$D$2</f>
        <v>The University of California, San Diego Health System</v>
      </c>
      <c r="B284" s="196" t="str">
        <f>'Total Payment Amount'!$D$3</f>
        <v>DY 7</v>
      </c>
      <c r="C284" s="197">
        <f>'Total Payment Amount'!$D$4</f>
        <v>41213</v>
      </c>
      <c r="D284" s="199" t="str">
        <f ca="1" t="shared" si="18"/>
        <v>Category 4: Severe Sepsis Detection and Management (required)</v>
      </c>
      <c r="E284" s="196">
        <f ca="1" t="shared" si="19"/>
        <v>1143450</v>
      </c>
      <c r="F284" s="196">
        <f ca="1" t="shared" si="20"/>
        <v>1143450</v>
      </c>
      <c r="G284" s="199" t="str">
        <f ca="1">INDIRECT("'"&amp;$Q284&amp;"'!B272")</f>
        <v>Optional Milestone:</v>
      </c>
      <c r="H284" s="199">
        <f ca="1">INDIRECT("'"&amp;$Q284&amp;"'!d272")</f>
        <v>0</v>
      </c>
      <c r="J284" s="196">
        <f ca="1">INDIRECT("'"&amp;$Q284&amp;"'!F275")</f>
        <v>0</v>
      </c>
      <c r="K284" s="196">
        <f ca="1">INDIRECT("'"&amp;$Q284&amp;"'!F277")</f>
        <v>0</v>
      </c>
      <c r="L284" s="196" t="str">
        <f ca="1">INDIRECT("'"&amp;$Q284&amp;"'!F279")</f>
        <v>N/A</v>
      </c>
      <c r="M284" s="196">
        <f ca="1">INDIRECT("'"&amp;$Q284&amp;"'!F282")</f>
        <v>0</v>
      </c>
      <c r="N284" s="196">
        <f ca="1">INDIRECT("'"&amp;$Q284&amp;"'!B284")</f>
        <v>0</v>
      </c>
      <c r="O284" s="196">
        <f ca="1">INDIRECT("'"&amp;$Q284&amp;"'!F292")</f>
        <v>0</v>
      </c>
      <c r="P284" s="196" t="str">
        <f ca="1">INDIRECT("'"&amp;$Q284&amp;"'!F294")</f>
        <v/>
      </c>
      <c r="Q284" t="s">
        <v>275</v>
      </c>
      <c r="R284">
        <v>30</v>
      </c>
    </row>
    <row r="285" spans="1:18" ht="15">
      <c r="A285" s="196" t="str">
        <f>'Total Payment Amount'!$D$2</f>
        <v>The University of California, San Diego Health System</v>
      </c>
      <c r="B285" s="196" t="str">
        <f>'Total Payment Amount'!$D$3</f>
        <v>DY 7</v>
      </c>
      <c r="C285" s="197">
        <f>'Total Payment Amount'!$D$4</f>
        <v>41213</v>
      </c>
      <c r="D285" s="199" t="str">
        <f ca="1" t="shared" si="18"/>
        <v>Category 4: Central Line Associated Blood Stream Infection (CLABSI) (required)</v>
      </c>
      <c r="E285" s="196">
        <f ca="1" t="shared" si="19"/>
        <v>1143450</v>
      </c>
      <c r="F285" s="196">
        <f ca="1" t="shared" si="20"/>
        <v>1143450</v>
      </c>
      <c r="H285" s="199" t="str">
        <f ca="1">INDIRECT("'"&amp;$Q285&amp;"'!B21")</f>
        <v>Compliance with Central Line Insertion Practices (CLIP) (%)</v>
      </c>
      <c r="J285" s="196">
        <f ca="1">INDIRECT("'"&amp;$Q285&amp;"'!F23")</f>
        <v>2362</v>
      </c>
      <c r="K285" s="196">
        <f ca="1">INDIRECT("'"&amp;$Q285&amp;"'!F25")</f>
        <v>2362</v>
      </c>
      <c r="L285" s="196">
        <f ca="1">INDIRECT("'"&amp;$Q285&amp;"'!F27")</f>
        <v>1</v>
      </c>
      <c r="N285" s="196" t="str">
        <f ca="1">INDIRECT("'"&amp;$Q285&amp;"'!B32")</f>
        <v xml:space="preserve">UC San Diego Health System (UCSDHS) has complied with the state reporting requirements for CLIP bundle compliance. The numerator is the number of central line insertions during which the recommended practice (hand hygiene, all five barriers, prep dry and skin prep CHG) was documented to be in compliance and reported to National Healthcare Safety Network (NHSN). The denominator was originally reported as the total number of patients with documented central line insertions that occur in all intensive care units (ICUs) including adult, pediatric and NICUs within the facility. It has since been expanded to include all inpatients with central line insertions. In our  mid-year submission, compliance for the period of July 1, 2011 through December 31, 2011, as reported to NHSN was 100% (293/293) for ICU patients only. When expanded to include all inpatients (rather than just ICU patients) the rate for July 1, 2011 through December 31, 2011 is 100% (1,152/1,152). For July 1, 2011 through June 30, 2012 the compliance across all units is 100% (2,362/2,362). As stated in the baseline CLIP milestone (Milestone #2, Category 4 Common Intervention #2 Central Line-Associated Bloodstream Infection (CLABSI) Prevention), we identified a challenge with the inconsistent use of the standardized CLIP documentation tool in our electronic medical record (EMR). It became evident that physicians were not documenting all insertions with the electronic tool. Our medical record includes fields within nursing documentation which identify line insertions (lines, drains, airway “LDA” flowsheet). We educate on bundle compliance and believe this is the standard practice in our institution, but since we are unable to prove bundle compliance on insertions missing provider CLIP documentation in the EMR, these insertions are considered non-compliant. We developed a revised compliance calculation methodology to account for missing CLIP documentation.  Using this methodology, the numerator is our documented NHSN CLIP compliance (driven by the EMR tool) and the denominator includes inpatients with a newly placed central line as identified by LDA flowsheet documentation by nursing.  For the time period reported (July 1, 2011 through June 30, 2012) we found a total of 7,967 line insertions via the LDA data. The addition of these insertions to the denominator brings our hospital-wide CLIP compliance rate down from 100% (2,362/2,362) to 29.6% (2,362/7,967). We believe that our improvement targets should be based on this more accurate reflection of documented compliance. We are working with the clinical informatics team to explore the feasibility of real-time alerts when a central line is reported to be present but is not associated with a CLIP form. Information, benefits and challenges of this system have been shared with the University of California Infection Control Collaborative. Our current challenge is with documentation of compliance; without complete data, we are unable to make assumptions about actual bundle compliance. We have re-educated medical personnel in all services and have underscored the importance of entering all components of the CLIP electronic reporting tool which is the basis for NHSN submission. We reconnected Interventional Radiology with EMR and facilitated the use of EMR. Infant special care (our neonatal intensive care unit) was also re-educated. Infant special care receives feedback on CLIP entry on a monthly basis to improve compliance with complete form entries. We facilitated the development of an anesthesiology specific EMR based CLIP form in collaboration with the EMR and anesthesiology directors.
</v>
      </c>
      <c r="O285" s="196">
        <f ca="1">INDIRECT("'"&amp;$Q285&amp;"'!F40")</f>
        <v>0</v>
      </c>
      <c r="P285" s="196">
        <f ca="1">INDIRECT("'"&amp;$Q285&amp;"'!F44")</f>
        <v>1</v>
      </c>
      <c r="Q285" t="s">
        <v>276</v>
      </c>
      <c r="R285">
        <v>31</v>
      </c>
    </row>
    <row r="286" spans="1:18" ht="15">
      <c r="A286" s="196" t="str">
        <f>'Total Payment Amount'!$D$2</f>
        <v>The University of California, San Diego Health System</v>
      </c>
      <c r="B286" s="196" t="str">
        <f>'Total Payment Amount'!$D$3</f>
        <v>DY 7</v>
      </c>
      <c r="C286" s="197">
        <f>'Total Payment Amount'!$D$4</f>
        <v>41213</v>
      </c>
      <c r="D286" s="199" t="str">
        <f ca="1" t="shared" si="18"/>
        <v>Category 4: Central Line Associated Blood Stream Infection (CLABSI) (required)</v>
      </c>
      <c r="E286" s="196">
        <f ca="1" t="shared" si="19"/>
        <v>1143450</v>
      </c>
      <c r="F286" s="196">
        <f ca="1" t="shared" si="20"/>
        <v>1143450</v>
      </c>
      <c r="G286" s="199" t="str">
        <f ca="1">INDIRECT("'"&amp;$Q286&amp;"'!B47")</f>
        <v>Optional Milestone:</v>
      </c>
      <c r="H286" s="199" t="str">
        <f ca="1">INDIRECT("'"&amp;$Q286&amp;"'!D47")</f>
        <v>Report at least 6 months of data collection on CLIP to SNI for purposes of establishing the baseline and setting benchmarks.</v>
      </c>
      <c r="J286" s="196">
        <f ca="1">INDIRECT("'"&amp;$Q286&amp;"'!F50")</f>
        <v>1135</v>
      </c>
      <c r="K286" s="196">
        <f ca="1">INDIRECT("'"&amp;$Q286&amp;"'!F52")</f>
        <v>1135</v>
      </c>
      <c r="L286" s="196" t="str">
        <f ca="1">INDIRECT("'"&amp;$Q286&amp;"'!F54")</f>
        <v>Yes</v>
      </c>
      <c r="M286" s="196" t="str">
        <f ca="1">INDIRECT("'"&amp;$Q286&amp;"'!F57")</f>
        <v>Yes</v>
      </c>
      <c r="N286" s="196" t="str">
        <f ca="1">INDIRECT("'"&amp;$Q286&amp;"'!B59")</f>
        <v>We have completed baseline data collection to determine CLIP bundle compliance; results were reported to the National Healthcare Safety Network (NHSN), the Safety Net Institute and the state in our mid-year report. For this milestone, six months of bundle compliance in our intensive care units was aggregated for the period of April 1, 2011 through September 30, 2011. Compliance is measured on the total number of patients with central line insertions that occur in all intensive care units (ICUs) including adult, pediatric and NICUs within the facility. The numerator is the number of central line insertions during which the recommended practice (hand hygiene, all five barriers, prep dry and skin prep CHG) was followed. Within our electronic medical record, a structured CLIP compliance documentation tool was created for providers placing central lines.  The required CLIP bundle data elements are contained in this Central Line SmartForm that providers use as a procedure note after placing a central line. This electronic tool allows for complete and structured documentation facilitating data collection and submission to NHSN. For the period of April 1, 2011 through September 30, 2011 the CLIP bundle compliance rate reported to NHSN in the intensive care units was 100% (271/271).  Subsequent to discussions with the SNI-sponsored DSRIP CLABSI collaborative, the population to be monitored was expanded from ICU only to hospital-wide. This increased our NHSN CLIP data from 271/271 to 1,135/1,135 for the baseline period. We identified a challenge with the inconsistent use of the standardized CLIP documentation tool in our electronic medical record (EMR). It became evident that physicians were not documenting all insertions with the electronic tool. Our medical record includes fields within nursing documentation which identify line insertions (lines, drains, airway “LDA” flowsheet). We educate on bundle compliance and believe this is the standard practice in our institution, but since we are unable to prove bundle compliance on insertions missing provider CLIP documentation in the EMR, these insertions are considered non-compliant. We developed a revised compliance calculation methodology to account for missing CLIP documentation.  Using this methodology, the numerator is our documented NHSN CLIP compliance (driven by the EMR tool) and the denominator includes inpatients with a newly placed central line as identified by LDA flowsheet documentation by nursing. For the baseline period reported April 1, 2011 through September 30, 2011 we found a total of 3,693 line insertions via the LDA data.  The addition of these insertions to the denominator brings our hospital-wide CLIP compliance rate down from 100% (1,135/1,135) to 30.7% (1,135/3,693). We have educated extensively on the use of this tool and education efforts are ongoing. Multiple revisions to the CLIP form were made based on input from users. The revisions were presented and approved by the Infection Control Committee, Patient Safety Committee, Critical Care Committee, and ultimately Quality Council of the Medical Staff. Changes to the CLIP form based on feedback were made as needed. We are working with the clinical informatics team to explore the feasibility of real-time alerts when a central line is reported to be present but is not associated with a CLIP form. The CLIP compliance baseline data was initially submitted only for the ICU population for the time period of April 2011 through September 2011 271/271 (100%) as submitted to NHSN. In the mid-DY7 submission for July 2011 through December 2011, the ICU CLIP compliance was reported as 293/293 (100%) as submitted to NHSN. For the DY7 year-end report, the population was expanded to include all inpatient central lines. We provided expanded population data for July 2011 through December 2011 1,152/1,152 (100%) and July 2011 through June 2012 2,362/2,362 (100%) as submitted to NHSN.</v>
      </c>
      <c r="O286" s="196" t="str">
        <f ca="1">INDIRECT("'"&amp;$Q286&amp;"'!F67")</f>
        <v>Yes</v>
      </c>
      <c r="P286" s="196">
        <f ca="1">INDIRECT("'"&amp;$Q286&amp;"'!F69")</f>
        <v>1</v>
      </c>
      <c r="Q286" t="s">
        <v>276</v>
      </c>
      <c r="R286">
        <v>31</v>
      </c>
    </row>
    <row r="287" spans="1:18" ht="15">
      <c r="A287" s="196" t="str">
        <f>'Total Payment Amount'!$D$2</f>
        <v>The University of California, San Diego Health System</v>
      </c>
      <c r="B287" s="196" t="str">
        <f>'Total Payment Amount'!$D$3</f>
        <v>DY 7</v>
      </c>
      <c r="C287" s="197">
        <f>'Total Payment Amount'!$D$4</f>
        <v>41213</v>
      </c>
      <c r="D287" s="199" t="str">
        <f ca="1" t="shared" si="18"/>
        <v>Category 4: Central Line Associated Blood Stream Infection (CLABSI) (required)</v>
      </c>
      <c r="E287" s="196">
        <f ca="1" t="shared" si="19"/>
        <v>1143450</v>
      </c>
      <c r="F287" s="196">
        <f ca="1" t="shared" si="20"/>
        <v>1143450</v>
      </c>
      <c r="G287" s="199" t="str">
        <f ca="1">INDIRECT("'"&amp;$Q287&amp;"'!B72")</f>
        <v>Optional Milestone:</v>
      </c>
      <c r="H287" s="199" t="str">
        <f ca="1">INDIRECT("'"&amp;$Q287&amp;"'!D72")</f>
        <v>Report at least 6 months of data collection on CLABSI to SNI for purposes of establishing the baseline and setting benchmarks.</v>
      </c>
      <c r="J287" s="196">
        <f ca="1">INDIRECT("'"&amp;$Q287&amp;"'!F75")</f>
        <v>41</v>
      </c>
      <c r="K287" s="196">
        <f ca="1">INDIRECT("'"&amp;$Q287&amp;"'!F77")</f>
        <v>21248</v>
      </c>
      <c r="L287" s="196">
        <f ca="1">INDIRECT("'"&amp;$Q287&amp;"'!F79")</f>
        <v>0.0019295933734939758</v>
      </c>
      <c r="M287" s="196" t="str">
        <f ca="1">INDIRECT("'"&amp;$Q287&amp;"'!F82")</f>
        <v>Yes</v>
      </c>
      <c r="N287" s="196" t="str">
        <f ca="1">INDIRECT("'"&amp;$Q287&amp;"'!B84")</f>
        <v xml:space="preserve">For this milestone, a six month baseline of central line associated bloodstream infection (CLABSI) rates was reported for the period of April 1, 2011 through September 30, 2011. Overall (Adult ICU, Neonatal ICU and non-ICU) there were 41 CLABSI, 21,248 line days for a rate of 1.93 CLABSI per 1,000 central line-days. In Adult ICUs, there were 8 CLABSI, 5,712 line days, for a rate of 1.4 CLABSI per 1,000 central line-days. In the Neonatal ICU, there were 0 CLABSI, 1,382 line days, for a rate of 0 CLABSI per 1,000 central line-days. For non-ICU inpatients, there were 33 CLABSI, 14,154 line days, for a rate of 2.33 CLABSI per 1,000 central line-days. The data is derived from our surveillance that uses Centers for Disease Control (CDC)/National Healthcare Safety Network (NHSN) definitions and methodology to gather denominator and numerator data. Central line days are derived from the LDA (Lines/Drains/Airways) electronic medical record (EMR) documentation on a daily basis at midnight for every inpatient unit. Per NHSN definitions, only one central line per patient per day is counted. Thus, a patient with 3 central lines is counted once per day. Positive blood cultures are extracted from the EMR. These results are cross-referenced with patients with a central line in place at the time of the positive blood culture. Attribution to a ward or the Emergency Department (ED) follows NHSN methodology. CLABSI is defined as: 1. At least one blood culture with a recognized pathogen AND the organism cultured is not related to an infection at another site, or 2. Two or more blood cultures with a common commensal on two separate occasions within 2 days with associated signs/symptoms of fever, chills, hypotension AND signs and symptoms and positive laboratory results are not related to an infection at another site.
Central line infections are reported monthly by specific unit as CLABSI per 1,000 central line days. Results are shared with unit nurses and physicians, as well as the Infection Control Committee, Patient Safety Committee, Critical Care Committee, and Quality Council of the Medical Staff for input and performance improvement initiatives.  Additionally, information, benefits and challenges are shared with the University of California Infection Control Collaborative.  To ensure a higher inter-rater reliability, UC San Diego Health System (UCSDHS) participated in the California Department of Public Health (CDPH) Patient Safety Licensing Survey Validation of the CLABSI data in 2011. The CLABSI baseline rate was reported for the time period of April 2011 through September 2011; there were 41 CLABSI’s in 21,248 central line days for a rate of 1.93 per 1,000 central line days across all inpatient populations. Population-specific CLABSI rates were provided in the DY 7 year-end report. For the time period of July 2011 through June 2012, there were 75 CLABSI’s in 42,545 central line days for a rate of 1.76 per 1,000 central line days across all inpatient populations. In Adult ICUs there were 21 CLABSI, 12,230 line days, for a rate of 1.72 CLABSI per 1,000 central line-days. In the Neonatal ICUs, there was 1 CLABSI, 2,366 line days, for a rate of 0.42 per 1,000 central line-days. In the non-ICU inpatients, there were 53 CLABSI, 27,949 line days, for a rate of 1.90 CLABSI per 1,000 central line-days.
</v>
      </c>
      <c r="O287" s="196" t="str">
        <f ca="1">INDIRECT("'"&amp;$Q287&amp;"'!F92")</f>
        <v>Yes</v>
      </c>
      <c r="P287" s="196">
        <f ca="1">INDIRECT("'"&amp;$Q287&amp;"'!F94")</f>
        <v>1</v>
      </c>
      <c r="Q287" t="s">
        <v>276</v>
      </c>
      <c r="R287">
        <v>31</v>
      </c>
    </row>
    <row r="288" spans="1:18" ht="15">
      <c r="A288" s="196" t="str">
        <f>'Total Payment Amount'!$D$2</f>
        <v>The University of California, San Diego Health System</v>
      </c>
      <c r="B288" s="196" t="str">
        <f>'Total Payment Amount'!$D$3</f>
        <v>DY 7</v>
      </c>
      <c r="C288" s="197">
        <f>'Total Payment Amount'!$D$4</f>
        <v>41213</v>
      </c>
      <c r="D288" s="199" t="str">
        <f ca="1" t="shared" si="18"/>
        <v>Category 4: Central Line Associated Blood Stream Infection (CLABSI) (required)</v>
      </c>
      <c r="E288" s="196">
        <f ca="1" t="shared" si="19"/>
        <v>1143450</v>
      </c>
      <c r="F288" s="196">
        <f ca="1" t="shared" si="20"/>
        <v>1143450</v>
      </c>
      <c r="G288" s="199" t="str">
        <f ca="1">INDIRECT("'"&amp;$Q288&amp;"'!B97")</f>
        <v>Optional Milestone:</v>
      </c>
      <c r="H288" s="199">
        <f ca="1">INDIRECT("'"&amp;$Q288&amp;"'!d97")</f>
        <v>0</v>
      </c>
      <c r="J288" s="196">
        <f ca="1">INDIRECT("'"&amp;$Q288&amp;"'!F100")</f>
        <v>0</v>
      </c>
      <c r="K288" s="196">
        <f ca="1">INDIRECT("'"&amp;$Q288&amp;"'!F102")</f>
        <v>0</v>
      </c>
      <c r="L288" s="196" t="str">
        <f ca="1">INDIRECT("'"&amp;$Q288&amp;"'!F104")</f>
        <v>N/A</v>
      </c>
      <c r="M288" s="196">
        <f ca="1">INDIRECT("'"&amp;$Q288&amp;"'!F107")</f>
        <v>0</v>
      </c>
      <c r="N288" s="196">
        <f ca="1">INDIRECT("'"&amp;$Q288&amp;"'!B109")</f>
        <v>0</v>
      </c>
      <c r="O288" s="196">
        <f ca="1">INDIRECT("'"&amp;$Q288&amp;"'!F117")</f>
        <v>0</v>
      </c>
      <c r="P288" s="196" t="str">
        <f ca="1">INDIRECT("'"&amp;$Q288&amp;"'!F119")</f>
        <v/>
      </c>
      <c r="Q288" t="s">
        <v>276</v>
      </c>
      <c r="R288">
        <v>31</v>
      </c>
    </row>
    <row r="289" spans="1:18" ht="15">
      <c r="A289" s="196" t="str">
        <f>'Total Payment Amount'!$D$2</f>
        <v>The University of California, San Diego Health System</v>
      </c>
      <c r="B289" s="196" t="str">
        <f>'Total Payment Amount'!$D$3</f>
        <v>DY 7</v>
      </c>
      <c r="C289" s="197">
        <f>'Total Payment Amount'!$D$4</f>
        <v>41213</v>
      </c>
      <c r="D289" s="199" t="str">
        <f ca="1" t="shared" si="18"/>
        <v>Category 4: Central Line Associated Blood Stream Infection (CLABSI) (required)</v>
      </c>
      <c r="E289" s="196">
        <f ca="1" t="shared" si="19"/>
        <v>1143450</v>
      </c>
      <c r="F289" s="196">
        <f ca="1" t="shared" si="20"/>
        <v>1143450</v>
      </c>
      <c r="G289" s="199" t="str">
        <f ca="1">INDIRECT("'"&amp;$Q289&amp;"'!B122")</f>
        <v>Optional Milestone:</v>
      </c>
      <c r="H289" s="199">
        <f ca="1">INDIRECT("'"&amp;$Q289&amp;"'!d122")</f>
        <v>0</v>
      </c>
      <c r="J289" s="196">
        <f ca="1">INDIRECT("'"&amp;$Q289&amp;"'!F125")</f>
        <v>0</v>
      </c>
      <c r="K289" s="196">
        <f ca="1">INDIRECT("'"&amp;$Q289&amp;"'!F127")</f>
        <v>0</v>
      </c>
      <c r="L289" s="196" t="str">
        <f ca="1">INDIRECT("'"&amp;$Q289&amp;"'!F129")</f>
        <v>N/A</v>
      </c>
      <c r="M289" s="196">
        <f ca="1">INDIRECT("'"&amp;$Q289&amp;"'!F132")</f>
        <v>0</v>
      </c>
      <c r="N289" s="196">
        <f ca="1">INDIRECT("'"&amp;$Q289&amp;"'!B134")</f>
        <v>0</v>
      </c>
      <c r="O289" s="196">
        <f ca="1">INDIRECT("'"&amp;$Q289&amp;"'!F142")</f>
        <v>0</v>
      </c>
      <c r="P289" s="196" t="str">
        <f ca="1">INDIRECT("'"&amp;$Q289&amp;"'!F144")</f>
        <v/>
      </c>
      <c r="Q289" t="s">
        <v>276</v>
      </c>
      <c r="R289">
        <v>31</v>
      </c>
    </row>
    <row r="290" spans="1:18" ht="15">
      <c r="A290" s="196" t="str">
        <f>'Total Payment Amount'!$D$2</f>
        <v>The University of California, San Diego Health System</v>
      </c>
      <c r="B290" s="196" t="str">
        <f>'Total Payment Amount'!$D$3</f>
        <v>DY 7</v>
      </c>
      <c r="C290" s="197">
        <f>'Total Payment Amount'!$D$4</f>
        <v>41213</v>
      </c>
      <c r="D290" s="199" t="str">
        <f ca="1" t="shared" si="18"/>
        <v>Category 4: Central Line Associated Blood Stream Infection (CLABSI) (required)</v>
      </c>
      <c r="E290" s="196">
        <f ca="1" t="shared" si="19"/>
        <v>1143450</v>
      </c>
      <c r="F290" s="196">
        <f ca="1" t="shared" si="20"/>
        <v>1143450</v>
      </c>
      <c r="G290" s="199" t="str">
        <f ca="1">INDIRECT("'"&amp;$Q290&amp;"'!B147")</f>
        <v>Optional Milestone:</v>
      </c>
      <c r="H290" s="199">
        <f ca="1">INDIRECT("'"&amp;$Q290&amp;"'!d147")</f>
        <v>0</v>
      </c>
      <c r="J290" s="196">
        <f ca="1">INDIRECT("'"&amp;$Q290&amp;"'!F150")</f>
        <v>0</v>
      </c>
      <c r="K290" s="196">
        <f ca="1">INDIRECT("'"&amp;$Q290&amp;"'!F152")</f>
        <v>0</v>
      </c>
      <c r="L290" s="196" t="str">
        <f ca="1">INDIRECT("'"&amp;$Q290&amp;"'!F154")</f>
        <v>N/A</v>
      </c>
      <c r="M290" s="196">
        <f ca="1">INDIRECT("'"&amp;$Q290&amp;"'!F157")</f>
        <v>0</v>
      </c>
      <c r="N290" s="196">
        <f ca="1">INDIRECT("'"&amp;$Q290&amp;"'!B159")</f>
        <v>0</v>
      </c>
      <c r="O290" s="196">
        <f ca="1">INDIRECT("'"&amp;$Q290&amp;"'!F167")</f>
        <v>0</v>
      </c>
      <c r="P290" s="196" t="str">
        <f ca="1">INDIRECT("'"&amp;$Q290&amp;"'!F169")</f>
        <v/>
      </c>
      <c r="Q290" t="s">
        <v>276</v>
      </c>
      <c r="R290">
        <v>31</v>
      </c>
    </row>
    <row r="291" spans="1:18" ht="15">
      <c r="A291" s="196" t="str">
        <f>'Total Payment Amount'!$D$2</f>
        <v>The University of California, San Diego Health System</v>
      </c>
      <c r="B291" s="196" t="str">
        <f>'Total Payment Amount'!$D$3</f>
        <v>DY 7</v>
      </c>
      <c r="C291" s="197">
        <f>'Total Payment Amount'!$D$4</f>
        <v>41213</v>
      </c>
      <c r="D291" s="199" t="str">
        <f ca="1" t="shared" si="18"/>
        <v>Category 4: Central Line Associated Blood Stream Infection (CLABSI) (required)</v>
      </c>
      <c r="E291" s="196">
        <f ca="1" t="shared" si="19"/>
        <v>1143450</v>
      </c>
      <c r="F291" s="196">
        <f ca="1" t="shared" si="20"/>
        <v>1143450</v>
      </c>
      <c r="G291" s="199" t="str">
        <f ca="1">INDIRECT("'"&amp;$Q291&amp;"'!B172")</f>
        <v>Optional Milestone:</v>
      </c>
      <c r="H291" s="199">
        <f ca="1">INDIRECT("'"&amp;$Q291&amp;"'!d172")</f>
        <v>0</v>
      </c>
      <c r="J291" s="196">
        <f ca="1">INDIRECT("'"&amp;$Q291&amp;"'!F175")</f>
        <v>0</v>
      </c>
      <c r="K291" s="196">
        <f ca="1">INDIRECT("'"&amp;$Q291&amp;"'!F177")</f>
        <v>0</v>
      </c>
      <c r="L291" s="196" t="str">
        <f ca="1">INDIRECT("'"&amp;$Q291&amp;"'!F179")</f>
        <v>N/A</v>
      </c>
      <c r="M291" s="196">
        <f ca="1">INDIRECT("'"&amp;$Q291&amp;"'!F182")</f>
        <v>0</v>
      </c>
      <c r="N291" s="196">
        <f ca="1">INDIRECT("'"&amp;$Q291&amp;"'!B184")</f>
        <v>0</v>
      </c>
      <c r="O291" s="196">
        <f ca="1">INDIRECT("'"&amp;$Q291&amp;"'!F192")</f>
        <v>0</v>
      </c>
      <c r="P291" s="196" t="str">
        <f ca="1">INDIRECT("'"&amp;$Q291&amp;"'!F194")</f>
        <v/>
      </c>
      <c r="Q291" t="s">
        <v>276</v>
      </c>
      <c r="R291">
        <v>31</v>
      </c>
    </row>
    <row r="292" spans="1:18" ht="15">
      <c r="A292" s="196" t="str">
        <f>'Total Payment Amount'!$D$2</f>
        <v>The University of California, San Diego Health System</v>
      </c>
      <c r="B292" s="196" t="str">
        <f>'Total Payment Amount'!$D$3</f>
        <v>DY 7</v>
      </c>
      <c r="C292" s="197">
        <f>'Total Payment Amount'!$D$4</f>
        <v>41213</v>
      </c>
      <c r="D292" s="199" t="str">
        <f ca="1" t="shared" si="18"/>
        <v>Category 4: Central Line Associated Blood Stream Infection (CLABSI) (required)</v>
      </c>
      <c r="E292" s="196">
        <f ca="1" t="shared" si="19"/>
        <v>1143450</v>
      </c>
      <c r="F292" s="196">
        <f ca="1" t="shared" si="20"/>
        <v>1143450</v>
      </c>
      <c r="G292" s="199" t="str">
        <f ca="1">INDIRECT("'"&amp;$Q292&amp;"'!B197")</f>
        <v>Optional Milestone:</v>
      </c>
      <c r="H292" s="199">
        <f ca="1">INDIRECT("'"&amp;$Q292&amp;"'!d197")</f>
        <v>0</v>
      </c>
      <c r="J292" s="196">
        <f ca="1">INDIRECT("'"&amp;$Q292&amp;"'!F200")</f>
        <v>0</v>
      </c>
      <c r="K292" s="196">
        <f ca="1">INDIRECT("'"&amp;$Q292&amp;"'!F202")</f>
        <v>0</v>
      </c>
      <c r="L292" s="196" t="str">
        <f ca="1">INDIRECT("'"&amp;$Q292&amp;"'!F204")</f>
        <v>N/A</v>
      </c>
      <c r="M292" s="196">
        <f ca="1">INDIRECT("'"&amp;$Q292&amp;"'!F207")</f>
        <v>0</v>
      </c>
      <c r="N292" s="196">
        <f ca="1">INDIRECT("'"&amp;$Q292&amp;"'!B209")</f>
        <v>0</v>
      </c>
      <c r="O292" s="196">
        <f ca="1">INDIRECT("'"&amp;$Q292&amp;"'!F217")</f>
        <v>0</v>
      </c>
      <c r="P292" s="196" t="str">
        <f ca="1">INDIRECT("'"&amp;$Q292&amp;"'!F219")</f>
        <v/>
      </c>
      <c r="Q292" t="s">
        <v>276</v>
      </c>
      <c r="R292">
        <v>31</v>
      </c>
    </row>
    <row r="293" spans="1:18" ht="15">
      <c r="A293" s="196" t="str">
        <f>'Total Payment Amount'!$D$2</f>
        <v>The University of California, San Diego Health System</v>
      </c>
      <c r="B293" s="196" t="str">
        <f>'Total Payment Amount'!$D$3</f>
        <v>DY 7</v>
      </c>
      <c r="C293" s="197">
        <f>'Total Payment Amount'!$D$4</f>
        <v>41213</v>
      </c>
      <c r="D293" s="199" t="str">
        <f ca="1" t="shared" si="18"/>
        <v>Category 4: Central Line Associated Blood Stream Infection (CLABSI) (required)</v>
      </c>
      <c r="E293" s="196">
        <f ca="1" t="shared" si="19"/>
        <v>1143450</v>
      </c>
      <c r="F293" s="196">
        <f ca="1" t="shared" si="20"/>
        <v>1143450</v>
      </c>
      <c r="G293" s="199" t="str">
        <f ca="1">INDIRECT("'"&amp;$Q293&amp;"'!B222")</f>
        <v>Optional Milestone:</v>
      </c>
      <c r="H293" s="199">
        <f ca="1">INDIRECT("'"&amp;$Q293&amp;"'!d222")</f>
        <v>0</v>
      </c>
      <c r="J293" s="196">
        <f ca="1">INDIRECT("'"&amp;$Q293&amp;"'!F225")</f>
        <v>0</v>
      </c>
      <c r="K293" s="196">
        <f ca="1">INDIRECT("'"&amp;$Q293&amp;"'!F227")</f>
        <v>0</v>
      </c>
      <c r="L293" s="196" t="str">
        <f ca="1">INDIRECT("'"&amp;$Q293&amp;"'!F229")</f>
        <v>N/A</v>
      </c>
      <c r="M293" s="196">
        <f ca="1">INDIRECT("'"&amp;$Q293&amp;"'!F232")</f>
        <v>0</v>
      </c>
      <c r="N293" s="196">
        <f ca="1">INDIRECT("'"&amp;$Q293&amp;"'!B234")</f>
        <v>0</v>
      </c>
      <c r="O293" s="196">
        <f ca="1">INDIRECT("'"&amp;$Q293&amp;"'!F242")</f>
        <v>0</v>
      </c>
      <c r="P293" s="196" t="str">
        <f ca="1">INDIRECT("'"&amp;$Q293&amp;"'!F244")</f>
        <v/>
      </c>
      <c r="Q293" t="s">
        <v>276</v>
      </c>
      <c r="R293">
        <v>31</v>
      </c>
    </row>
    <row r="294" spans="1:18" ht="15">
      <c r="A294" s="196" t="str">
        <f>'Total Payment Amount'!$D$2</f>
        <v>The University of California, San Diego Health System</v>
      </c>
      <c r="B294" s="196" t="str">
        <f>'Total Payment Amount'!$D$3</f>
        <v>DY 7</v>
      </c>
      <c r="C294" s="197">
        <f>'Total Payment Amount'!$D$4</f>
        <v>41213</v>
      </c>
      <c r="D294" s="199" t="str">
        <f ca="1" t="shared" si="18"/>
        <v>Category 4: Central Line Associated Blood Stream Infection (CLABSI) (required)</v>
      </c>
      <c r="E294" s="196">
        <f ca="1" t="shared" si="19"/>
        <v>1143450</v>
      </c>
      <c r="F294" s="196">
        <f ca="1" t="shared" si="20"/>
        <v>1143450</v>
      </c>
      <c r="G294" s="199" t="str">
        <f ca="1">INDIRECT("'"&amp;$Q294&amp;"'!B247")</f>
        <v>Optional Milestone:</v>
      </c>
      <c r="H294" s="199">
        <f ca="1">INDIRECT("'"&amp;$Q294&amp;"'!d247")</f>
        <v>0</v>
      </c>
      <c r="J294" s="196">
        <f ca="1">INDIRECT("'"&amp;$Q294&amp;"'!F250")</f>
        <v>0</v>
      </c>
      <c r="K294" s="196">
        <f ca="1">INDIRECT("'"&amp;$Q294&amp;"'!F252")</f>
        <v>0</v>
      </c>
      <c r="L294" s="196" t="str">
        <f ca="1">INDIRECT("'"&amp;$Q294&amp;"'!F254")</f>
        <v>N/A</v>
      </c>
      <c r="M294" s="196">
        <f ca="1">INDIRECT("'"&amp;$Q294&amp;"'!F257")</f>
        <v>0</v>
      </c>
      <c r="N294" s="196">
        <f ca="1">INDIRECT("'"&amp;$Q294&amp;"'!B259")</f>
        <v>0</v>
      </c>
      <c r="O294" s="196">
        <f ca="1">INDIRECT("'"&amp;$Q294&amp;"'!F267")</f>
        <v>0</v>
      </c>
      <c r="P294" s="196" t="str">
        <f ca="1">INDIRECT("'"&amp;$Q294&amp;"'!F269")</f>
        <v/>
      </c>
      <c r="Q294" t="s">
        <v>276</v>
      </c>
      <c r="R294">
        <v>31</v>
      </c>
    </row>
    <row r="295" spans="1:18" ht="15">
      <c r="A295" s="196" t="str">
        <f>'Total Payment Amount'!$D$2</f>
        <v>The University of California, San Diego Health System</v>
      </c>
      <c r="B295" s="196" t="str">
        <f>'Total Payment Amount'!$D$3</f>
        <v>DY 7</v>
      </c>
      <c r="C295" s="197">
        <f>'Total Payment Amount'!$D$4</f>
        <v>41213</v>
      </c>
      <c r="D295" s="199" t="str">
        <f ca="1" t="shared" si="18"/>
        <v>Category 4: Surgical Site Infection Prevention</v>
      </c>
      <c r="E295" s="196">
        <f ca="1" t="shared" si="19"/>
        <v>1143450</v>
      </c>
      <c r="F295" s="196">
        <f ca="1" t="shared" si="20"/>
        <v>1143450</v>
      </c>
      <c r="H295" s="199" t="str">
        <f ca="1">INDIRECT("'"&amp;$Q295&amp;"'!B21")</f>
        <v>Rate of surgical site infection for Class 1 and 2 wounds (%)</v>
      </c>
      <c r="J295" s="196">
        <f ca="1">INDIRECT("'"&amp;$Q295&amp;"'!F23")</f>
        <v>31</v>
      </c>
      <c r="K295" s="196">
        <f ca="1">INDIRECT("'"&amp;$Q295&amp;"'!F25")</f>
        <v>1288</v>
      </c>
      <c r="L295" s="196">
        <f ca="1">INDIRECT("'"&amp;$Q295&amp;"'!F27")</f>
        <v>0.02406832298136646</v>
      </c>
      <c r="N295" s="196" t="str">
        <f ca="1">INDIRECT("'"&amp;$Q295&amp;"'!B32")</f>
        <v>We determined surgical site procedure groups for surgical site infection (SSI) rates as coronary artery bypass graft, total hip prosthesis replacement operation, laminectomy, spinal fusion, liver transplant and kidney transplant. These areas were included in the approved proposal modification submitted on December 23, 2011. The rate of surgical site infection for Class 1 and 2 wounds for the period of July 1, 2011 through June 30, 2012, for the selected procedures at 30 days of follow-up was 2.32% (31/1,288). Denominators for selected surgeries are extracted from our surgical electronic medical record (ORSOS) and cross-referenced with ICD9 and CPT codes provided by Health Information Management Services (HIMS) on a monthly basis. The denominator data is uploaded to the National Healthcare Safety Network (NHSN) in an excel spreadsheet. This spreadsheet includes patient identifiers, type of surgery (NHSN procedural code), duration of surgery, ASA score, wound class, emergency surgery, trauma, use of implant. DSRIP denominators include wound class 1 (clean) &amp; 2 (clean/contaminated) only. The numerator data, SSI case finding for 100% review includes re-admission within 30 days, antibiotics prescribed outside of prophylaxis, and positive wound cultures from the surgical site after surgery, review of all abdominal transplants and National Surgical Quality Improvement Project (NSQIP) data submission. NHSN methodology and definitions are used for SSI attribution. All potential SSI are reviewed by a physician and an infection control practitioner (ICP) to insure accuracy and objectivity. SSI results are shared with Infection Control Committee (ICC), Patient Safety Committee, Peri-operative Committee, Quality Council of the Medical Staff, hospital leadership, nurse leaders and the clinical faculty of each surgical specialty. Performance improvement strategies are recommended in collaboration with the surgical services. Performance improvement strategies during DY7 have focused on the use of clorhexidine gluconate (CHG) bathing pre-operatively and daily CHG bathing during hospitalization. CHG is provided to targeted surgical patients pre-operatively with instructions for use. During hospitalization, CHG product is available on nursing units and daily bathing is encouraged. One surprising barrier to daily in-hospital use was the plumbing back-ups caused by CHG wipes in our older facility. Working with facilities colleagues, special drain catches were installed to prevent clogs. We identified gaps in the physicians’ and operating room nurses’ understanding of SSI NHSN risk modifiers.  We are conducting ongoing educational efforts on these definitions; reports are provided to Peri-Operative Executive Committee on wound class discrepancies, and feedback is provided to nurses and surgeons.  For the annual report, the follow-up period for the surgical site infection rate was clarified to be 30 days. There is no change in the numerator, denominator data or milestone achievement.</v>
      </c>
      <c r="O295" s="196" t="str">
        <f ca="1">INDIRECT("'"&amp;$Q295&amp;"'!F40")</f>
        <v>Yes</v>
      </c>
      <c r="P295" s="196">
        <f ca="1">INDIRECT("'"&amp;$Q295&amp;"'!F44")</f>
        <v>1</v>
      </c>
      <c r="Q295" t="s">
        <v>277</v>
      </c>
      <c r="R295">
        <v>32</v>
      </c>
    </row>
    <row r="296" spans="1:18" ht="15">
      <c r="A296" s="196" t="str">
        <f>'Total Payment Amount'!$D$2</f>
        <v>The University of California, San Diego Health System</v>
      </c>
      <c r="B296" s="196" t="str">
        <f>'Total Payment Amount'!$D$3</f>
        <v>DY 7</v>
      </c>
      <c r="C296" s="197">
        <f>'Total Payment Amount'!$D$4</f>
        <v>41213</v>
      </c>
      <c r="D296" s="199" t="str">
        <f ca="1" t="shared" si="18"/>
        <v>Category 4: Surgical Site Infection Prevention</v>
      </c>
      <c r="E296" s="196">
        <f ca="1" t="shared" si="19"/>
        <v>1143450</v>
      </c>
      <c r="F296" s="196">
        <f ca="1" t="shared" si="20"/>
        <v>1143450</v>
      </c>
      <c r="G296" s="199" t="str">
        <f ca="1">INDIRECT("'"&amp;$Q296&amp;"'!B47")</f>
        <v>Optional Milestone:</v>
      </c>
      <c r="H296" s="199" t="str">
        <f ca="1">INDIRECT("'"&amp;$Q296&amp;"'!D47")</f>
        <v>Report at least 6 months of data collection on Coronary Artery Bypass Graft, Total Hip Prosthesis Replacement Operation (THRPRO), Laminectomy, Spinal Fusion, Liver Transplant and Kidney Transplant SSI rates to SNI for purposes of establishing the baseline and setting benchmarks.</v>
      </c>
      <c r="J296" s="196">
        <f ca="1">INDIRECT("'"&amp;$Q296&amp;"'!F50")</f>
        <v>44</v>
      </c>
      <c r="K296" s="196">
        <f ca="1">INDIRECT("'"&amp;$Q296&amp;"'!F52")</f>
        <v>1013</v>
      </c>
      <c r="L296" s="196">
        <f ca="1">INDIRECT("'"&amp;$Q296&amp;"'!F54")</f>
        <v>0.04343534057255676</v>
      </c>
      <c r="M296" s="196" t="str">
        <f ca="1">INDIRECT("'"&amp;$Q296&amp;"'!F57")</f>
        <v>Yes</v>
      </c>
      <c r="N296" s="196" t="str">
        <f ca="1">INDIRECT("'"&amp;$Q296&amp;"'!B59")</f>
        <v>This milestone was met by submitting the required six months of baseline data for surgical site infections (SSI) for  Class 1 and 2 wounds for patients undergoing coronary artery bypass graft, total hip prosthesis replacement  operation,  laminectomy, spinal fusion, liver transplant and kidney transplant. For the period of January 1, 2010 through June 30, 2010, the rate of surgical site infections for Class 1 and 2 wounds for these procedures was 4.57% (24/525). These results were sent to SNI on December 23, 2011 for benchmarking and state submission requirements. Denominators for selected surgeries are extracted from our surgical electronic medical record (ORSOS) and cross-referenced with ICD9 and CPT codes provided by Health Information Management Services (HIMS) on a monthly basis. The denominator data is uploaded to National Healthcare Safety Network (NHSN) in an excel spreadsheet. This spreadsheet includes patient identifiers, type of surgery (NHSN procedural code), duration of surgery, ASA score, wound class, emergency surgery, trauma, and use of implant. DSRIP denominators include wound class 1 (clean) &amp; 2 (clean/contaminated) only. The numerator data, SSI case finding for 100% review, includes re-admission within 30 days, antibiotics prescribed outside of prophylaxis, and positive wound cultures from the surgical site after surgery, review of all abdominal transplants and National Surgical Quality Improvement Project (NSQIP) data submission. NHSN methodology and definitions are used for SSI attribution. All potential SSI are reviewed by a physician and an infection control practitioner (ICP) to insure accuracy and objectivity. SSI results are shared with Infection Control Committee (ICC), Patient Safety Committee, Peri-operative Committee and Quality Council of the Medical Staff, hospital leadership, nurse leaders and the clinical faculty of each surgical specialty. Performance improvement strategies are recommended in collaboration with the surgical services.  We identified gaps in the physicians’ and operating room nurses’ understanding of SSI NHSN risk modifiers.  We are conducting ongoing educational efforts on these definitions; reports are provided to Peri-Operative Executive Committee on wound class discrepancies, and feedback is provided to nurses and surgeons.   For the annual report and to develop a more robust baseline for subsequent DSRIP years we have done two things. We have expanded our baseline period to twelve months, January 1, 2010 through December 31, 2010.  The SSI rate at one year after surgery for the expanded baseline population was 4.34% (44/1013).  This additional information has been submitted to SNI. In addition, we have calculated the SSI rates at 30 and 90 days of follow-up for this population. At 30 days, the SSI rate was 3.26% (33/1013).  At 90 days, the SSI rate was 4.15% (42/1013).  We have adjusted the numerator and the denominator to reflect the expanded population.  There is no change in the milestone achievement.</v>
      </c>
      <c r="O296" s="196" t="str">
        <f ca="1">INDIRECT("'"&amp;$Q296&amp;"'!F67")</f>
        <v>Yes</v>
      </c>
      <c r="P296" s="196">
        <f ca="1">INDIRECT("'"&amp;$Q296&amp;"'!F69")</f>
        <v>1</v>
      </c>
      <c r="Q296" t="s">
        <v>277</v>
      </c>
      <c r="R296">
        <v>32</v>
      </c>
    </row>
    <row r="297" spans="1:18" ht="15">
      <c r="A297" s="196" t="str">
        <f>'Total Payment Amount'!$D$2</f>
        <v>The University of California, San Diego Health System</v>
      </c>
      <c r="B297" s="196" t="str">
        <f>'Total Payment Amount'!$D$3</f>
        <v>DY 7</v>
      </c>
      <c r="C297" s="197">
        <f>'Total Payment Amount'!$D$4</f>
        <v>41213</v>
      </c>
      <c r="D297" s="199" t="str">
        <f ca="1" t="shared" si="18"/>
        <v>Category 4: Surgical Site Infection Prevention</v>
      </c>
      <c r="E297" s="196">
        <f ca="1" t="shared" si="19"/>
        <v>1143450</v>
      </c>
      <c r="F297" s="196">
        <f ca="1" t="shared" si="20"/>
        <v>1143450</v>
      </c>
      <c r="G297" s="199" t="str">
        <f ca="1">INDIRECT("'"&amp;$Q297&amp;"'!B72")</f>
        <v>Optional Milestone:</v>
      </c>
      <c r="H297" s="199" t="str">
        <f ca="1">INDIRECT("'"&amp;$Q297&amp;"'!D72")</f>
        <v>Achieve 92% combined compliance in SCIP Core Measures: post-operative glycemic control in CT surgery and urinary catheter removal by post op day 2.</v>
      </c>
      <c r="J297" s="196">
        <f ca="1">INDIRECT("'"&amp;$Q297&amp;"'!F75")</f>
        <v>468</v>
      </c>
      <c r="K297" s="196">
        <f ca="1">INDIRECT("'"&amp;$Q297&amp;"'!F77")</f>
        <v>497</v>
      </c>
      <c r="L297" s="196">
        <f ca="1">INDIRECT("'"&amp;$Q297&amp;"'!F79")</f>
        <v>0.9416498993963782</v>
      </c>
      <c r="M297" s="196" t="str">
        <f ca="1">INDIRECT("'"&amp;$Q297&amp;"'!F82")</f>
        <v>Yes</v>
      </c>
      <c r="N297" s="196" t="str">
        <f ca="1">INDIRECT("'"&amp;$Q297&amp;"'!B84")</f>
        <v>Data from July 1, 2011 through March 30, 2012 was used to measure the combined Surgical Care Improvement Project (SCIP) Core Measure compliance for post-operative glycemic control in Cardiothoracic (CT) surgery and urinary catheter removal by post-operative day two. The most significant reporting challenge is that core measure data submission finalization is driven by the Joint Commission (TJC) and Centers for Medicare &amp; Medicaid Services (CMS) and occurs after DSRIP submission deadlines. April 1, 2012 through June 30, 2012 data is not finalized; we are only able to report finalized performance data for the first three quarters of DY7 at this time. The compliance rate was 94% (351/372) for the first 3 quarters of DY7.  With preliminary data (subject to change) for April 1, 2012 through June 30, 2012 data, we are able to report a full 12 months July 1, 2011 through June 30, 2012 with a compliance rate of 95%. SCIP core measure data is collected through manual chart abstraction by a performance improvement nurse. Our core measure vendor, University HealthSystem Consortium (UHC), provides a sampled list of surgical patients according to TJC/CMS specifications. Required fields for the SCIP core measure set are abstracted according to TJC/CMS measure specifications by manual review of the electronic medical record (EMR) for each selected patient. Data is entered into the UHC website and compliance rates calculated according to the TJC/CMS measure specification algorithms. The measure specifications “NQF-Endorsed Voluntary Consensus Standards For Hospital Care” are followed for abstraction. The Measure Information Form for the Surgical Care Improvement Project (SCIP) measure set includes details for SCIP-Inf-4: Cardiac Surgery Patients With Controlled 6 A.M. Postoperative Blood Glucose and  SCIP-Inf-9: Urinary catheter removed on Postoperative Day 1 (POD 1) or Postoperative Day 2 (POD 2) with day of surgery being day zero. SCIP-INF-4 measures cardiac surgery patients with controlled 6 A.M. blood glucose (less than or equal to  200 mg/dL) on postoperative day one (POD 1) and postoperative day two (POD 2) with Anesthesia End Date being postoperative day zero (POD 0). SCIP-Inf-9 measures surgical patients with urinary catheter removed on Postoperative Day 1 or Postoperative Day 2 with day of surgery being day zero. Glycemic control has improved with the collaboration of Endocrinology and Cardiothoracic Surgery to better manage patients who are transitioning from continuous intravenous infusions to oral or subcutaneous medications. Post-operative glucose order sets were revised with specific times for Point of Care glucose checks on Postop Day 2 and associated correctional insulin scales.  Urinary catheter removal has also improved with house-wide prevalence studies that evaluate patients with catheters and the appropriateness of their indications and continued use (Milestone #6, Category 2 #14 Implement a Real-Time Healthcare Associated Infections (HAI) System). SCIP core measure data is reported to Patient Safety Committee, Peri-operative Committee and Quality Council of the Medical Staff, hospital leadership, nurse leaders and the clinical faculty of applicable surgical specialties. Since the September 30, 2012 submission, SCIP data for April 1, 2012-June 30, 2012 has been finalized. The final performance for July 1, 2011-June 30, 2012 is 94% (468/497). There is no change in the milestone achievement.</v>
      </c>
      <c r="O297" s="196">
        <f ca="1">INDIRECT("'"&amp;$Q297&amp;"'!F92")</f>
        <v>0.92</v>
      </c>
      <c r="P297" s="196">
        <f ca="1">INDIRECT("'"&amp;$Q297&amp;"'!F94")</f>
        <v>1</v>
      </c>
      <c r="Q297" t="s">
        <v>277</v>
      </c>
      <c r="R297">
        <v>32</v>
      </c>
    </row>
    <row r="298" spans="1:18" ht="15">
      <c r="A298" s="196" t="str">
        <f>'Total Payment Amount'!$D$2</f>
        <v>The University of California, San Diego Health System</v>
      </c>
      <c r="B298" s="196" t="str">
        <f>'Total Payment Amount'!$D$3</f>
        <v>DY 7</v>
      </c>
      <c r="C298" s="197">
        <f>'Total Payment Amount'!$D$4</f>
        <v>41213</v>
      </c>
      <c r="D298" s="199" t="str">
        <f ca="1" t="shared" si="18"/>
        <v>Category 4: Surgical Site Infection Prevention</v>
      </c>
      <c r="E298" s="196">
        <f ca="1" t="shared" si="19"/>
        <v>1143450</v>
      </c>
      <c r="F298" s="196">
        <f ca="1" t="shared" si="20"/>
        <v>1143450</v>
      </c>
      <c r="G298" s="199" t="str">
        <f ca="1">INDIRECT("'"&amp;$Q298&amp;"'!B97")</f>
        <v>Optional Milestone:</v>
      </c>
      <c r="H298" s="199" t="str">
        <f ca="1">INDIRECT("'"&amp;$Q298&amp;"'!d97")</f>
        <v xml:space="preserve">Achieve 85% compliance with combined SCIP Core Measure for ambulatory antibiotic administration. </v>
      </c>
      <c r="J298" s="196">
        <f ca="1">INDIRECT("'"&amp;$Q298&amp;"'!F100")</f>
        <v>525</v>
      </c>
      <c r="K298" s="196">
        <f ca="1">INDIRECT("'"&amp;$Q298&amp;"'!F102")</f>
        <v>540</v>
      </c>
      <c r="L298" s="196">
        <f ca="1">INDIRECT("'"&amp;$Q298&amp;"'!F104")</f>
        <v>0.9722222222222222</v>
      </c>
      <c r="M298" s="196" t="str">
        <f ca="1">INDIRECT("'"&amp;$Q298&amp;"'!F107")</f>
        <v>Yes</v>
      </c>
      <c r="N298" s="196" t="str">
        <f ca="1">INDIRECT("'"&amp;$Q298&amp;"'!B109")</f>
        <v>Data from July 1, 2011 through March 30, 2012 was used to measure the combined Surgical Care Improvement Project (SCIP) Core Measure compliance for outpatient surgery antibiotic administration. The most significant reporting challenge is that core measure data submission finalization is driven by the Joint Commission (TJC) and Centers for Medicare &amp; Medicaid Services (CMS) and occurs after DSRIP submission deadlines. April 1, 2012 through June 30, 2012 data is not finalized; we are only able to report final performance data for the first three quarters of DY7 at this time. The compliance rate was 97% (375/387) for the first 3 quarters of DY7.  With preliminary data (subject to change) for April 1, 2012 through June 30, 2012 data, we are able to report a full 12 months July 1, 2011 through June 30, 2012 with a compliance rate of 97%. Outpatient core measure data is collected through manual chart abstraction by a performance improvement nurse. Our core measure vendor, the University HealthSystem Consortium (UHC), provides a sampled list of surgical patients according to TJC/CMS specifications. Required fields for the outpatient core measure set are abstracted according to TJC/CMS measure specifications by manual review of the electronic medical record (EMR) for each selected patient. Data is entered into the UHC website and compliance rates calculated according to the TJC/CMS measure specification algorithms. The measure specifications “NQF-Endorsed Voluntary Consensus Standards For Hospital Care” are followed for data abstraction. The Measure Information Form for the Hospital Outpatient Department Quality Measures (Surgery) measure set includes details for OP-6 Timing of Antibiotic Prophylaxis and OP-7 Antibiotic Selection. OP- 6 measures surgical patients with prophylactic antibiotics initiated within one hour* prior to surgical incision. OP-7 measures surgical patients who received prophylactic antibiotics consistent with current guidelines (specific to each type of surgical procedure). Opportunities for improvement were identified in the Urology patient population. Education was targeted at Urologists in the ambulatory setting as well as documentation of oral medications by the pre-procedural nurses. SCIP core measure data is reported to Patient Safety Committee, Peri-operative Committee and Quality Council of the Medical Staff, hospital leadership, nurse leaders and the clinical faculty of applicable surgical specialties. Since the September 30, 2012 submission, SCIP data for April 1, 2012-June 30, 2012 has been finalized. The final performance for July 1, 2011-June 30, 2012 is 97% (525/540). There is no change in the milestone achievement.</v>
      </c>
      <c r="O298" s="196">
        <f ca="1">INDIRECT("'"&amp;$Q298&amp;"'!F117")</f>
        <v>0.85</v>
      </c>
      <c r="P298" s="196">
        <f ca="1">INDIRECT("'"&amp;$Q298&amp;"'!F119")</f>
        <v>1</v>
      </c>
      <c r="Q298" t="s">
        <v>277</v>
      </c>
      <c r="R298">
        <v>32</v>
      </c>
    </row>
    <row r="299" spans="1:18" ht="15">
      <c r="A299" s="196" t="str">
        <f>'Total Payment Amount'!$D$2</f>
        <v>The University of California, San Diego Health System</v>
      </c>
      <c r="B299" s="196" t="str">
        <f>'Total Payment Amount'!$D$3</f>
        <v>DY 7</v>
      </c>
      <c r="C299" s="197">
        <f>'Total Payment Amount'!$D$4</f>
        <v>41213</v>
      </c>
      <c r="D299" s="199" t="str">
        <f ca="1" t="shared" si="18"/>
        <v>Category 4: Surgical Site Infection Prevention</v>
      </c>
      <c r="E299" s="196">
        <f ca="1" t="shared" si="19"/>
        <v>1143450</v>
      </c>
      <c r="F299" s="196">
        <f ca="1" t="shared" si="20"/>
        <v>1143450</v>
      </c>
      <c r="G299" s="199" t="str">
        <f ca="1">INDIRECT("'"&amp;$Q299&amp;"'!B122")</f>
        <v>Optional Milestone:</v>
      </c>
      <c r="H299" s="199">
        <f ca="1">INDIRECT("'"&amp;$Q299&amp;"'!d122")</f>
        <v>0</v>
      </c>
      <c r="J299" s="196">
        <f ca="1">INDIRECT("'"&amp;$Q299&amp;"'!F125")</f>
        <v>0</v>
      </c>
      <c r="K299" s="196">
        <f ca="1">INDIRECT("'"&amp;$Q299&amp;"'!F127")</f>
        <v>0</v>
      </c>
      <c r="L299" s="196" t="str">
        <f ca="1">INDIRECT("'"&amp;$Q299&amp;"'!F129")</f>
        <v>N/A</v>
      </c>
      <c r="M299" s="196">
        <f ca="1">INDIRECT("'"&amp;$Q299&amp;"'!F132")</f>
        <v>0</v>
      </c>
      <c r="N299" s="196">
        <f ca="1">INDIRECT("'"&amp;$Q299&amp;"'!B134")</f>
        <v>0</v>
      </c>
      <c r="O299" s="196">
        <f ca="1">INDIRECT("'"&amp;$Q299&amp;"'!F142")</f>
        <v>0</v>
      </c>
      <c r="P299" s="196" t="str">
        <f ca="1">INDIRECT("'"&amp;$Q299&amp;"'!F144")</f>
        <v/>
      </c>
      <c r="Q299" t="s">
        <v>277</v>
      </c>
      <c r="R299">
        <v>32</v>
      </c>
    </row>
    <row r="300" spans="1:18" ht="15">
      <c r="A300" s="196" t="str">
        <f>'Total Payment Amount'!$D$2</f>
        <v>The University of California, San Diego Health System</v>
      </c>
      <c r="B300" s="196" t="str">
        <f>'Total Payment Amount'!$D$3</f>
        <v>DY 7</v>
      </c>
      <c r="C300" s="197">
        <f>'Total Payment Amount'!$D$4</f>
        <v>41213</v>
      </c>
      <c r="D300" s="199" t="str">
        <f ca="1" t="shared" si="18"/>
        <v>Category 4: Surgical Site Infection Prevention</v>
      </c>
      <c r="E300" s="196">
        <f ca="1" t="shared" si="19"/>
        <v>1143450</v>
      </c>
      <c r="F300" s="196">
        <f ca="1" t="shared" si="20"/>
        <v>1143450</v>
      </c>
      <c r="G300" s="199" t="str">
        <f ca="1">INDIRECT("'"&amp;$Q300&amp;"'!B147")</f>
        <v>Optional Milestone:</v>
      </c>
      <c r="H300" s="199">
        <f ca="1">INDIRECT("'"&amp;$Q300&amp;"'!d147")</f>
        <v>0</v>
      </c>
      <c r="J300" s="196">
        <f ca="1">INDIRECT("'"&amp;$Q300&amp;"'!F150")</f>
        <v>0</v>
      </c>
      <c r="K300" s="196">
        <f ca="1">INDIRECT("'"&amp;$Q300&amp;"'!F152")</f>
        <v>0</v>
      </c>
      <c r="L300" s="196" t="str">
        <f ca="1">INDIRECT("'"&amp;$Q300&amp;"'!F154")</f>
        <v>N/A</v>
      </c>
      <c r="M300" s="196">
        <f ca="1">INDIRECT("'"&amp;$Q300&amp;"'!F157")</f>
        <v>0</v>
      </c>
      <c r="N300" s="196">
        <f ca="1">INDIRECT("'"&amp;$Q300&amp;"'!B159")</f>
        <v>0</v>
      </c>
      <c r="O300" s="196">
        <f ca="1">INDIRECT("'"&amp;$Q300&amp;"'!F167")</f>
        <v>0</v>
      </c>
      <c r="P300" s="196" t="str">
        <f ca="1">INDIRECT("'"&amp;$Q300&amp;"'!F169")</f>
        <v/>
      </c>
      <c r="Q300" t="s">
        <v>277</v>
      </c>
      <c r="R300">
        <v>32</v>
      </c>
    </row>
    <row r="301" spans="1:18" ht="15">
      <c r="A301" s="196" t="str">
        <f>'Total Payment Amount'!$D$2</f>
        <v>The University of California, San Diego Health System</v>
      </c>
      <c r="B301" s="196" t="str">
        <f>'Total Payment Amount'!$D$3</f>
        <v>DY 7</v>
      </c>
      <c r="C301" s="197">
        <f>'Total Payment Amount'!$D$4</f>
        <v>41213</v>
      </c>
      <c r="D301" s="199" t="str">
        <f ca="1" t="shared" si="18"/>
        <v>Category 4: Surgical Site Infection Prevention</v>
      </c>
      <c r="E301" s="196">
        <f ca="1" t="shared" si="19"/>
        <v>1143450</v>
      </c>
      <c r="F301" s="196">
        <f ca="1" t="shared" si="20"/>
        <v>1143450</v>
      </c>
      <c r="G301" s="199" t="str">
        <f ca="1">INDIRECT("'"&amp;$Q301&amp;"'!B172")</f>
        <v>Optional Milestone:</v>
      </c>
      <c r="H301" s="199">
        <f ca="1">INDIRECT("'"&amp;$Q301&amp;"'!d172")</f>
        <v>0</v>
      </c>
      <c r="J301" s="196">
        <f ca="1">INDIRECT("'"&amp;$Q301&amp;"'!F175")</f>
        <v>0</v>
      </c>
      <c r="K301" s="196">
        <f ca="1">INDIRECT("'"&amp;$Q301&amp;"'!F177")</f>
        <v>0</v>
      </c>
      <c r="L301" s="196" t="str">
        <f ca="1">INDIRECT("'"&amp;$Q301&amp;"'!F179")</f>
        <v>N/A</v>
      </c>
      <c r="M301" s="196">
        <f ca="1">INDIRECT("'"&amp;$Q301&amp;"'!F182")</f>
        <v>0</v>
      </c>
      <c r="N301" s="196">
        <f ca="1">INDIRECT("'"&amp;$Q301&amp;"'!B184")</f>
        <v>0</v>
      </c>
      <c r="O301" s="196">
        <f ca="1">INDIRECT("'"&amp;$Q301&amp;"'!F192")</f>
        <v>0</v>
      </c>
      <c r="P301" s="196" t="str">
        <f ca="1">INDIRECT("'"&amp;$Q301&amp;"'!F194")</f>
        <v/>
      </c>
      <c r="Q301" t="s">
        <v>277</v>
      </c>
      <c r="R301">
        <v>32</v>
      </c>
    </row>
    <row r="302" spans="1:18" ht="15">
      <c r="A302" s="196" t="str">
        <f>'Total Payment Amount'!$D$2</f>
        <v>The University of California, San Diego Health System</v>
      </c>
      <c r="B302" s="196" t="str">
        <f>'Total Payment Amount'!$D$3</f>
        <v>DY 7</v>
      </c>
      <c r="C302" s="197">
        <f>'Total Payment Amount'!$D$4</f>
        <v>41213</v>
      </c>
      <c r="D302" s="199" t="str">
        <f ca="1" t="shared" si="18"/>
        <v>Category 4: Hospital-Acquired Pressure Ulcer Prevention</v>
      </c>
      <c r="E302" s="196">
        <f ca="1" t="shared" si="19"/>
        <v>1143450</v>
      </c>
      <c r="F302" s="196">
        <f ca="1" t="shared" si="20"/>
        <v>1143450</v>
      </c>
      <c r="H302" s="199" t="str">
        <f ca="1">INDIRECT("'"&amp;$Q302&amp;"'!B21")</f>
        <v>Prevalence of Stage II, III, IV or unstagable pressure ulcers (%)</v>
      </c>
      <c r="J302" s="196">
        <f ca="1">INDIRECT("'"&amp;$Q302&amp;"'!F23")</f>
        <v>8</v>
      </c>
      <c r="K302" s="196">
        <f ca="1">INDIRECT("'"&amp;$Q302&amp;"'!F25")</f>
        <v>1279</v>
      </c>
      <c r="L302" s="196">
        <f ca="1">INDIRECT("'"&amp;$Q302&amp;"'!F27")</f>
        <v>0.006254886630179828</v>
      </c>
      <c r="N302" s="196" t="str">
        <f ca="1">INDIRECT("'"&amp;$Q302&amp;"'!B32")</f>
        <v>Prevalence of Stage II, III, IV or unstagable pressure ulcers was 8/1,279 = 0.63% for July 1, 2011 through June 30, 2012 and was reported to the state through the Safety Net Institute (SNI). Coordination of skin prevalence studies is managed by the Director for Nursing Quality in collaboration with the Chair of the Skin Care Committee and the Wound Ostomy Care Nurse (WOCN) team (Milestone #2, Category 4 Additional Intervention #2 Hospital-Acquired Pressure Ulcer Prevention). The prevalence day is set in advance by the Skin Care Committee and performed quarterly.  The data collection instrument used is from Collaborative Alliance for Nursing Outcomes (CALNOC).  The CALNOC Code Book is used to guide data collection and submission. Unit Champions of the Skin Care Committee, with their manager, ensure that data is collected on the assigned day.  The staff receive training in skin inspection and pressure ulcer staging several times a year. While CALNOC defines populations that can be excluded, we have only excluded one patient since 2005. We inspect all bony prominences including traditional areas such as the coccyx, as well as areas such as heels, elbows, ears, and posterior cranium.  Any pressure ulcer found is staged and recorded on the data collection tool. To ensure accurate staging, any pressure injury that is a Stage II or greater is validated by a WOCN during the prevalence study.  We also take photographs of skin injury. Each patient’s chart is reviewed for demographic data, data relative to risk assessment; Braden Scale scores are collected. Chart review is also used to determine if a pressure ulcer prevention protocol was in place at the time of pressure ulcer prevalence quality study. Data is reviewed and entered into the CALNOC supplied spreadsheet by an RN who assesses for any data discrepancy. The pressure ulcer prevalence quality study process is explained to patients as a routine quality activity in order to help them understand skin breakdown from pressure.</v>
      </c>
      <c r="O302" s="196">
        <f ca="1">INDIRECT("'"&amp;$Q302&amp;"'!F40")</f>
        <v>0.011</v>
      </c>
      <c r="P302" s="196">
        <f ca="1">INDIRECT("'"&amp;$Q302&amp;"'!F44")</f>
        <v>1</v>
      </c>
      <c r="Q302" t="s">
        <v>278</v>
      </c>
      <c r="R302">
        <v>33</v>
      </c>
    </row>
    <row r="303" spans="1:18" ht="15">
      <c r="A303" s="196" t="str">
        <f>'Total Payment Amount'!$D$2</f>
        <v>The University of California, San Diego Health System</v>
      </c>
      <c r="B303" s="196" t="str">
        <f>'Total Payment Amount'!$D$3</f>
        <v>DY 7</v>
      </c>
      <c r="C303" s="197">
        <f>'Total Payment Amount'!$D$4</f>
        <v>41213</v>
      </c>
      <c r="D303" s="199" t="str">
        <f ca="1" t="shared" si="18"/>
        <v>Category 4: Hospital-Acquired Pressure Ulcer Prevention</v>
      </c>
      <c r="E303" s="196">
        <f ca="1" t="shared" si="19"/>
        <v>1143450</v>
      </c>
      <c r="F303" s="196">
        <f ca="1" t="shared" si="20"/>
        <v>1143450</v>
      </c>
      <c r="G303" s="199" t="str">
        <f ca="1">INDIRECT("'"&amp;$Q303&amp;"'!B47")</f>
        <v>Optional Milestone:</v>
      </c>
      <c r="H303" s="199" t="str">
        <f ca="1">INDIRECT("'"&amp;$Q303&amp;"'!D47")</f>
        <v>Share data, promising practices, and findings with SNI to foster shared learning and benchmarking across the California public hospitals.</v>
      </c>
      <c r="J303" s="196">
        <f ca="1">INDIRECT("'"&amp;$Q303&amp;"'!F50")</f>
        <v>0</v>
      </c>
      <c r="K303" s="196">
        <f ca="1">INDIRECT("'"&amp;$Q303&amp;"'!F52")</f>
        <v>0</v>
      </c>
      <c r="L303" s="196" t="str">
        <f ca="1">INDIRECT("'"&amp;$Q303&amp;"'!F54")</f>
        <v>Yes</v>
      </c>
      <c r="M303" s="196" t="str">
        <f ca="1">INDIRECT("'"&amp;$Q303&amp;"'!F57")</f>
        <v>Yes</v>
      </c>
      <c r="N303" s="196" t="str">
        <f ca="1">INDIRECT("'"&amp;$Q303&amp;"'!B59")</f>
        <v xml:space="preserve">Data, promising practices and findings of the UC San Diego Health System (UCSDHS) Hospital-Acquired Pressure Ulcer (HAPU) Prevention Program were shared with Safety Net Institute on 12/23/2011 to comply with submission requirements. The information submitted included information regarding the following practices: our skin care education, National Database of Nursing Quality Indicators (NDNQI®) and Collaborative Alliance for Nursing Outcomes (CALNOC) benchmarking participation and data use, our use of Wound Ostomy Care Nurse (WOCN) consultations, and our skin product evaluation and selection process. We also shared information on our mattress replacements, details regarding our weekly “Wound Wednesday” prevalence activities, daily skin care reports, Skin Care Products Fair, and WOCN Education. The Shared Governance Skin Care Committee has led the accomplishment of several initiatives in DY7.  Training in skin inspection and pressure ulcer staging is given several times a year. A vendor fair was conducted in collaboration with the Purchasing Department to optimize skin care product selection. The skin product vendor was selected and the vendor conducted educational sessions on each unit on days and nights; educating over 1,500 nurses on new skin products. The vendor partnered with UCSDHS to create organization-specific protocols and flyers to assist with education.  Inpatient nursing partnered with our operating room (OR) nurses to screen patients at risk for sacral breakdown and apply an intra-operative protective dressing under protocol.  Multiple in-services were provided to the Post-Anesthesia Care Unit (PACU) and OR staff by the Critical Care Clinical Nurse Specialist (CNS) on both the product and the guidelines for use. We learned that early engagement of OR nurses in the Skin Care Committee has resulted in a partnership that has decreased surgical-related deep tissue injury through a shared commitment to patient care. We also enhanced monitoring for skin conditions through “Wound Wednesday”, a weekly head to toe examination of every patient for potential skin breakdown. The Chief Nursing Officer receives a daily report of all inpatients with skin breakdown, as well as Wound Wednesday results, ensuring accountability for appropriate care and intensive monitoring. </v>
      </c>
      <c r="O303" s="196" t="str">
        <f ca="1">INDIRECT("'"&amp;$Q303&amp;"'!F67")</f>
        <v>Yes</v>
      </c>
      <c r="P303" s="196">
        <f ca="1">INDIRECT("'"&amp;$Q303&amp;"'!F69")</f>
        <v>1</v>
      </c>
      <c r="Q303" t="s">
        <v>278</v>
      </c>
      <c r="R303">
        <v>33</v>
      </c>
    </row>
    <row r="304" spans="1:18" ht="15">
      <c r="A304" s="196" t="str">
        <f>'Total Payment Amount'!$D$2</f>
        <v>The University of California, San Diego Health System</v>
      </c>
      <c r="B304" s="196" t="str">
        <f>'Total Payment Amount'!$D$3</f>
        <v>DY 7</v>
      </c>
      <c r="C304" s="197">
        <f>'Total Payment Amount'!$D$4</f>
        <v>41213</v>
      </c>
      <c r="D304" s="199" t="str">
        <f ca="1" t="shared" si="18"/>
        <v>Category 4: Hospital-Acquired Pressure Ulcer Prevention</v>
      </c>
      <c r="E304" s="196">
        <f ca="1" t="shared" si="19"/>
        <v>1143450</v>
      </c>
      <c r="F304" s="196">
        <f ca="1" t="shared" si="20"/>
        <v>1143450</v>
      </c>
      <c r="G304" s="199" t="str">
        <f ca="1">INDIRECT("'"&amp;$Q304&amp;"'!B72")</f>
        <v>Optional Milestone:</v>
      </c>
      <c r="H304" s="199">
        <f ca="1">INDIRECT("'"&amp;$Q304&amp;"'!D72")</f>
        <v>0</v>
      </c>
      <c r="J304" s="196">
        <f ca="1">INDIRECT("'"&amp;$Q304&amp;"'!F75")</f>
        <v>0</v>
      </c>
      <c r="K304" s="196">
        <f ca="1">INDIRECT("'"&amp;$Q304&amp;"'!F77")</f>
        <v>0</v>
      </c>
      <c r="L304" s="196" t="str">
        <f ca="1">INDIRECT("'"&amp;$Q304&amp;"'!F79")</f>
        <v>N/A</v>
      </c>
      <c r="M304" s="196">
        <f ca="1">INDIRECT("'"&amp;$Q304&amp;"'!F82")</f>
        <v>0</v>
      </c>
      <c r="N304" s="196">
        <f ca="1">INDIRECT("'"&amp;$Q304&amp;"'!B84")</f>
        <v>0</v>
      </c>
      <c r="O304" s="196">
        <f ca="1">INDIRECT("'"&amp;$Q304&amp;"'!F92")</f>
        <v>0</v>
      </c>
      <c r="P304" s="196" t="str">
        <f ca="1">INDIRECT("'"&amp;$Q304&amp;"'!F94")</f>
        <v/>
      </c>
      <c r="Q304" t="s">
        <v>278</v>
      </c>
      <c r="R304">
        <v>33</v>
      </c>
    </row>
    <row r="305" spans="1:18" ht="15">
      <c r="A305" s="196" t="str">
        <f>'Total Payment Amount'!$D$2</f>
        <v>The University of California, San Diego Health System</v>
      </c>
      <c r="B305" s="196" t="str">
        <f>'Total Payment Amount'!$D$3</f>
        <v>DY 7</v>
      </c>
      <c r="C305" s="197">
        <f>'Total Payment Amount'!$D$4</f>
        <v>41213</v>
      </c>
      <c r="D305" s="199" t="str">
        <f ca="1" t="shared" si="18"/>
        <v>Category 4: Hospital-Acquired Pressure Ulcer Prevention</v>
      </c>
      <c r="E305" s="196">
        <f ca="1" t="shared" si="19"/>
        <v>1143450</v>
      </c>
      <c r="F305" s="196">
        <f ca="1" t="shared" si="20"/>
        <v>1143450</v>
      </c>
      <c r="G305" s="199" t="str">
        <f ca="1">INDIRECT("'"&amp;$Q305&amp;"'!B97")</f>
        <v>Optional Milestone:</v>
      </c>
      <c r="H305" s="199">
        <f ca="1">INDIRECT("'"&amp;$Q305&amp;"'!d97")</f>
        <v>0</v>
      </c>
      <c r="J305" s="196">
        <f ca="1">INDIRECT("'"&amp;$Q305&amp;"'!F100")</f>
        <v>0</v>
      </c>
      <c r="K305" s="196">
        <f ca="1">INDIRECT("'"&amp;$Q305&amp;"'!F102")</f>
        <v>0</v>
      </c>
      <c r="L305" s="196" t="str">
        <f ca="1">INDIRECT("'"&amp;$Q305&amp;"'!F104")</f>
        <v>N/A</v>
      </c>
      <c r="M305" s="196">
        <f ca="1">INDIRECT("'"&amp;$Q305&amp;"'!F107")</f>
        <v>0</v>
      </c>
      <c r="N305" s="196">
        <f ca="1">INDIRECT("'"&amp;$Q305&amp;"'!B109")</f>
        <v>0</v>
      </c>
      <c r="O305" s="196">
        <f ca="1">INDIRECT("'"&amp;$Q305&amp;"'!F117")</f>
        <v>0</v>
      </c>
      <c r="P305" s="196" t="str">
        <f ca="1">INDIRECT("'"&amp;$Q305&amp;"'!F119")</f>
        <v/>
      </c>
      <c r="Q305" t="s">
        <v>278</v>
      </c>
      <c r="R305">
        <v>33</v>
      </c>
    </row>
    <row r="306" spans="1:18" ht="15">
      <c r="A306" s="196" t="str">
        <f>'Total Payment Amount'!$D$2</f>
        <v>The University of California, San Diego Health System</v>
      </c>
      <c r="B306" s="196" t="str">
        <f>'Total Payment Amount'!$D$3</f>
        <v>DY 7</v>
      </c>
      <c r="C306" s="197">
        <f>'Total Payment Amount'!$D$4</f>
        <v>41213</v>
      </c>
      <c r="D306" s="199" t="str">
        <f ca="1" t="shared" si="18"/>
        <v>Category 4: Hospital-Acquired Pressure Ulcer Prevention</v>
      </c>
      <c r="E306" s="196">
        <f ca="1" t="shared" si="19"/>
        <v>1143450</v>
      </c>
      <c r="F306" s="196">
        <f ca="1" t="shared" si="20"/>
        <v>1143450</v>
      </c>
      <c r="G306" s="199" t="str">
        <f ca="1">INDIRECT("'"&amp;$Q306&amp;"'!B122")</f>
        <v>Optional Milestone:</v>
      </c>
      <c r="H306" s="199">
        <f ca="1">INDIRECT("'"&amp;$Q306&amp;"'!d122")</f>
        <v>0</v>
      </c>
      <c r="J306" s="196">
        <f ca="1">INDIRECT("'"&amp;$Q306&amp;"'!F125")</f>
        <v>0</v>
      </c>
      <c r="K306" s="196">
        <f ca="1">INDIRECT("'"&amp;$Q306&amp;"'!F127")</f>
        <v>0</v>
      </c>
      <c r="L306" s="196" t="str">
        <f ca="1">INDIRECT("'"&amp;$Q306&amp;"'!F129")</f>
        <v>N/A</v>
      </c>
      <c r="M306" s="196">
        <f ca="1">INDIRECT("'"&amp;$Q306&amp;"'!F132")</f>
        <v>0</v>
      </c>
      <c r="N306" s="196">
        <f ca="1">INDIRECT("'"&amp;$Q306&amp;"'!B134")</f>
        <v>0</v>
      </c>
      <c r="O306" s="196">
        <f ca="1">INDIRECT("'"&amp;$Q306&amp;"'!F142")</f>
        <v>0</v>
      </c>
      <c r="P306" s="196" t="str">
        <f ca="1">INDIRECT("'"&amp;$Q306&amp;"'!F144")</f>
        <v/>
      </c>
      <c r="Q306" t="s">
        <v>278</v>
      </c>
      <c r="R306">
        <v>33</v>
      </c>
    </row>
    <row r="307" spans="1:18" ht="15">
      <c r="A307" s="196" t="str">
        <f>'Total Payment Amount'!$D$2</f>
        <v>The University of California, San Diego Health System</v>
      </c>
      <c r="B307" s="196" t="str">
        <f>'Total Payment Amount'!$D$3</f>
        <v>DY 7</v>
      </c>
      <c r="C307" s="197">
        <f>'Total Payment Amount'!$D$4</f>
        <v>41213</v>
      </c>
      <c r="D307" s="199" t="str">
        <f ca="1" t="shared" si="18"/>
        <v>Category 4: Hospital-Acquired Pressure Ulcer Prevention</v>
      </c>
      <c r="E307" s="196">
        <f ca="1" t="shared" si="19"/>
        <v>1143450</v>
      </c>
      <c r="F307" s="196">
        <f ca="1" t="shared" si="20"/>
        <v>1143450</v>
      </c>
      <c r="G307" s="199" t="str">
        <f ca="1">INDIRECT("'"&amp;$Q307&amp;"'!B147")</f>
        <v>Optional Milestone:</v>
      </c>
      <c r="H307" s="199">
        <f ca="1">INDIRECT("'"&amp;$Q307&amp;"'!d147")</f>
        <v>0</v>
      </c>
      <c r="J307" s="196">
        <f ca="1">INDIRECT("'"&amp;$Q307&amp;"'!F150")</f>
        <v>0</v>
      </c>
      <c r="K307" s="196">
        <f ca="1">INDIRECT("'"&amp;$Q307&amp;"'!F152")</f>
        <v>0</v>
      </c>
      <c r="L307" s="196" t="str">
        <f ca="1">INDIRECT("'"&amp;$Q307&amp;"'!F154")</f>
        <v>N/A</v>
      </c>
      <c r="M307" s="196">
        <f ca="1">INDIRECT("'"&amp;$Q307&amp;"'!F157")</f>
        <v>0</v>
      </c>
      <c r="N307" s="196">
        <f ca="1">INDIRECT("'"&amp;$Q307&amp;"'!B159")</f>
        <v>0</v>
      </c>
      <c r="O307" s="196">
        <f ca="1">INDIRECT("'"&amp;$Q307&amp;"'!F167")</f>
        <v>0</v>
      </c>
      <c r="P307" s="196" t="str">
        <f ca="1">INDIRECT("'"&amp;$Q307&amp;"'!F169")</f>
        <v/>
      </c>
      <c r="Q307" t="s">
        <v>278</v>
      </c>
      <c r="R307">
        <v>33</v>
      </c>
    </row>
    <row r="308" spans="1:18" ht="15">
      <c r="A308" s="196" t="str">
        <f>'Total Payment Amount'!$D$2</f>
        <v>The University of California, San Diego Health System</v>
      </c>
      <c r="B308" s="196" t="str">
        <f>'Total Payment Amount'!$D$3</f>
        <v>DY 7</v>
      </c>
      <c r="C308" s="197">
        <f>'Total Payment Amount'!$D$4</f>
        <v>41213</v>
      </c>
      <c r="D308" s="199" t="str">
        <f ca="1" t="shared" si="18"/>
        <v>Category 4: Hospital-Acquired Pressure Ulcer Prevention</v>
      </c>
      <c r="E308" s="196">
        <f ca="1" t="shared" si="19"/>
        <v>1143450</v>
      </c>
      <c r="F308" s="196">
        <f ca="1" t="shared" si="20"/>
        <v>1143450</v>
      </c>
      <c r="G308" s="199" t="str">
        <f ca="1">INDIRECT("'"&amp;$Q308&amp;"'!B172")</f>
        <v>Optional Milestone:</v>
      </c>
      <c r="H308" s="199">
        <f ca="1">INDIRECT("'"&amp;$Q308&amp;"'!d172")</f>
        <v>0</v>
      </c>
      <c r="J308" s="196">
        <f ca="1">INDIRECT("'"&amp;$Q308&amp;"'!F175")</f>
        <v>0</v>
      </c>
      <c r="K308" s="196">
        <f ca="1">INDIRECT("'"&amp;$Q308&amp;"'!F177")</f>
        <v>0</v>
      </c>
      <c r="L308" s="196" t="str">
        <f ca="1">INDIRECT("'"&amp;$Q308&amp;"'!F179")</f>
        <v>N/A</v>
      </c>
      <c r="M308" s="196">
        <f ca="1">INDIRECT("'"&amp;$Q308&amp;"'!F182")</f>
        <v>0</v>
      </c>
      <c r="N308" s="196">
        <f ca="1">INDIRECT("'"&amp;$Q308&amp;"'!B184")</f>
        <v>0</v>
      </c>
      <c r="O308" s="196">
        <f ca="1">INDIRECT("'"&amp;$Q308&amp;"'!F192")</f>
        <v>0</v>
      </c>
      <c r="P308" s="196" t="str">
        <f ca="1">INDIRECT("'"&amp;$Q308&amp;"'!F194")</f>
        <v/>
      </c>
      <c r="Q308" t="s">
        <v>278</v>
      </c>
      <c r="R308">
        <v>33</v>
      </c>
    </row>
    <row r="309" spans="1:18" ht="15">
      <c r="A309" s="196" t="str">
        <f>'Total Payment Amount'!$D$2</f>
        <v>The University of California, San Diego Health System</v>
      </c>
      <c r="B309" s="196" t="str">
        <f>'Total Payment Amount'!$D$3</f>
        <v>DY 7</v>
      </c>
      <c r="C309" s="197">
        <f>'Total Payment Amount'!$D$4</f>
        <v>41213</v>
      </c>
      <c r="D309" s="199" t="str">
        <f ca="1" t="shared" si="18"/>
        <v>Category 4: Hospital-Acquired Pressure Ulcer Prevention</v>
      </c>
      <c r="E309" s="196">
        <f ca="1" t="shared" si="19"/>
        <v>1143450</v>
      </c>
      <c r="F309" s="196">
        <f ca="1" t="shared" si="20"/>
        <v>1143450</v>
      </c>
      <c r="G309" s="199" t="str">
        <f ca="1">INDIRECT("'"&amp;$Q309&amp;"'!B197")</f>
        <v>Optional Milestone:</v>
      </c>
      <c r="H309" s="199">
        <f ca="1">INDIRECT("'"&amp;$Q309&amp;"'!d197")</f>
        <v>0</v>
      </c>
      <c r="J309" s="196">
        <f ca="1">INDIRECT("'"&amp;$Q309&amp;"'!F200")</f>
        <v>0</v>
      </c>
      <c r="K309" s="196">
        <f ca="1">INDIRECT("'"&amp;$Q309&amp;"'!F202")</f>
        <v>0</v>
      </c>
      <c r="L309" s="196" t="str">
        <f ca="1">INDIRECT("'"&amp;$Q309&amp;"'!F204")</f>
        <v>N/A</v>
      </c>
      <c r="M309" s="196">
        <f ca="1">INDIRECT("'"&amp;$Q309&amp;"'!F207")</f>
        <v>0</v>
      </c>
      <c r="N309" s="196">
        <f ca="1">INDIRECT("'"&amp;$Q309&amp;"'!B209")</f>
        <v>0</v>
      </c>
      <c r="O309" s="196">
        <f ca="1">INDIRECT("'"&amp;$Q309&amp;"'!F217")</f>
        <v>0</v>
      </c>
      <c r="P309" s="196" t="str">
        <f ca="1">INDIRECT("'"&amp;$Q309&amp;"'!F219")</f>
        <v/>
      </c>
      <c r="Q309" t="s">
        <v>278</v>
      </c>
      <c r="R309">
        <v>33</v>
      </c>
    </row>
    <row r="310" spans="1:18" ht="15">
      <c r="A310" s="196" t="str">
        <f>'Total Payment Amount'!$D$2</f>
        <v>The University of California, San Diego Health System</v>
      </c>
      <c r="B310" s="196" t="str">
        <f>'Total Payment Amount'!$D$3</f>
        <v>DY 7</v>
      </c>
      <c r="C310" s="197">
        <f>'Total Payment Amount'!$D$4</f>
        <v>41213</v>
      </c>
      <c r="D310" s="199" t="str">
        <f ca="1" t="shared" si="18"/>
        <v>Category 4: Hospital-Acquired Pressure Ulcer Prevention</v>
      </c>
      <c r="E310" s="196">
        <f ca="1" t="shared" si="19"/>
        <v>1143450</v>
      </c>
      <c r="F310" s="196">
        <f ca="1" t="shared" si="20"/>
        <v>1143450</v>
      </c>
      <c r="G310" s="199" t="str">
        <f ca="1">INDIRECT("'"&amp;$Q310&amp;"'!B222")</f>
        <v>Optional Milestone:</v>
      </c>
      <c r="H310" s="199">
        <f ca="1">INDIRECT("'"&amp;$Q310&amp;"'!d222")</f>
        <v>0</v>
      </c>
      <c r="J310" s="196">
        <f ca="1">INDIRECT("'"&amp;$Q310&amp;"'!F225")</f>
        <v>0</v>
      </c>
      <c r="K310" s="196">
        <f ca="1">INDIRECT("'"&amp;$Q310&amp;"'!F227")</f>
        <v>0</v>
      </c>
      <c r="L310" s="196" t="str">
        <f ca="1">INDIRECT("'"&amp;$Q310&amp;"'!F229")</f>
        <v>N/A</v>
      </c>
      <c r="M310" s="196">
        <f ca="1">INDIRECT("'"&amp;$Q310&amp;"'!F232")</f>
        <v>0</v>
      </c>
      <c r="N310" s="196">
        <f ca="1">INDIRECT("'"&amp;$Q310&amp;"'!B234")</f>
        <v>0</v>
      </c>
      <c r="O310" s="196">
        <f ca="1">INDIRECT("'"&amp;$Q310&amp;"'!F242")</f>
        <v>0</v>
      </c>
      <c r="P310" s="196" t="str">
        <f ca="1">INDIRECT("'"&amp;$Q310&amp;"'!F244")</f>
        <v/>
      </c>
      <c r="Q310" t="s">
        <v>278</v>
      </c>
      <c r="R310">
        <v>33</v>
      </c>
    </row>
    <row r="311" spans="1:18" ht="15">
      <c r="A311" s="196" t="str">
        <f>'Total Payment Amount'!$D$2</f>
        <v>The University of California, San Diego Health System</v>
      </c>
      <c r="B311" s="196" t="str">
        <f>'Total Payment Amount'!$D$3</f>
        <v>DY 7</v>
      </c>
      <c r="C311" s="197">
        <f>'Total Payment Amount'!$D$4</f>
        <v>41213</v>
      </c>
      <c r="D311" s="199" t="str">
        <f ca="1" t="shared" si="18"/>
        <v>Category 4: Hospital-Acquired Pressure Ulcer Prevention</v>
      </c>
      <c r="E311" s="196">
        <f ca="1" t="shared" si="19"/>
        <v>1143450</v>
      </c>
      <c r="F311" s="196">
        <f ca="1" t="shared" si="20"/>
        <v>1143450</v>
      </c>
      <c r="G311" s="199" t="str">
        <f ca="1">INDIRECT("'"&amp;$Q311&amp;"'!B247")</f>
        <v>Optional Milestone:</v>
      </c>
      <c r="H311" s="199">
        <f ca="1">INDIRECT("'"&amp;$Q311&amp;"'!d247")</f>
        <v>0</v>
      </c>
      <c r="J311" s="196">
        <f ca="1">INDIRECT("'"&amp;$Q311&amp;"'!F250")</f>
        <v>0</v>
      </c>
      <c r="K311" s="196">
        <f ca="1">INDIRECT("'"&amp;$Q311&amp;"'!F252")</f>
        <v>0</v>
      </c>
      <c r="L311" s="196" t="str">
        <f ca="1">INDIRECT("'"&amp;$Q311&amp;"'!F254")</f>
        <v>N/A</v>
      </c>
      <c r="M311" s="196">
        <f ca="1">INDIRECT("'"&amp;$Q311&amp;"'!F257")</f>
        <v>0</v>
      </c>
      <c r="N311" s="196">
        <f ca="1">INDIRECT("'"&amp;$Q311&amp;"'!B259")</f>
        <v>0</v>
      </c>
      <c r="O311" s="196">
        <f ca="1">INDIRECT("'"&amp;$Q311&amp;"'!F267")</f>
        <v>0</v>
      </c>
      <c r="P311" s="196" t="str">
        <f ca="1">INDIRECT("'"&amp;$Q311&amp;"'!F269")</f>
        <v/>
      </c>
      <c r="Q311" t="s">
        <v>278</v>
      </c>
      <c r="R311">
        <v>33</v>
      </c>
    </row>
    <row r="312" spans="1:18" ht="15">
      <c r="A312" s="196" t="str">
        <f>'Total Payment Amount'!$D$2</f>
        <v>The University of California, San Diego Health System</v>
      </c>
      <c r="B312" s="196" t="str">
        <f>'Total Payment Amount'!$D$3</f>
        <v>DY 7</v>
      </c>
      <c r="C312" s="197">
        <f>'Total Payment Amount'!$D$4</f>
        <v>41213</v>
      </c>
      <c r="D312" s="199" t="str">
        <f ca="1" t="shared" si="18"/>
        <v>Category 4: Hospital-Acquired Pressure Ulcer Prevention</v>
      </c>
      <c r="E312" s="196">
        <f ca="1" t="shared" si="19"/>
        <v>1143450</v>
      </c>
      <c r="F312" s="196">
        <f ca="1" t="shared" si="20"/>
        <v>1143450</v>
      </c>
      <c r="G312" s="199" t="str">
        <f ca="1">INDIRECT("'"&amp;$Q312&amp;"'!B272")</f>
        <v>Optional Milestone:</v>
      </c>
      <c r="H312" s="199">
        <f ca="1">INDIRECT("'"&amp;$Q312&amp;"'!d272")</f>
        <v>0</v>
      </c>
      <c r="J312" s="196">
        <f ca="1">INDIRECT("'"&amp;$Q312&amp;"'!F275")</f>
        <v>0</v>
      </c>
      <c r="K312" s="196">
        <f ca="1">INDIRECT("'"&amp;$Q312&amp;"'!F277")</f>
        <v>0</v>
      </c>
      <c r="L312" s="196" t="str">
        <f ca="1">INDIRECT("'"&amp;$Q312&amp;"'!F279")</f>
        <v>N/A</v>
      </c>
      <c r="M312" s="196">
        <f ca="1">INDIRECT("'"&amp;$Q312&amp;"'!F282")</f>
        <v>0</v>
      </c>
      <c r="N312" s="196">
        <f ca="1">INDIRECT("'"&amp;$Q312&amp;"'!B284")</f>
        <v>0</v>
      </c>
      <c r="O312" s="196">
        <f ca="1">INDIRECT("'"&amp;$Q312&amp;"'!F292")</f>
        <v>0</v>
      </c>
      <c r="P312" s="196" t="str">
        <f ca="1">INDIRECT("'"&amp;$Q312&amp;"'!F294")</f>
        <v/>
      </c>
      <c r="Q312" t="s">
        <v>278</v>
      </c>
      <c r="R312">
        <v>33</v>
      </c>
    </row>
    <row r="313" spans="1:18" ht="15">
      <c r="A313" s="196" t="str">
        <f>'Total Payment Amount'!$D$2</f>
        <v>The University of California, San Diego Health System</v>
      </c>
      <c r="B313" s="196" t="str">
        <f>'Total Payment Amount'!$D$3</f>
        <v>DY 7</v>
      </c>
      <c r="C313" s="197">
        <f>'Total Payment Amount'!$D$4</f>
        <v>41213</v>
      </c>
      <c r="D313" s="199" t="str">
        <f ca="1" t="shared" si="18"/>
        <v>Category 4: Hospital-Acquired Pressure Ulcer Prevention</v>
      </c>
      <c r="E313" s="196">
        <f ca="1" t="shared" si="19"/>
        <v>1143450</v>
      </c>
      <c r="F313" s="196">
        <f ca="1" t="shared" si="20"/>
        <v>1143450</v>
      </c>
      <c r="G313" s="199" t="str">
        <f ca="1">INDIRECT("'"&amp;$Q313&amp;"'!B297")</f>
        <v>Optional Milestone:</v>
      </c>
      <c r="H313" s="199">
        <f ca="1">INDIRECT("'"&amp;$Q313&amp;"'!D297")</f>
        <v>0</v>
      </c>
      <c r="J313" s="196">
        <f ca="1">INDIRECT("'"&amp;$Q313&amp;"'!F300")</f>
        <v>0</v>
      </c>
      <c r="K313" s="196">
        <f ca="1">INDIRECT("'"&amp;$Q313&amp;"'!F302")</f>
        <v>0</v>
      </c>
      <c r="L313" s="196" t="str">
        <f ca="1">INDIRECT("'"&amp;$Q313&amp;"'!F304")</f>
        <v>N/A</v>
      </c>
      <c r="M313" s="196">
        <f ca="1">INDIRECT("'"&amp;$Q313&amp;"'!F307")</f>
        <v>0</v>
      </c>
      <c r="N313" s="196">
        <f ca="1">INDIRECT("'"&amp;$Q313&amp;"'!B309")</f>
        <v>0</v>
      </c>
      <c r="O313" s="196">
        <f ca="1">INDIRECT("'"&amp;$Q313&amp;"'!F317")</f>
        <v>0</v>
      </c>
      <c r="P313" s="196" t="str">
        <f ca="1">INDIRECT("'"&amp;$Q313&amp;"'!F319")</f>
        <v/>
      </c>
      <c r="Q313" t="s">
        <v>278</v>
      </c>
      <c r="R313">
        <v>33</v>
      </c>
    </row>
    <row r="314" spans="1:18" ht="15">
      <c r="A314" s="196" t="str">
        <f>'Total Payment Amount'!$D$2</f>
        <v>The University of California, San Diego Health System</v>
      </c>
      <c r="B314" s="196" t="str">
        <f>'Total Payment Amount'!$D$3</f>
        <v>DY 7</v>
      </c>
      <c r="C314" s="197">
        <f>'Total Payment Amount'!$D$4</f>
        <v>41213</v>
      </c>
      <c r="D314" s="199" t="str">
        <f ca="1" t="shared" si="18"/>
        <v>Category 4: Hospital-Acquired Pressure Ulcer Prevention</v>
      </c>
      <c r="E314" s="196">
        <f ca="1" t="shared" si="19"/>
        <v>1143450</v>
      </c>
      <c r="F314" s="196">
        <f ca="1" t="shared" si="20"/>
        <v>1143450</v>
      </c>
      <c r="G314" s="199" t="str">
        <f ca="1">INDIRECT("'"&amp;$Q314&amp;"'!B322")</f>
        <v>Optional Milestone:</v>
      </c>
      <c r="H314" s="199">
        <f ca="1">INDIRECT("'"&amp;$Q314&amp;"'!D322")</f>
        <v>0</v>
      </c>
      <c r="J314" s="196">
        <f ca="1">INDIRECT("'"&amp;$Q314&amp;"'!F325")</f>
        <v>0</v>
      </c>
      <c r="K314" s="196">
        <f ca="1">INDIRECT("'"&amp;$Q314&amp;"'!F327")</f>
        <v>0</v>
      </c>
      <c r="L314" s="196" t="str">
        <f ca="1">INDIRECT("'"&amp;$Q314&amp;"'!F329")</f>
        <v>N/A</v>
      </c>
      <c r="M314" s="196">
        <f ca="1">INDIRECT("'"&amp;$Q314&amp;"'!F332")</f>
        <v>0</v>
      </c>
      <c r="N314" s="196">
        <f ca="1">INDIRECT("'"&amp;$Q314&amp;"'!B334")</f>
        <v>0</v>
      </c>
      <c r="O314" s="196">
        <f ca="1">INDIRECT("'"&amp;$Q314&amp;"'!F342")</f>
        <v>0</v>
      </c>
      <c r="P314" s="196" t="str">
        <f ca="1">INDIRECT("'"&amp;$Q314&amp;"'!F344")</f>
        <v/>
      </c>
      <c r="Q314" t="s">
        <v>278</v>
      </c>
      <c r="R314">
        <v>33</v>
      </c>
    </row>
    <row r="315" spans="1:18" ht="15">
      <c r="A315" s="196" t="str">
        <f>'Total Payment Amount'!$D$2</f>
        <v>The University of California, San Diego Health System</v>
      </c>
      <c r="B315" s="196" t="str">
        <f>'Total Payment Amount'!$D$3</f>
        <v>DY 7</v>
      </c>
      <c r="C315" s="197">
        <f>'Total Payment Amount'!$D$4</f>
        <v>41213</v>
      </c>
      <c r="D315" s="199" t="str">
        <f ca="1" t="shared" si="18"/>
        <v>Category 4: Hospital-Acquired Pressure Ulcer Prevention</v>
      </c>
      <c r="E315" s="196">
        <f ca="1" t="shared" si="19"/>
        <v>1143450</v>
      </c>
      <c r="F315" s="196">
        <f ca="1" t="shared" si="20"/>
        <v>1143450</v>
      </c>
      <c r="G315" s="199" t="str">
        <f ca="1">INDIRECT("'"&amp;$Q315&amp;"'!B347")</f>
        <v>Optional Milestone:</v>
      </c>
      <c r="H315" s="199">
        <f ca="1">INDIRECT("'"&amp;$Q315&amp;"'!D347")</f>
        <v>0</v>
      </c>
      <c r="J315" s="196">
        <f ca="1">INDIRECT("'"&amp;$Q315&amp;"'!F350")</f>
        <v>0</v>
      </c>
      <c r="K315" s="196">
        <f ca="1">INDIRECT("'"&amp;$Q315&amp;"'!F352")</f>
        <v>0</v>
      </c>
      <c r="L315" s="196" t="str">
        <f ca="1">INDIRECT("'"&amp;$Q315&amp;"'!F354")</f>
        <v>N/A</v>
      </c>
      <c r="M315" s="196">
        <f ca="1">INDIRECT("'"&amp;$Q315&amp;"'!F357")</f>
        <v>0</v>
      </c>
      <c r="N315" s="196">
        <f ca="1">INDIRECT("'"&amp;$Q315&amp;"'!B359")</f>
        <v>0</v>
      </c>
      <c r="O315" s="196">
        <f ca="1">INDIRECT("'"&amp;$Q315&amp;"'!F367")</f>
        <v>0</v>
      </c>
      <c r="P315" s="196" t="str">
        <f ca="1">INDIRECT("'"&amp;$Q315&amp;"'!F369")</f>
        <v/>
      </c>
      <c r="Q315" t="s">
        <v>278</v>
      </c>
      <c r="R315">
        <v>33</v>
      </c>
    </row>
    <row r="316" spans="1:18" ht="15">
      <c r="A316" s="196" t="str">
        <f>'Total Payment Amount'!$D$2</f>
        <v>The University of California, San Diego Health System</v>
      </c>
      <c r="B316" s="196" t="str">
        <f>'Total Payment Amount'!$D$3</f>
        <v>DY 7</v>
      </c>
      <c r="C316" s="197">
        <f>'Total Payment Amount'!$D$4</f>
        <v>41213</v>
      </c>
      <c r="D316" s="199" t="str">
        <f ca="1" t="shared" si="18"/>
        <v>Category 4: Stroke Management</v>
      </c>
      <c r="E316" s="196">
        <f ca="1" t="shared" si="19"/>
        <v>0</v>
      </c>
      <c r="F316" s="196">
        <f ca="1" t="shared" si="20"/>
        <v>0</v>
      </c>
      <c r="H316" s="199">
        <f ca="1">INDIRECT("'"&amp;$Q316&amp;"'!D22")</f>
        <v>0</v>
      </c>
      <c r="J316" s="196">
        <f ca="1">INDIRECT("'"&amp;$Q316&amp;"'!F25")</f>
        <v>0</v>
      </c>
      <c r="K316" s="196">
        <f ca="1">INDIRECT("'"&amp;$Q316&amp;"'!F27")</f>
        <v>0</v>
      </c>
      <c r="L316" s="196" t="str">
        <f ca="1">INDIRECT("'"&amp;$Q316&amp;"'!F29")</f>
        <v>N/A</v>
      </c>
      <c r="M316" s="196">
        <f ca="1">INDIRECT("'"&amp;$Q316&amp;"'!F32")</f>
        <v>0</v>
      </c>
      <c r="N316" s="196">
        <f ca="1">INDIRECT("'"&amp;$Q316&amp;"'!B34")</f>
        <v>0</v>
      </c>
      <c r="O316" s="196">
        <f ca="1">INDIRECT("'"&amp;$Q316&amp;"'!F42")</f>
        <v>0</v>
      </c>
      <c r="P316" s="196" t="str">
        <f ca="1">INDIRECT("'"&amp;$Q316&amp;"'!F44")</f>
        <v/>
      </c>
      <c r="Q316" t="s">
        <v>279</v>
      </c>
      <c r="R316">
        <v>34</v>
      </c>
    </row>
    <row r="317" spans="1:18" ht="15">
      <c r="A317" s="196" t="str">
        <f>'Total Payment Amount'!$D$2</f>
        <v>The University of California, San Diego Health System</v>
      </c>
      <c r="B317" s="196" t="str">
        <f>'Total Payment Amount'!$D$3</f>
        <v>DY 7</v>
      </c>
      <c r="C317" s="197">
        <f>'Total Payment Amount'!$D$4</f>
        <v>41213</v>
      </c>
      <c r="D317" s="199" t="str">
        <f ca="1" t="shared" si="18"/>
        <v>Category 4: Stroke Management</v>
      </c>
      <c r="E317" s="196">
        <f ca="1" t="shared" si="19"/>
        <v>0</v>
      </c>
      <c r="F317" s="196">
        <f ca="1" t="shared" si="20"/>
        <v>0</v>
      </c>
      <c r="G317" s="199" t="str">
        <f ca="1">INDIRECT("'"&amp;$Q317&amp;"'!B47")</f>
        <v>Optional Milestone:</v>
      </c>
      <c r="H317" s="199">
        <f ca="1">INDIRECT("'"&amp;$Q317&amp;"'!D47")</f>
        <v>0</v>
      </c>
      <c r="J317" s="196">
        <f ca="1">INDIRECT("'"&amp;$Q317&amp;"'!F50")</f>
        <v>0</v>
      </c>
      <c r="K317" s="196">
        <f ca="1">INDIRECT("'"&amp;$Q317&amp;"'!F52")</f>
        <v>0</v>
      </c>
      <c r="L317" s="196" t="str">
        <f ca="1">INDIRECT("'"&amp;$Q317&amp;"'!F54")</f>
        <v>N/A</v>
      </c>
      <c r="M317" s="196">
        <f ca="1">INDIRECT("'"&amp;$Q317&amp;"'!F57")</f>
        <v>0</v>
      </c>
      <c r="N317" s="196">
        <f ca="1">INDIRECT("'"&amp;$Q317&amp;"'!B59")</f>
        <v>0</v>
      </c>
      <c r="O317" s="196">
        <f ca="1">INDIRECT("'"&amp;$Q317&amp;"'!F67")</f>
        <v>0</v>
      </c>
      <c r="P317" s="196" t="str">
        <f ca="1">INDIRECT("'"&amp;$Q317&amp;"'!F69")</f>
        <v/>
      </c>
      <c r="Q317" t="s">
        <v>279</v>
      </c>
      <c r="R317">
        <v>34</v>
      </c>
    </row>
    <row r="318" spans="1:18" ht="15">
      <c r="A318" s="196" t="str">
        <f>'Total Payment Amount'!$D$2</f>
        <v>The University of California, San Diego Health System</v>
      </c>
      <c r="B318" s="196" t="str">
        <f>'Total Payment Amount'!$D$3</f>
        <v>DY 7</v>
      </c>
      <c r="C318" s="197">
        <f>'Total Payment Amount'!$D$4</f>
        <v>41213</v>
      </c>
      <c r="D318" s="199" t="str">
        <f ca="1" t="shared" si="18"/>
        <v>Category 4: Stroke Management</v>
      </c>
      <c r="E318" s="196">
        <f ca="1" t="shared" si="19"/>
        <v>0</v>
      </c>
      <c r="F318" s="196">
        <f ca="1" t="shared" si="20"/>
        <v>0</v>
      </c>
      <c r="G318" s="199" t="str">
        <f ca="1">INDIRECT("'"&amp;$Q318&amp;"'!B72")</f>
        <v>Optional Milestone:</v>
      </c>
      <c r="H318" s="199">
        <f ca="1">INDIRECT("'"&amp;$Q318&amp;"'!D72")</f>
        <v>0</v>
      </c>
      <c r="J318" s="196">
        <f ca="1">INDIRECT("'"&amp;$Q318&amp;"'!F75")</f>
        <v>0</v>
      </c>
      <c r="K318" s="196">
        <f ca="1">INDIRECT("'"&amp;$Q318&amp;"'!F77")</f>
        <v>0</v>
      </c>
      <c r="L318" s="196" t="str">
        <f ca="1">INDIRECT("'"&amp;$Q318&amp;"'!F79")</f>
        <v>N/A</v>
      </c>
      <c r="M318" s="196">
        <f ca="1">INDIRECT("'"&amp;$Q318&amp;"'!F82")</f>
        <v>0</v>
      </c>
      <c r="N318" s="196">
        <f ca="1">INDIRECT("'"&amp;$Q318&amp;"'!B84")</f>
        <v>0</v>
      </c>
      <c r="O318" s="196">
        <f ca="1">INDIRECT("'"&amp;$Q318&amp;"'!F92")</f>
        <v>0</v>
      </c>
      <c r="P318" s="196" t="str">
        <f ca="1">INDIRECT("'"&amp;$Q318&amp;"'!F94")</f>
        <v/>
      </c>
      <c r="Q318" t="s">
        <v>279</v>
      </c>
      <c r="R318">
        <v>34</v>
      </c>
    </row>
    <row r="319" spans="1:18" ht="15">
      <c r="A319" s="196" t="str">
        <f>'Total Payment Amount'!$D$2</f>
        <v>The University of California, San Diego Health System</v>
      </c>
      <c r="B319" s="196" t="str">
        <f>'Total Payment Amount'!$D$3</f>
        <v>DY 7</v>
      </c>
      <c r="C319" s="197">
        <f>'Total Payment Amount'!$D$4</f>
        <v>41213</v>
      </c>
      <c r="D319" s="199" t="str">
        <f ca="1" t="shared" si="18"/>
        <v>Category 4: Stroke Management</v>
      </c>
      <c r="E319" s="196">
        <f ca="1" t="shared" si="19"/>
        <v>0</v>
      </c>
      <c r="F319" s="196">
        <f ca="1" t="shared" si="20"/>
        <v>0</v>
      </c>
      <c r="G319" s="199" t="str">
        <f ca="1">INDIRECT("'"&amp;$Q319&amp;"'!B97")</f>
        <v>Optional Milestone:</v>
      </c>
      <c r="H319" s="199">
        <f ca="1">INDIRECT("'"&amp;$Q319&amp;"'!d97")</f>
        <v>0</v>
      </c>
      <c r="J319" s="196">
        <f ca="1">INDIRECT("'"&amp;$Q319&amp;"'!F100")</f>
        <v>0</v>
      </c>
      <c r="K319" s="196">
        <f ca="1">INDIRECT("'"&amp;$Q319&amp;"'!F102")</f>
        <v>0</v>
      </c>
      <c r="L319" s="196" t="str">
        <f ca="1">INDIRECT("'"&amp;$Q319&amp;"'!F104")</f>
        <v>N/A</v>
      </c>
      <c r="M319" s="196">
        <f ca="1">INDIRECT("'"&amp;$Q319&amp;"'!F107")</f>
        <v>0</v>
      </c>
      <c r="N319" s="196">
        <f ca="1">INDIRECT("'"&amp;$Q319&amp;"'!B109")</f>
        <v>0</v>
      </c>
      <c r="O319" s="196">
        <f ca="1">INDIRECT("'"&amp;$Q319&amp;"'!F117")</f>
        <v>0</v>
      </c>
      <c r="P319" s="196" t="str">
        <f ca="1">INDIRECT("'"&amp;$Q319&amp;"'!F119")</f>
        <v/>
      </c>
      <c r="Q319" t="s">
        <v>279</v>
      </c>
      <c r="R319">
        <v>34</v>
      </c>
    </row>
    <row r="320" spans="1:18" ht="15">
      <c r="A320" s="196" t="str">
        <f>'Total Payment Amount'!$D$2</f>
        <v>The University of California, San Diego Health System</v>
      </c>
      <c r="B320" s="196" t="str">
        <f>'Total Payment Amount'!$D$3</f>
        <v>DY 7</v>
      </c>
      <c r="C320" s="197">
        <f>'Total Payment Amount'!$D$4</f>
        <v>41213</v>
      </c>
      <c r="D320" s="199" t="str">
        <f ca="1" t="shared" si="18"/>
        <v>Category 4: Stroke Management</v>
      </c>
      <c r="E320" s="196">
        <f ca="1" t="shared" si="19"/>
        <v>0</v>
      </c>
      <c r="F320" s="196">
        <f ca="1" t="shared" si="20"/>
        <v>0</v>
      </c>
      <c r="G320" s="199" t="str">
        <f ca="1">INDIRECT("'"&amp;$Q320&amp;"'!B122")</f>
        <v>Optional Milestone:</v>
      </c>
      <c r="H320" s="199">
        <f ca="1">INDIRECT("'"&amp;$Q320&amp;"'!d122")</f>
        <v>0</v>
      </c>
      <c r="J320" s="196">
        <f ca="1">INDIRECT("'"&amp;$Q320&amp;"'!F125")</f>
        <v>0</v>
      </c>
      <c r="K320" s="196">
        <f ca="1">INDIRECT("'"&amp;$Q320&amp;"'!F127")</f>
        <v>0</v>
      </c>
      <c r="L320" s="196" t="str">
        <f ca="1">INDIRECT("'"&amp;$Q320&amp;"'!F129")</f>
        <v>N/A</v>
      </c>
      <c r="M320" s="196">
        <f ca="1">INDIRECT("'"&amp;$Q320&amp;"'!F132")</f>
        <v>0</v>
      </c>
      <c r="N320" s="196">
        <f ca="1">INDIRECT("'"&amp;$Q320&amp;"'!B134")</f>
        <v>0</v>
      </c>
      <c r="O320" s="196">
        <f ca="1">INDIRECT("'"&amp;$Q320&amp;"'!F142")</f>
        <v>0</v>
      </c>
      <c r="P320" s="196" t="str">
        <f ca="1">INDIRECT("'"&amp;$Q320&amp;"'!F144")</f>
        <v/>
      </c>
      <c r="Q320" t="s">
        <v>279</v>
      </c>
      <c r="R320">
        <v>34</v>
      </c>
    </row>
    <row r="321" spans="1:18" ht="15">
      <c r="A321" s="196" t="str">
        <f>'Total Payment Amount'!$D$2</f>
        <v>The University of California, San Diego Health System</v>
      </c>
      <c r="B321" s="196" t="str">
        <f>'Total Payment Amount'!$D$3</f>
        <v>DY 7</v>
      </c>
      <c r="C321" s="197">
        <f>'Total Payment Amount'!$D$4</f>
        <v>41213</v>
      </c>
      <c r="D321" s="199" t="str">
        <f ca="1" t="shared" si="18"/>
        <v>Category 4: Stroke Management</v>
      </c>
      <c r="E321" s="196">
        <f ca="1" t="shared" si="19"/>
        <v>0</v>
      </c>
      <c r="F321" s="196">
        <f ca="1" t="shared" si="20"/>
        <v>0</v>
      </c>
      <c r="G321" s="199" t="str">
        <f ca="1">INDIRECT("'"&amp;$Q321&amp;"'!B147")</f>
        <v>Optional Milestone:</v>
      </c>
      <c r="H321" s="199">
        <f ca="1">INDIRECT("'"&amp;$Q321&amp;"'!d147")</f>
        <v>0</v>
      </c>
      <c r="J321" s="196">
        <f ca="1">INDIRECT("'"&amp;$Q321&amp;"'!F150")</f>
        <v>0</v>
      </c>
      <c r="K321" s="196">
        <f ca="1">INDIRECT("'"&amp;$Q321&amp;"'!F152")</f>
        <v>0</v>
      </c>
      <c r="L321" s="196" t="str">
        <f ca="1">INDIRECT("'"&amp;$Q321&amp;"'!F154")</f>
        <v>N/A</v>
      </c>
      <c r="M321" s="196">
        <f ca="1">INDIRECT("'"&amp;$Q321&amp;"'!F157")</f>
        <v>0</v>
      </c>
      <c r="N321" s="196">
        <f ca="1">INDIRECT("'"&amp;$Q321&amp;"'!B159")</f>
        <v>0</v>
      </c>
      <c r="O321" s="196">
        <f ca="1">INDIRECT("'"&amp;$Q321&amp;"'!F167")</f>
        <v>0</v>
      </c>
      <c r="P321" s="196" t="str">
        <f ca="1">INDIRECT("'"&amp;$Q321&amp;"'!F169")</f>
        <v/>
      </c>
      <c r="Q321" t="s">
        <v>279</v>
      </c>
      <c r="R321">
        <v>34</v>
      </c>
    </row>
    <row r="322" spans="1:18" ht="15">
      <c r="A322" s="196" t="str">
        <f>'Total Payment Amount'!$D$2</f>
        <v>The University of California, San Diego Health System</v>
      </c>
      <c r="B322" s="196" t="str">
        <f>'Total Payment Amount'!$D$3</f>
        <v>DY 7</v>
      </c>
      <c r="C322" s="197">
        <f>'Total Payment Amount'!$D$4</f>
        <v>41213</v>
      </c>
      <c r="D322" s="199" t="str">
        <f ca="1" t="shared" si="18"/>
        <v>Category 4: Venous Thromboembolism (VTE) Prevention and Treatment</v>
      </c>
      <c r="E322" s="196">
        <f ca="1" t="shared" si="19"/>
        <v>0</v>
      </c>
      <c r="F322" s="196">
        <f ca="1" t="shared" si="20"/>
        <v>0</v>
      </c>
      <c r="H322" s="199">
        <f ca="1">INDIRECT("'"&amp;$Q322&amp;"'!D22")</f>
        <v>0</v>
      </c>
      <c r="J322" s="196">
        <f ca="1">INDIRECT("'"&amp;$Q322&amp;"'!F25")</f>
        <v>0</v>
      </c>
      <c r="K322" s="196">
        <f ca="1">INDIRECT("'"&amp;$Q322&amp;"'!F27")</f>
        <v>0</v>
      </c>
      <c r="L322" s="196" t="str">
        <f ca="1">INDIRECT("'"&amp;$Q322&amp;"'!F29")</f>
        <v>N/A</v>
      </c>
      <c r="M322" s="196">
        <f ca="1">INDIRECT("'"&amp;$Q322&amp;"'!F32")</f>
        <v>0</v>
      </c>
      <c r="N322" s="196">
        <f ca="1">INDIRECT("'"&amp;$Q322&amp;"'!B34")</f>
        <v>0</v>
      </c>
      <c r="O322" s="196">
        <f ca="1">INDIRECT("'"&amp;$Q322&amp;"'!F42")</f>
        <v>0</v>
      </c>
      <c r="P322" s="196" t="str">
        <f ca="1">INDIRECT("'"&amp;$Q322&amp;"'!F44")</f>
        <v/>
      </c>
      <c r="Q322" t="s">
        <v>280</v>
      </c>
      <c r="R322">
        <v>35</v>
      </c>
    </row>
    <row r="323" spans="1:18" ht="15">
      <c r="A323" s="196" t="str">
        <f>'Total Payment Amount'!$D$2</f>
        <v>The University of California, San Diego Health System</v>
      </c>
      <c r="B323" s="196" t="str">
        <f>'Total Payment Amount'!$D$3</f>
        <v>DY 7</v>
      </c>
      <c r="C323" s="197">
        <f>'Total Payment Amount'!$D$4</f>
        <v>41213</v>
      </c>
      <c r="D323" s="199" t="str">
        <f ca="1" t="shared" si="18"/>
        <v>Category 4: Venous Thromboembolism (VTE) Prevention and Treatment</v>
      </c>
      <c r="E323" s="196">
        <f ca="1" t="shared" si="19"/>
        <v>0</v>
      </c>
      <c r="F323" s="196">
        <f ca="1" t="shared" si="20"/>
        <v>0</v>
      </c>
      <c r="G323" s="199" t="str">
        <f ca="1">INDIRECT("'"&amp;$Q323&amp;"'!B47")</f>
        <v>Optional Milestone:</v>
      </c>
      <c r="H323" s="199">
        <f ca="1">INDIRECT("'"&amp;$Q323&amp;"'!D47")</f>
        <v>0</v>
      </c>
      <c r="J323" s="196">
        <f ca="1">INDIRECT("'"&amp;$Q323&amp;"'!F50")</f>
        <v>0</v>
      </c>
      <c r="K323" s="196">
        <f ca="1">INDIRECT("'"&amp;$Q323&amp;"'!F52")</f>
        <v>0</v>
      </c>
      <c r="L323" s="196" t="str">
        <f ca="1">INDIRECT("'"&amp;$Q323&amp;"'!F54")</f>
        <v>N/A</v>
      </c>
      <c r="M323" s="196">
        <f ca="1">INDIRECT("'"&amp;$Q323&amp;"'!F57")</f>
        <v>0</v>
      </c>
      <c r="N323" s="196">
        <f ca="1">INDIRECT("'"&amp;$Q323&amp;"'!B59")</f>
        <v>0</v>
      </c>
      <c r="O323" s="196">
        <f ca="1">INDIRECT("'"&amp;$Q323&amp;"'!F67")</f>
        <v>0</v>
      </c>
      <c r="P323" s="196" t="str">
        <f ca="1">INDIRECT("'"&amp;$Q323&amp;"'!F69")</f>
        <v/>
      </c>
      <c r="Q323" t="s">
        <v>280</v>
      </c>
      <c r="R323">
        <v>35</v>
      </c>
    </row>
    <row r="324" spans="1:18" ht="15">
      <c r="A324" s="196" t="str">
        <f>'Total Payment Amount'!$D$2</f>
        <v>The University of California, San Diego Health System</v>
      </c>
      <c r="B324" s="196" t="str">
        <f>'Total Payment Amount'!$D$3</f>
        <v>DY 7</v>
      </c>
      <c r="C324" s="197">
        <f>'Total Payment Amount'!$D$4</f>
        <v>41213</v>
      </c>
      <c r="D324" s="199" t="str">
        <f ca="1" t="shared" si="18"/>
        <v>Category 4: Venous Thromboembolism (VTE) Prevention and Treatment</v>
      </c>
      <c r="E324" s="196">
        <f ca="1" t="shared" si="19"/>
        <v>0</v>
      </c>
      <c r="F324" s="196">
        <f ca="1" t="shared" si="20"/>
        <v>0</v>
      </c>
      <c r="G324" s="199" t="str">
        <f ca="1">INDIRECT("'"&amp;$Q324&amp;"'!B72")</f>
        <v>Optional Milestone:</v>
      </c>
      <c r="H324" s="199">
        <f ca="1">INDIRECT("'"&amp;$Q324&amp;"'!D72")</f>
        <v>0</v>
      </c>
      <c r="J324" s="196">
        <f ca="1">INDIRECT("'"&amp;$Q324&amp;"'!F75")</f>
        <v>0</v>
      </c>
      <c r="K324" s="196">
        <f ca="1">INDIRECT("'"&amp;$Q324&amp;"'!F77")</f>
        <v>0</v>
      </c>
      <c r="L324" s="196" t="str">
        <f ca="1">INDIRECT("'"&amp;$Q324&amp;"'!F79")</f>
        <v>N/A</v>
      </c>
      <c r="M324" s="196">
        <f ca="1">INDIRECT("'"&amp;$Q324&amp;"'!F82")</f>
        <v>0</v>
      </c>
      <c r="N324" s="196">
        <f ca="1">INDIRECT("'"&amp;$Q324&amp;"'!B84")</f>
        <v>0</v>
      </c>
      <c r="O324" s="196">
        <f ca="1">INDIRECT("'"&amp;$Q324&amp;"'!F92")</f>
        <v>0</v>
      </c>
      <c r="P324" s="196" t="str">
        <f ca="1">INDIRECT("'"&amp;$Q324&amp;"'!F94")</f>
        <v/>
      </c>
      <c r="Q324" t="s">
        <v>280</v>
      </c>
      <c r="R324">
        <v>35</v>
      </c>
    </row>
    <row r="325" spans="1:18" ht="15">
      <c r="A325" s="196" t="str">
        <f>'Total Payment Amount'!$D$2</f>
        <v>The University of California, San Diego Health System</v>
      </c>
      <c r="B325" s="196" t="str">
        <f>'Total Payment Amount'!$D$3</f>
        <v>DY 7</v>
      </c>
      <c r="C325" s="197">
        <f>'Total Payment Amount'!$D$4</f>
        <v>41213</v>
      </c>
      <c r="D325" s="199" t="str">
        <f ca="1" t="shared" si="18"/>
        <v>Category 4: Venous Thromboembolism (VTE) Prevention and Treatment</v>
      </c>
      <c r="E325" s="196">
        <f ca="1" t="shared" si="19"/>
        <v>0</v>
      </c>
      <c r="F325" s="196">
        <f ca="1" t="shared" si="20"/>
        <v>0</v>
      </c>
      <c r="G325" s="199" t="str">
        <f ca="1">INDIRECT("'"&amp;$Q325&amp;"'!B97")</f>
        <v>Optional Milestone:</v>
      </c>
      <c r="H325" s="199">
        <f ca="1">INDIRECT("'"&amp;$Q325&amp;"'!d97")</f>
        <v>0</v>
      </c>
      <c r="J325" s="196">
        <f ca="1">INDIRECT("'"&amp;$Q325&amp;"'!F100")</f>
        <v>0</v>
      </c>
      <c r="K325" s="196">
        <f ca="1">INDIRECT("'"&amp;$Q325&amp;"'!F102")</f>
        <v>0</v>
      </c>
      <c r="L325" s="196" t="str">
        <f ca="1">INDIRECT("'"&amp;$Q325&amp;"'!F104")</f>
        <v>N/A</v>
      </c>
      <c r="M325" s="196">
        <f ca="1">INDIRECT("'"&amp;$Q325&amp;"'!F107")</f>
        <v>0</v>
      </c>
      <c r="N325" s="196">
        <f ca="1">INDIRECT("'"&amp;$Q325&amp;"'!B109")</f>
        <v>0</v>
      </c>
      <c r="O325" s="196">
        <f ca="1">INDIRECT("'"&amp;$Q325&amp;"'!F117")</f>
        <v>0</v>
      </c>
      <c r="P325" s="196" t="str">
        <f ca="1">INDIRECT("'"&amp;$Q325&amp;"'!F119")</f>
        <v/>
      </c>
      <c r="Q325" t="s">
        <v>280</v>
      </c>
      <c r="R325">
        <v>35</v>
      </c>
    </row>
    <row r="326" spans="1:18" ht="15">
      <c r="A326" s="196" t="str">
        <f>'Total Payment Amount'!$D$2</f>
        <v>The University of California, San Diego Health System</v>
      </c>
      <c r="B326" s="196" t="str">
        <f>'Total Payment Amount'!$D$3</f>
        <v>DY 7</v>
      </c>
      <c r="C326" s="197">
        <f>'Total Payment Amount'!$D$4</f>
        <v>41213</v>
      </c>
      <c r="D326" s="199" t="str">
        <f ca="1" t="shared" si="18"/>
        <v>Category 4: Venous Thromboembolism (VTE) Prevention and Treatment</v>
      </c>
      <c r="E326" s="196">
        <f ca="1" t="shared" si="19"/>
        <v>0</v>
      </c>
      <c r="F326" s="196">
        <f ca="1" t="shared" si="20"/>
        <v>0</v>
      </c>
      <c r="G326" s="199" t="str">
        <f ca="1">INDIRECT("'"&amp;$Q326&amp;"'!B122")</f>
        <v>Optional Milestone:</v>
      </c>
      <c r="H326" s="199">
        <f ca="1">INDIRECT("'"&amp;$Q326&amp;"'!d122")</f>
        <v>0</v>
      </c>
      <c r="J326" s="196">
        <f ca="1">INDIRECT("'"&amp;$Q326&amp;"'!F125")</f>
        <v>0</v>
      </c>
      <c r="K326" s="196">
        <f ca="1">INDIRECT("'"&amp;$Q326&amp;"'!F127")</f>
        <v>0</v>
      </c>
      <c r="L326" s="196" t="str">
        <f ca="1">INDIRECT("'"&amp;$Q326&amp;"'!F129")</f>
        <v>N/A</v>
      </c>
      <c r="M326" s="196">
        <f ca="1">INDIRECT("'"&amp;$Q326&amp;"'!F132")</f>
        <v>0</v>
      </c>
      <c r="N326" s="196">
        <f ca="1">INDIRECT("'"&amp;$Q326&amp;"'!B134")</f>
        <v>0</v>
      </c>
      <c r="O326" s="196">
        <f ca="1">INDIRECT("'"&amp;$Q326&amp;"'!F142")</f>
        <v>0</v>
      </c>
      <c r="P326" s="196" t="str">
        <f ca="1">INDIRECT("'"&amp;$Q326&amp;"'!F144")</f>
        <v/>
      </c>
      <c r="Q326" t="s">
        <v>280</v>
      </c>
      <c r="R326">
        <v>35</v>
      </c>
    </row>
    <row r="327" spans="1:18" ht="15">
      <c r="A327" s="196" t="str">
        <f>'Total Payment Amount'!$D$2</f>
        <v>The University of California, San Diego Health System</v>
      </c>
      <c r="B327" s="196" t="str">
        <f>'Total Payment Amount'!$D$3</f>
        <v>DY 7</v>
      </c>
      <c r="C327" s="197">
        <f>'Total Payment Amount'!$D$4</f>
        <v>41213</v>
      </c>
      <c r="D327" s="199" t="str">
        <f ca="1" t="shared" si="18"/>
        <v>Category 4: Venous Thromboembolism (VTE) Prevention and Treatment</v>
      </c>
      <c r="E327" s="196">
        <f ca="1" t="shared" si="19"/>
        <v>0</v>
      </c>
      <c r="F327" s="196">
        <f ca="1" t="shared" si="20"/>
        <v>0</v>
      </c>
      <c r="G327" s="199" t="str">
        <f ca="1">INDIRECT("'"&amp;$Q327&amp;"'!B147")</f>
        <v>Optional Milestone:</v>
      </c>
      <c r="H327" s="199">
        <f ca="1">INDIRECT("'"&amp;$Q327&amp;"'!d147")</f>
        <v>0</v>
      </c>
      <c r="J327" s="196">
        <f ca="1">INDIRECT("'"&amp;$Q327&amp;"'!F150")</f>
        <v>0</v>
      </c>
      <c r="K327" s="196">
        <f ca="1">INDIRECT("'"&amp;$Q327&amp;"'!F152")</f>
        <v>0</v>
      </c>
      <c r="L327" s="196" t="str">
        <f ca="1">INDIRECT("'"&amp;$Q327&amp;"'!F154")</f>
        <v>N/A</v>
      </c>
      <c r="M327" s="196">
        <f ca="1">INDIRECT("'"&amp;$Q327&amp;"'!F157")</f>
        <v>0</v>
      </c>
      <c r="N327" s="196">
        <f ca="1">INDIRECT("'"&amp;$Q327&amp;"'!B159")</f>
        <v>0</v>
      </c>
      <c r="O327" s="196">
        <f ca="1">INDIRECT("'"&amp;$Q327&amp;"'!F167")</f>
        <v>0</v>
      </c>
      <c r="P327" s="196" t="str">
        <f ca="1">INDIRECT("'"&amp;$Q327&amp;"'!F169")</f>
        <v/>
      </c>
      <c r="Q327" t="s">
        <v>280</v>
      </c>
      <c r="R327">
        <v>35</v>
      </c>
    </row>
    <row r="328" spans="1:18" ht="15">
      <c r="A328" s="196" t="str">
        <f>'Total Payment Amount'!$D$2</f>
        <v>The University of California, San Diego Health System</v>
      </c>
      <c r="B328" s="196" t="str">
        <f>'Total Payment Amount'!$D$3</f>
        <v>DY 7</v>
      </c>
      <c r="C328" s="197">
        <f>'Total Payment Amount'!$D$4</f>
        <v>41213</v>
      </c>
      <c r="D328" s="199" t="str">
        <f ca="1" t="shared" si="18"/>
        <v>Category 4: Venous Thromboembolism (VTE) Prevention and Treatment</v>
      </c>
      <c r="E328" s="196">
        <f ca="1" t="shared" si="19"/>
        <v>0</v>
      </c>
      <c r="F328" s="196">
        <f ca="1" t="shared" si="20"/>
        <v>0</v>
      </c>
      <c r="G328" s="199" t="str">
        <f ca="1">INDIRECT("'"&amp;$Q328&amp;"'!B172")</f>
        <v>Optional Milestone:</v>
      </c>
      <c r="H328" s="199">
        <f ca="1">INDIRECT("'"&amp;$Q328&amp;"'!d172")</f>
        <v>0</v>
      </c>
      <c r="J328" s="196">
        <f ca="1">INDIRECT("'"&amp;$Q328&amp;"'!F175")</f>
        <v>0</v>
      </c>
      <c r="K328" s="196">
        <f ca="1">INDIRECT("'"&amp;$Q328&amp;"'!F177")</f>
        <v>0</v>
      </c>
      <c r="L328" s="196" t="str">
        <f ca="1">INDIRECT("'"&amp;$Q328&amp;"'!F179")</f>
        <v>N/A</v>
      </c>
      <c r="M328" s="196">
        <f ca="1">INDIRECT("'"&amp;$Q328&amp;"'!F182")</f>
        <v>0</v>
      </c>
      <c r="N328" s="196">
        <f ca="1">INDIRECT("'"&amp;$Q328&amp;"'!B184")</f>
        <v>0</v>
      </c>
      <c r="O328" s="196">
        <f ca="1">INDIRECT("'"&amp;$Q328&amp;"'!F192")</f>
        <v>0</v>
      </c>
      <c r="P328" s="196" t="str">
        <f ca="1">INDIRECT("'"&amp;$Q328&amp;"'!F194")</f>
        <v/>
      </c>
      <c r="Q328" t="s">
        <v>280</v>
      </c>
      <c r="R328">
        <v>35</v>
      </c>
    </row>
    <row r="329" spans="1:18" ht="15">
      <c r="A329" s="196" t="str">
        <f>'Total Payment Amount'!$D$2</f>
        <v>The University of California, San Diego Health System</v>
      </c>
      <c r="B329" s="196" t="str">
        <f>'Total Payment Amount'!$D$3</f>
        <v>DY 7</v>
      </c>
      <c r="C329" s="197">
        <f>'Total Payment Amount'!$D$4</f>
        <v>41213</v>
      </c>
      <c r="D329" s="199" t="str">
        <f ca="1" t="shared" si="18"/>
        <v>Category 4: Falls with Injury Prevention</v>
      </c>
      <c r="E329" s="196">
        <f ca="1" t="shared" si="19"/>
        <v>0</v>
      </c>
      <c r="F329" s="196">
        <f ca="1" t="shared" si="20"/>
        <v>0</v>
      </c>
      <c r="H329" s="199" t="str">
        <f ca="1">INDIRECT("'"&amp;$Q329&amp;"'!B21")</f>
        <v>Prevalence of patient falls with injuries (Rate per 1,000 patient days)</v>
      </c>
      <c r="J329" s="196">
        <f ca="1">INDIRECT("'"&amp;$Q329&amp;"'!F23")</f>
        <v>0</v>
      </c>
      <c r="K329" s="196">
        <f ca="1">INDIRECT("'"&amp;$Q329&amp;"'!F25")</f>
        <v>0</v>
      </c>
      <c r="L329" s="196" t="str">
        <f ca="1">INDIRECT("'"&amp;$Q329&amp;"'!F27")</f>
        <v>N/A</v>
      </c>
      <c r="N329" s="196">
        <f ca="1">INDIRECT("'"&amp;$Q329&amp;"'!B32")</f>
        <v>0</v>
      </c>
      <c r="O329" s="196">
        <f ca="1">INDIRECT("'"&amp;$Q329&amp;"'!F40")</f>
        <v>0</v>
      </c>
      <c r="P329" s="196" t="str">
        <f ca="1">INDIRECT("'"&amp;$Q329&amp;"'!F44")</f>
        <v/>
      </c>
      <c r="Q329" t="s">
        <v>281</v>
      </c>
      <c r="R329">
        <v>36</v>
      </c>
    </row>
    <row r="330" spans="1:18" ht="15">
      <c r="A330" s="196" t="str">
        <f>'Total Payment Amount'!$D$2</f>
        <v>The University of California, San Diego Health System</v>
      </c>
      <c r="B330" s="196" t="str">
        <f>'Total Payment Amount'!$D$3</f>
        <v>DY 7</v>
      </c>
      <c r="C330" s="197">
        <f>'Total Payment Amount'!$D$4</f>
        <v>41213</v>
      </c>
      <c r="D330" s="199" t="str">
        <f ca="1" t="shared" si="18"/>
        <v>Category 4: Falls with Injury Prevention</v>
      </c>
      <c r="E330" s="196">
        <f ca="1" t="shared" si="19"/>
        <v>0</v>
      </c>
      <c r="F330" s="196">
        <f ca="1" t="shared" si="20"/>
        <v>0</v>
      </c>
      <c r="G330" s="199" t="str">
        <f ca="1">INDIRECT("'"&amp;$Q330&amp;"'!B47")</f>
        <v>Optional Milestone:</v>
      </c>
      <c r="H330" s="199">
        <f ca="1">INDIRECT("'"&amp;$Q330&amp;"'!D47")</f>
        <v>0</v>
      </c>
      <c r="J330" s="196">
        <f ca="1">INDIRECT("'"&amp;$Q330&amp;"'!F50")</f>
        <v>0</v>
      </c>
      <c r="K330" s="196">
        <f ca="1">INDIRECT("'"&amp;$Q330&amp;"'!F52")</f>
        <v>0</v>
      </c>
      <c r="L330" s="196" t="str">
        <f ca="1">INDIRECT("'"&amp;$Q330&amp;"'!F54")</f>
        <v>N/A</v>
      </c>
      <c r="M330" s="196">
        <f ca="1">INDIRECT("'"&amp;$Q330&amp;"'!F57")</f>
        <v>0</v>
      </c>
      <c r="N330" s="196">
        <f ca="1">INDIRECT("'"&amp;$Q330&amp;"'!B59")</f>
        <v>0</v>
      </c>
      <c r="O330" s="196">
        <f ca="1">INDIRECT("'"&amp;$Q330&amp;"'!F67")</f>
        <v>0</v>
      </c>
      <c r="P330" s="196" t="str">
        <f ca="1">INDIRECT("'"&amp;$Q330&amp;"'!F69")</f>
        <v/>
      </c>
      <c r="Q330" t="s">
        <v>281</v>
      </c>
      <c r="R330">
        <v>36</v>
      </c>
    </row>
    <row r="331" spans="1:18" ht="15">
      <c r="A331" s="196" t="str">
        <f>'Total Payment Amount'!$D$2</f>
        <v>The University of California, San Diego Health System</v>
      </c>
      <c r="B331" s="196" t="str">
        <f>'Total Payment Amount'!$D$3</f>
        <v>DY 7</v>
      </c>
      <c r="C331" s="197">
        <f>'Total Payment Amount'!$D$4</f>
        <v>41213</v>
      </c>
      <c r="D331" s="199" t="str">
        <f ca="1" t="shared" si="18"/>
        <v>Category 4: Falls with Injury Prevention</v>
      </c>
      <c r="E331" s="196">
        <f ca="1" t="shared" si="19"/>
        <v>0</v>
      </c>
      <c r="F331" s="196">
        <f ca="1" t="shared" si="20"/>
        <v>0</v>
      </c>
      <c r="G331" s="199" t="str">
        <f ca="1">INDIRECT("'"&amp;$Q331&amp;"'!B72")</f>
        <v>Optional Milestone:</v>
      </c>
      <c r="H331" s="199">
        <f ca="1">INDIRECT("'"&amp;$Q331&amp;"'!D72")</f>
        <v>0</v>
      </c>
      <c r="J331" s="196">
        <f ca="1">INDIRECT("'"&amp;$Q331&amp;"'!F75")</f>
        <v>0</v>
      </c>
      <c r="K331" s="196">
        <f ca="1">INDIRECT("'"&amp;$Q331&amp;"'!F77")</f>
        <v>0</v>
      </c>
      <c r="L331" s="196" t="str">
        <f ca="1">INDIRECT("'"&amp;$Q331&amp;"'!F79")</f>
        <v>N/A</v>
      </c>
      <c r="M331" s="196">
        <f ca="1">INDIRECT("'"&amp;$Q331&amp;"'!F82")</f>
        <v>0</v>
      </c>
      <c r="N331" s="196">
        <f ca="1">INDIRECT("'"&amp;$Q331&amp;"'!B84")</f>
        <v>0</v>
      </c>
      <c r="O331" s="196">
        <f ca="1">INDIRECT("'"&amp;$Q331&amp;"'!F92")</f>
        <v>0</v>
      </c>
      <c r="P331" s="196" t="str">
        <f ca="1">INDIRECT("'"&amp;$Q331&amp;"'!F94")</f>
        <v/>
      </c>
      <c r="Q331" t="s">
        <v>281</v>
      </c>
      <c r="R331">
        <v>36</v>
      </c>
    </row>
    <row r="332" spans="1:18" ht="15">
      <c r="A332" s="196" t="str">
        <f>'Total Payment Amount'!$D$2</f>
        <v>The University of California, San Diego Health System</v>
      </c>
      <c r="B332" s="196" t="str">
        <f>'Total Payment Amount'!$D$3</f>
        <v>DY 7</v>
      </c>
      <c r="C332" s="197">
        <f>'Total Payment Amount'!$D$4</f>
        <v>41213</v>
      </c>
      <c r="D332" s="199" t="str">
        <f ca="1" t="shared" si="18"/>
        <v>Category 4: Falls with Injury Prevention</v>
      </c>
      <c r="E332" s="196">
        <f ca="1" t="shared" si="19"/>
        <v>0</v>
      </c>
      <c r="F332" s="196">
        <f ca="1" t="shared" si="20"/>
        <v>0</v>
      </c>
      <c r="G332" s="199" t="str">
        <f ca="1">INDIRECT("'"&amp;$Q332&amp;"'!B97")</f>
        <v>Optional Milestone:</v>
      </c>
      <c r="H332" s="199">
        <f ca="1">INDIRECT("'"&amp;$Q332&amp;"'!d97")</f>
        <v>0</v>
      </c>
      <c r="J332" s="196">
        <f ca="1">INDIRECT("'"&amp;$Q332&amp;"'!F100")</f>
        <v>0</v>
      </c>
      <c r="K332" s="196">
        <f ca="1">INDIRECT("'"&amp;$Q332&amp;"'!F102")</f>
        <v>0</v>
      </c>
      <c r="L332" s="196" t="str">
        <f ca="1">INDIRECT("'"&amp;$Q332&amp;"'!F104")</f>
        <v>N/A</v>
      </c>
      <c r="M332" s="196">
        <f ca="1">INDIRECT("'"&amp;$Q332&amp;"'!F107")</f>
        <v>0</v>
      </c>
      <c r="N332" s="196">
        <f ca="1">INDIRECT("'"&amp;$Q332&amp;"'!B109")</f>
        <v>0</v>
      </c>
      <c r="O332" s="196">
        <f ca="1">INDIRECT("'"&amp;$Q332&amp;"'!F117")</f>
        <v>0</v>
      </c>
      <c r="P332" s="196" t="str">
        <f ca="1">INDIRECT("'"&amp;$Q332&amp;"'!F119")</f>
        <v/>
      </c>
      <c r="Q332" t="s">
        <v>281</v>
      </c>
      <c r="R332">
        <v>36</v>
      </c>
    </row>
    <row r="333" spans="1:18" ht="15">
      <c r="A333" s="196" t="str">
        <f>'Total Payment Amount'!$D$2</f>
        <v>The University of California, San Diego Health System</v>
      </c>
      <c r="B333" s="196" t="str">
        <f>'Total Payment Amount'!$D$3</f>
        <v>DY 7</v>
      </c>
      <c r="C333" s="197">
        <f>'Total Payment Amount'!$D$4</f>
        <v>41213</v>
      </c>
      <c r="D333" s="199" t="str">
        <f ca="1" t="shared" si="18"/>
        <v>Category 4: Falls with Injury Prevention</v>
      </c>
      <c r="E333" s="196">
        <f ca="1" t="shared" si="19"/>
        <v>0</v>
      </c>
      <c r="F333" s="196">
        <f ca="1" t="shared" si="20"/>
        <v>0</v>
      </c>
      <c r="G333" s="199" t="str">
        <f ca="1">INDIRECT("'"&amp;$Q333&amp;"'!B122")</f>
        <v>Optional Milestone:</v>
      </c>
      <c r="H333" s="199">
        <f ca="1">INDIRECT("'"&amp;$Q333&amp;"'!d122")</f>
        <v>0</v>
      </c>
      <c r="J333" s="196">
        <f ca="1">INDIRECT("'"&amp;$Q333&amp;"'!F125")</f>
        <v>0</v>
      </c>
      <c r="K333" s="196">
        <f ca="1">INDIRECT("'"&amp;$Q333&amp;"'!F127")</f>
        <v>0</v>
      </c>
      <c r="L333" s="196" t="str">
        <f ca="1">INDIRECT("'"&amp;$Q333&amp;"'!F129")</f>
        <v>N/A</v>
      </c>
      <c r="M333" s="196">
        <f ca="1">INDIRECT("'"&amp;$Q333&amp;"'!F132")</f>
        <v>0</v>
      </c>
      <c r="N333" s="196">
        <f ca="1">INDIRECT("'"&amp;$Q333&amp;"'!B134")</f>
        <v>0</v>
      </c>
      <c r="O333" s="196">
        <f ca="1">INDIRECT("'"&amp;$Q333&amp;"'!F142")</f>
        <v>0</v>
      </c>
      <c r="P333" s="196" t="str">
        <f ca="1">INDIRECT("'"&amp;$Q333&amp;"'!F144")</f>
        <v/>
      </c>
      <c r="Q333" t="s">
        <v>281</v>
      </c>
      <c r="R333">
        <v>36</v>
      </c>
    </row>
    <row r="334" spans="1:18" ht="15">
      <c r="A334" s="196" t="str">
        <f>'Total Payment Amount'!$D$2</f>
        <v>The University of California, San Diego Health System</v>
      </c>
      <c r="B334" s="196" t="str">
        <f>'Total Payment Amount'!$D$3</f>
        <v>DY 7</v>
      </c>
      <c r="C334" s="197">
        <f>'Total Payment Amount'!$D$4</f>
        <v>41213</v>
      </c>
      <c r="D334" s="199" t="str">
        <f ca="1">INDIRECT("'"&amp;$Q334&amp;"'!$A$5")</f>
        <v>Category 4: Falls with Injury Prevention</v>
      </c>
      <c r="E334" s="196">
        <f ca="1">INDIRECT("'"&amp;$Q334&amp;"'!$F$17")</f>
        <v>0</v>
      </c>
      <c r="F334" s="196">
        <f ca="1">INDIRECT("'"&amp;$Q334&amp;"'!$F$19")</f>
        <v>0</v>
      </c>
      <c r="G334" s="199" t="str">
        <f ca="1">INDIRECT("'"&amp;$Q334&amp;"'!B147")</f>
        <v>Optional Milestone:</v>
      </c>
      <c r="H334" s="199">
        <f ca="1">INDIRECT("'"&amp;$Q334&amp;"'!d147")</f>
        <v>0</v>
      </c>
      <c r="J334" s="196">
        <f ca="1">INDIRECT("'"&amp;$Q334&amp;"'!F150")</f>
        <v>0</v>
      </c>
      <c r="K334" s="196">
        <f ca="1">INDIRECT("'"&amp;$Q334&amp;"'!F152")</f>
        <v>0</v>
      </c>
      <c r="L334" s="196" t="str">
        <f ca="1">INDIRECT("'"&amp;$Q334&amp;"'!F154")</f>
        <v>N/A</v>
      </c>
      <c r="M334" s="196">
        <f ca="1">INDIRECT("'"&amp;$Q334&amp;"'!F157")</f>
        <v>0</v>
      </c>
      <c r="N334" s="196">
        <f ca="1">INDIRECT("'"&amp;$Q334&amp;"'!B159")</f>
        <v>0</v>
      </c>
      <c r="O334" s="196">
        <f ca="1">INDIRECT("'"&amp;$Q334&amp;"'!F167")</f>
        <v>0</v>
      </c>
      <c r="P334" s="196" t="str">
        <f ca="1">INDIRECT("'"&amp;$Q334&amp;"'!F169")</f>
        <v/>
      </c>
      <c r="Q334" t="s">
        <v>281</v>
      </c>
      <c r="R334">
        <v>36</v>
      </c>
    </row>
    <row r="335" spans="1:18" ht="15">
      <c r="A335" s="196" t="str">
        <f>'Total Payment Amount'!$D$2</f>
        <v>The University of California, San Diego Health System</v>
      </c>
      <c r="B335" s="196" t="str">
        <f>'Total Payment Amount'!$D$3</f>
        <v>DY 7</v>
      </c>
      <c r="C335" s="197">
        <f>'Total Payment Amount'!$D$4</f>
        <v>41213</v>
      </c>
      <c r="D335" s="199" t="str">
        <f ca="1">INDIRECT("'"&amp;$Q335&amp;"'!$A$5")</f>
        <v>Category 4: Falls with Injury Prevention</v>
      </c>
      <c r="E335" s="196">
        <f ca="1">INDIRECT("'"&amp;$Q335&amp;"'!$F$17")</f>
        <v>0</v>
      </c>
      <c r="F335" s="196">
        <f ca="1">INDIRECT("'"&amp;$Q335&amp;"'!$F$19")</f>
        <v>0</v>
      </c>
      <c r="G335" s="199" t="str">
        <f ca="1">INDIRECT("'"&amp;$Q335&amp;"'!B172")</f>
        <v>Optional Milestone:</v>
      </c>
      <c r="H335" s="199">
        <f ca="1">INDIRECT("'"&amp;$Q335&amp;"'!d172")</f>
        <v>0</v>
      </c>
      <c r="J335" s="196">
        <f ca="1">INDIRECT("'"&amp;$Q335&amp;"'!F175")</f>
        <v>0</v>
      </c>
      <c r="K335" s="196">
        <f ca="1">INDIRECT("'"&amp;$Q335&amp;"'!F177")</f>
        <v>0</v>
      </c>
      <c r="L335" s="196" t="str">
        <f ca="1">INDIRECT("'"&amp;$Q335&amp;"'!F179")</f>
        <v>N/A</v>
      </c>
      <c r="M335" s="196">
        <f ca="1">INDIRECT("'"&amp;$Q335&amp;"'!F182")</f>
        <v>0</v>
      </c>
      <c r="N335" s="196">
        <f ca="1">INDIRECT("'"&amp;$Q335&amp;"'!B184")</f>
        <v>0</v>
      </c>
      <c r="O335" s="196">
        <f ca="1">INDIRECT("'"&amp;$Q335&amp;"'!F192")</f>
        <v>0</v>
      </c>
      <c r="P335" s="196" t="str">
        <f ca="1">INDIRECT("'"&amp;$Q335&amp;"'!F194")</f>
        <v/>
      </c>
      <c r="Q335" t="s">
        <v>281</v>
      </c>
      <c r="R335">
        <v>36</v>
      </c>
    </row>
    <row r="336" spans="4:6" ht="15">
      <c r="D336" s="199"/>
      <c r="E336" s="196"/>
      <c r="F336" s="196"/>
    </row>
    <row r="337" spans="4:6" ht="15">
      <c r="D337" s="199"/>
      <c r="E337" s="196"/>
      <c r="F337" s="196"/>
    </row>
    <row r="338" spans="4:6" ht="15">
      <c r="D338" s="199"/>
      <c r="E338" s="196"/>
      <c r="F338" s="196"/>
    </row>
  </sheetData>
  <sheetProtection password="CB04" sheet="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F5" sqref="F5"/>
    </sheetView>
  </sheetViews>
  <sheetFormatPr defaultColWidth="10.00390625" defaultRowHeight="15"/>
  <cols>
    <col min="1" max="1" width="1.7109375" style="90" customWidth="1"/>
    <col min="2" max="2" width="2.140625" style="90" customWidth="1"/>
    <col min="3" max="3" width="22.8515625" style="90" customWidth="1"/>
    <col min="4" max="4" width="73.0039062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t="s">
        <v>192</v>
      </c>
    </row>
    <row r="6" ht="15">
      <c r="A6" s="94" t="s">
        <v>148</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94</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c r="G18" s="116"/>
    </row>
    <row r="19" spans="1:7" ht="13.5" thickBot="1">
      <c r="A19" s="114"/>
      <c r="C19" s="115"/>
      <c r="G19" s="116"/>
    </row>
    <row r="20" spans="1:7" ht="13.5" thickBot="1">
      <c r="A20" s="114"/>
      <c r="B20" s="90" t="s">
        <v>11</v>
      </c>
      <c r="C20" s="115"/>
      <c r="E20" s="12" t="s">
        <v>2</v>
      </c>
      <c r="F20" s="15"/>
      <c r="G20" s="116"/>
    </row>
    <row r="21" spans="1:7" s="113" customFormat="1" ht="15">
      <c r="A21" s="117"/>
      <c r="B21" s="94"/>
      <c r="C21" s="94"/>
      <c r="D21" s="118"/>
      <c r="F21" s="99"/>
      <c r="G21" s="119"/>
    </row>
    <row r="22" spans="1:7" s="113" customFormat="1" ht="15">
      <c r="A22" s="120"/>
      <c r="B22" s="41" t="s">
        <v>233</v>
      </c>
      <c r="C22" s="121"/>
      <c r="D22" s="151"/>
      <c r="G22" s="119"/>
    </row>
    <row r="23" spans="1:7" s="125" customFormat="1" ht="12">
      <c r="A23" s="122"/>
      <c r="B23" s="123"/>
      <c r="C23" s="124"/>
      <c r="D23" s="152"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N/A</v>
      </c>
      <c r="G29" s="116"/>
    </row>
    <row r="30" spans="1:7" ht="6.75" customHeight="1">
      <c r="A30" s="114"/>
      <c r="G30" s="116"/>
    </row>
    <row r="31" spans="1:7" ht="13.5" customHeight="1" thickBot="1">
      <c r="A31" s="114"/>
      <c r="B31" s="318" t="s">
        <v>306</v>
      </c>
      <c r="C31" s="318"/>
      <c r="D31" s="318"/>
      <c r="G31" s="116"/>
    </row>
    <row r="32" spans="1:7" ht="13.5" thickBot="1">
      <c r="A32" s="114"/>
      <c r="B32" s="318"/>
      <c r="C32" s="318"/>
      <c r="D32" s="318"/>
      <c r="E32" s="12" t="s">
        <v>2</v>
      </c>
      <c r="F32" s="15"/>
      <c r="G32" s="116"/>
    </row>
    <row r="33" spans="1:7" ht="6.75" customHeight="1">
      <c r="A33" s="114"/>
      <c r="G33" s="116"/>
    </row>
    <row r="34" spans="1:7" ht="15">
      <c r="A34" s="114"/>
      <c r="B34" s="309"/>
      <c r="C34" s="310"/>
      <c r="D34" s="311"/>
      <c r="G34" s="116"/>
    </row>
    <row r="35" spans="1:7" ht="15">
      <c r="A35" s="114"/>
      <c r="B35" s="312"/>
      <c r="C35" s="313"/>
      <c r="D35" s="314"/>
      <c r="G35" s="116"/>
    </row>
    <row r="36" spans="1:7" ht="15">
      <c r="A36" s="114"/>
      <c r="B36" s="312"/>
      <c r="C36" s="313"/>
      <c r="D36" s="314"/>
      <c r="G36" s="116"/>
    </row>
    <row r="37" spans="1:7" ht="15">
      <c r="A37" s="114"/>
      <c r="B37" s="312"/>
      <c r="C37" s="313"/>
      <c r="D37" s="314"/>
      <c r="G37" s="116"/>
    </row>
    <row r="38" spans="1:7" ht="15">
      <c r="A38" s="114"/>
      <c r="B38" s="312"/>
      <c r="C38" s="313"/>
      <c r="D38" s="314"/>
      <c r="G38" s="116"/>
    </row>
    <row r="39" spans="1:7" ht="15">
      <c r="A39" s="114"/>
      <c r="B39" s="312"/>
      <c r="C39" s="313"/>
      <c r="D39" s="314"/>
      <c r="G39" s="116"/>
    </row>
    <row r="40" spans="1:7" ht="15">
      <c r="A40" s="114"/>
      <c r="B40" s="315"/>
      <c r="C40" s="316"/>
      <c r="D40" s="317"/>
      <c r="G40" s="116"/>
    </row>
    <row r="41" spans="1:7" ht="6.75" customHeight="1" thickBot="1">
      <c r="A41" s="114"/>
      <c r="G41" s="116"/>
    </row>
    <row r="42" spans="1:7" ht="13.5" thickBot="1">
      <c r="A42" s="114"/>
      <c r="B42" s="90" t="s">
        <v>20</v>
      </c>
      <c r="E42" s="12" t="s">
        <v>2</v>
      </c>
      <c r="F42" s="54"/>
      <c r="G42" s="116"/>
    </row>
    <row r="43" spans="1:7" ht="6.75" customHeight="1" thickBot="1">
      <c r="A43" s="114"/>
      <c r="G43" s="116"/>
    </row>
    <row r="44" spans="1:7" ht="13.5" thickBot="1">
      <c r="A44" s="114"/>
      <c r="C44" s="115" t="s">
        <v>15</v>
      </c>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1"/>
      <c r="G47" s="119"/>
    </row>
    <row r="48" spans="1:7" s="125" customFormat="1" ht="12">
      <c r="A48" s="122"/>
      <c r="B48" s="123"/>
      <c r="C48" s="124"/>
      <c r="D48" s="152"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N/A</v>
      </c>
      <c r="G54" s="116"/>
    </row>
    <row r="55" spans="1:7" ht="6.75" customHeight="1">
      <c r="A55" s="114"/>
      <c r="G55" s="116"/>
    </row>
    <row r="56" spans="1:7" ht="13.5" customHeight="1" thickBot="1">
      <c r="A56" s="114"/>
      <c r="B56" s="318" t="s">
        <v>306</v>
      </c>
      <c r="C56" s="318"/>
      <c r="D56" s="318"/>
      <c r="G56" s="116"/>
    </row>
    <row r="57" spans="1:7" ht="13.5" thickBot="1">
      <c r="A57" s="114"/>
      <c r="B57" s="318"/>
      <c r="C57" s="318"/>
      <c r="D57" s="318"/>
      <c r="E57" s="12" t="s">
        <v>2</v>
      </c>
      <c r="F57" s="15"/>
      <c r="G57" s="116"/>
    </row>
    <row r="58" spans="1:7" ht="6.75" customHeight="1">
      <c r="A58" s="114"/>
      <c r="G58" s="116"/>
    </row>
    <row r="59" spans="1:7" ht="15">
      <c r="A59" s="114"/>
      <c r="B59" s="309"/>
      <c r="C59" s="310"/>
      <c r="D59" s="311"/>
      <c r="G59" s="116"/>
    </row>
    <row r="60" spans="1:7" ht="15">
      <c r="A60" s="114"/>
      <c r="B60" s="312"/>
      <c r="C60" s="313"/>
      <c r="D60" s="314"/>
      <c r="G60" s="116"/>
    </row>
    <row r="61" spans="1:7" ht="15">
      <c r="A61" s="114"/>
      <c r="B61" s="312"/>
      <c r="C61" s="313"/>
      <c r="D61" s="314"/>
      <c r="G61" s="116"/>
    </row>
    <row r="62" spans="1:7" ht="15">
      <c r="A62" s="114"/>
      <c r="B62" s="312"/>
      <c r="C62" s="313"/>
      <c r="D62" s="314"/>
      <c r="G62" s="116"/>
    </row>
    <row r="63" spans="1:7" ht="15">
      <c r="A63" s="114"/>
      <c r="B63" s="312"/>
      <c r="C63" s="313"/>
      <c r="D63" s="314"/>
      <c r="G63" s="116"/>
    </row>
    <row r="64" spans="1:7" ht="15">
      <c r="A64" s="114"/>
      <c r="B64" s="312"/>
      <c r="C64" s="313"/>
      <c r="D64" s="314"/>
      <c r="G64" s="116"/>
    </row>
    <row r="65" spans="1:7" ht="15">
      <c r="A65" s="114"/>
      <c r="B65" s="315"/>
      <c r="C65" s="316"/>
      <c r="D65" s="317"/>
      <c r="G65" s="116"/>
    </row>
    <row r="66" spans="1:7" ht="6.75" customHeight="1" thickBot="1">
      <c r="A66" s="114"/>
      <c r="G66" s="116"/>
    </row>
    <row r="67" spans="1:7" ht="13.5" thickBot="1">
      <c r="A67" s="114"/>
      <c r="B67" s="90" t="s">
        <v>20</v>
      </c>
      <c r="E67" s="12" t="s">
        <v>2</v>
      </c>
      <c r="F67" s="54"/>
      <c r="G67" s="116"/>
    </row>
    <row r="68" spans="1:7" ht="6.75" customHeight="1" thickBot="1">
      <c r="A68" s="114"/>
      <c r="G68" s="116"/>
    </row>
    <row r="69" spans="1:7" ht="13.5" thickBot="1">
      <c r="A69" s="114"/>
      <c r="C69" s="115" t="s">
        <v>15</v>
      </c>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1"/>
      <c r="G72" s="119"/>
    </row>
    <row r="73" spans="1:7" s="125" customFormat="1" ht="12">
      <c r="A73" s="122"/>
      <c r="B73" s="123"/>
      <c r="C73" s="124"/>
      <c r="D73" s="152"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8" t="s">
        <v>306</v>
      </c>
      <c r="C81" s="318"/>
      <c r="D81" s="318"/>
      <c r="G81" s="116"/>
    </row>
    <row r="82" spans="1:7" ht="13.5" thickBot="1">
      <c r="A82" s="114"/>
      <c r="B82" s="318"/>
      <c r="C82" s="318"/>
      <c r="D82" s="318"/>
      <c r="E82" s="12" t="s">
        <v>2</v>
      </c>
      <c r="F82" s="15"/>
      <c r="G82" s="116"/>
    </row>
    <row r="83" spans="1:7" ht="6.75" customHeight="1">
      <c r="A83" s="114"/>
      <c r="G83" s="116"/>
    </row>
    <row r="84" spans="1:7" ht="15">
      <c r="A84" s="114"/>
      <c r="B84" s="309"/>
      <c r="C84" s="310"/>
      <c r="D84" s="311"/>
      <c r="G84" s="116"/>
    </row>
    <row r="85" spans="1:7" ht="15">
      <c r="A85" s="114"/>
      <c r="B85" s="312"/>
      <c r="C85" s="313"/>
      <c r="D85" s="314"/>
      <c r="G85" s="116"/>
    </row>
    <row r="86" spans="1:7" ht="15">
      <c r="A86" s="114"/>
      <c r="B86" s="312"/>
      <c r="C86" s="313"/>
      <c r="D86" s="314"/>
      <c r="G86" s="116"/>
    </row>
    <row r="87" spans="1:7" ht="15">
      <c r="A87" s="114"/>
      <c r="B87" s="312"/>
      <c r="C87" s="313"/>
      <c r="D87" s="314"/>
      <c r="G87" s="116"/>
    </row>
    <row r="88" spans="1:7" ht="15">
      <c r="A88" s="114"/>
      <c r="B88" s="312"/>
      <c r="C88" s="313"/>
      <c r="D88" s="314"/>
      <c r="G88" s="116"/>
    </row>
    <row r="89" spans="1:7" ht="15">
      <c r="A89" s="114"/>
      <c r="B89" s="312"/>
      <c r="C89" s="313"/>
      <c r="D89" s="314"/>
      <c r="G89" s="116"/>
    </row>
    <row r="90" spans="1:7" ht="15">
      <c r="A90" s="114"/>
      <c r="B90" s="315"/>
      <c r="C90" s="316"/>
      <c r="D90" s="317"/>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1"/>
      <c r="G97" s="119"/>
    </row>
    <row r="98" spans="1:7" s="125" customFormat="1" ht="12">
      <c r="A98" s="122"/>
      <c r="B98" s="123"/>
      <c r="C98" s="124"/>
      <c r="D98" s="152"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8" t="s">
        <v>306</v>
      </c>
      <c r="C106" s="318"/>
      <c r="D106" s="318"/>
      <c r="G106" s="116"/>
    </row>
    <row r="107" spans="1:7" ht="13.5" thickBot="1">
      <c r="A107" s="114"/>
      <c r="B107" s="318"/>
      <c r="C107" s="318"/>
      <c r="D107" s="318"/>
      <c r="E107" s="12" t="s">
        <v>2</v>
      </c>
      <c r="F107" s="15"/>
      <c r="G107" s="116"/>
    </row>
    <row r="108" spans="1:7" ht="6.75" customHeight="1">
      <c r="A108" s="114"/>
      <c r="G108" s="116"/>
    </row>
    <row r="109" spans="1:7" ht="15">
      <c r="A109" s="114"/>
      <c r="B109" s="309"/>
      <c r="C109" s="310"/>
      <c r="D109" s="311"/>
      <c r="G109" s="116"/>
    </row>
    <row r="110" spans="1:7" ht="15">
      <c r="A110" s="114"/>
      <c r="B110" s="312"/>
      <c r="C110" s="313"/>
      <c r="D110" s="314"/>
      <c r="G110" s="116"/>
    </row>
    <row r="111" spans="1:7" ht="15">
      <c r="A111" s="114"/>
      <c r="B111" s="312"/>
      <c r="C111" s="313"/>
      <c r="D111" s="314"/>
      <c r="G111" s="116"/>
    </row>
    <row r="112" spans="1:7" ht="15">
      <c r="A112" s="114"/>
      <c r="B112" s="312"/>
      <c r="C112" s="313"/>
      <c r="D112" s="314"/>
      <c r="G112" s="116"/>
    </row>
    <row r="113" spans="1:7" ht="15">
      <c r="A113" s="114"/>
      <c r="B113" s="312"/>
      <c r="C113" s="313"/>
      <c r="D113" s="314"/>
      <c r="G113" s="116"/>
    </row>
    <row r="114" spans="1:7" ht="15">
      <c r="A114" s="114"/>
      <c r="B114" s="312"/>
      <c r="C114" s="313"/>
      <c r="D114" s="314"/>
      <c r="G114" s="116"/>
    </row>
    <row r="115" spans="1:7" ht="15">
      <c r="A115" s="114"/>
      <c r="B115" s="315"/>
      <c r="C115" s="316"/>
      <c r="D115" s="317"/>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1"/>
      <c r="G122" s="119"/>
    </row>
    <row r="123" spans="1:7" s="125" customFormat="1" ht="12">
      <c r="A123" s="122"/>
      <c r="B123" s="123"/>
      <c r="C123" s="124"/>
      <c r="D123" s="152"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8" t="s">
        <v>306</v>
      </c>
      <c r="C131" s="318"/>
      <c r="D131" s="318"/>
      <c r="G131" s="116"/>
    </row>
    <row r="132" spans="1:7" ht="13.5" thickBot="1">
      <c r="A132" s="114"/>
      <c r="B132" s="318"/>
      <c r="C132" s="318"/>
      <c r="D132" s="318"/>
      <c r="E132" s="12" t="s">
        <v>2</v>
      </c>
      <c r="F132" s="15"/>
      <c r="G132" s="116"/>
    </row>
    <row r="133" spans="1:7" ht="6.75" customHeight="1">
      <c r="A133" s="114"/>
      <c r="G133" s="116"/>
    </row>
    <row r="134" spans="1:7" ht="15">
      <c r="A134" s="114"/>
      <c r="B134" s="309"/>
      <c r="C134" s="310"/>
      <c r="D134" s="311"/>
      <c r="G134" s="116"/>
    </row>
    <row r="135" spans="1:7" ht="15">
      <c r="A135" s="114"/>
      <c r="B135" s="312"/>
      <c r="C135" s="313"/>
      <c r="D135" s="314"/>
      <c r="G135" s="116"/>
    </row>
    <row r="136" spans="1:7" ht="15">
      <c r="A136" s="114"/>
      <c r="B136" s="312"/>
      <c r="C136" s="313"/>
      <c r="D136" s="314"/>
      <c r="G136" s="116"/>
    </row>
    <row r="137" spans="1:7" ht="15">
      <c r="A137" s="114"/>
      <c r="B137" s="312"/>
      <c r="C137" s="313"/>
      <c r="D137" s="314"/>
      <c r="G137" s="116"/>
    </row>
    <row r="138" spans="1:7" ht="15">
      <c r="A138" s="114"/>
      <c r="B138" s="312"/>
      <c r="C138" s="313"/>
      <c r="D138" s="314"/>
      <c r="G138" s="116"/>
    </row>
    <row r="139" spans="1:7" ht="15">
      <c r="A139" s="114"/>
      <c r="B139" s="312"/>
      <c r="C139" s="313"/>
      <c r="D139" s="314"/>
      <c r="G139" s="116"/>
    </row>
    <row r="140" spans="1:7" ht="15">
      <c r="A140" s="114"/>
      <c r="B140" s="315"/>
      <c r="C140" s="316"/>
      <c r="D140" s="317"/>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1"/>
      <c r="G147" s="119"/>
    </row>
    <row r="148" spans="1:7" s="125" customFormat="1" ht="12">
      <c r="A148" s="122"/>
      <c r="B148" s="123"/>
      <c r="C148" s="124"/>
      <c r="D148" s="152"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8" t="s">
        <v>306</v>
      </c>
      <c r="C156" s="318"/>
      <c r="D156" s="318"/>
      <c r="G156" s="116"/>
    </row>
    <row r="157" spans="1:7" ht="13.5" thickBot="1">
      <c r="A157" s="114"/>
      <c r="B157" s="318"/>
      <c r="C157" s="318"/>
      <c r="D157" s="318"/>
      <c r="E157" s="12" t="s">
        <v>2</v>
      </c>
      <c r="F157" s="15"/>
      <c r="G157" s="116"/>
    </row>
    <row r="158" spans="1:7" ht="6.75" customHeight="1">
      <c r="A158" s="114"/>
      <c r="G158" s="116"/>
    </row>
    <row r="159" spans="1:7" ht="15">
      <c r="A159" s="114"/>
      <c r="B159" s="309"/>
      <c r="C159" s="310"/>
      <c r="D159" s="311"/>
      <c r="G159" s="116"/>
    </row>
    <row r="160" spans="1:7" ht="15">
      <c r="A160" s="114"/>
      <c r="B160" s="312"/>
      <c r="C160" s="313"/>
      <c r="D160" s="314"/>
      <c r="G160" s="116"/>
    </row>
    <row r="161" spans="1:7" ht="15">
      <c r="A161" s="114"/>
      <c r="B161" s="312"/>
      <c r="C161" s="313"/>
      <c r="D161" s="314"/>
      <c r="G161" s="116"/>
    </row>
    <row r="162" spans="1:7" ht="15">
      <c r="A162" s="114"/>
      <c r="B162" s="312"/>
      <c r="C162" s="313"/>
      <c r="D162" s="314"/>
      <c r="G162" s="116"/>
    </row>
    <row r="163" spans="1:7" ht="15">
      <c r="A163" s="114"/>
      <c r="B163" s="312"/>
      <c r="C163" s="313"/>
      <c r="D163" s="314"/>
      <c r="G163" s="116"/>
    </row>
    <row r="164" spans="1:7" ht="15">
      <c r="A164" s="114"/>
      <c r="B164" s="312"/>
      <c r="C164" s="313"/>
      <c r="D164" s="314"/>
      <c r="G164" s="116"/>
    </row>
    <row r="165" spans="1:7" ht="15">
      <c r="A165" s="114"/>
      <c r="B165" s="315"/>
      <c r="C165" s="316"/>
      <c r="D165" s="317"/>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1"/>
      <c r="G172" s="119"/>
    </row>
    <row r="173" spans="1:7" s="125" customFormat="1" ht="12">
      <c r="A173" s="122"/>
      <c r="B173" s="123"/>
      <c r="C173" s="124"/>
      <c r="D173" s="152"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8" t="s">
        <v>306</v>
      </c>
      <c r="C181" s="318"/>
      <c r="D181" s="318"/>
      <c r="G181" s="116"/>
    </row>
    <row r="182" spans="1:7" ht="13.5" thickBot="1">
      <c r="A182" s="114"/>
      <c r="B182" s="318"/>
      <c r="C182" s="318"/>
      <c r="D182" s="318"/>
      <c r="E182" s="12" t="s">
        <v>2</v>
      </c>
      <c r="F182" s="15"/>
      <c r="G182" s="116"/>
    </row>
    <row r="183" spans="1:7" ht="6.75" customHeight="1">
      <c r="A183" s="114"/>
      <c r="G183" s="116"/>
    </row>
    <row r="184" spans="1:7" ht="15">
      <c r="A184" s="114"/>
      <c r="B184" s="309"/>
      <c r="C184" s="310"/>
      <c r="D184" s="311"/>
      <c r="G184" s="116"/>
    </row>
    <row r="185" spans="1:7" ht="15">
      <c r="A185" s="114"/>
      <c r="B185" s="312"/>
      <c r="C185" s="313"/>
      <c r="D185" s="314"/>
      <c r="G185" s="116"/>
    </row>
    <row r="186" spans="1:7" ht="15">
      <c r="A186" s="114"/>
      <c r="B186" s="312"/>
      <c r="C186" s="313"/>
      <c r="D186" s="314"/>
      <c r="G186" s="116"/>
    </row>
    <row r="187" spans="1:7" ht="15">
      <c r="A187" s="114"/>
      <c r="B187" s="312"/>
      <c r="C187" s="313"/>
      <c r="D187" s="314"/>
      <c r="G187" s="116"/>
    </row>
    <row r="188" spans="1:7" ht="15">
      <c r="A188" s="114"/>
      <c r="B188" s="312"/>
      <c r="C188" s="313"/>
      <c r="D188" s="314"/>
      <c r="G188" s="116"/>
    </row>
    <row r="189" spans="1:7" ht="15">
      <c r="A189" s="114"/>
      <c r="B189" s="312"/>
      <c r="C189" s="313"/>
      <c r="D189" s="314"/>
      <c r="G189" s="116"/>
    </row>
    <row r="190" spans="1:7" ht="15">
      <c r="A190" s="114"/>
      <c r="B190" s="315"/>
      <c r="C190" s="316"/>
      <c r="D190" s="317"/>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1"/>
      <c r="G197" s="119"/>
    </row>
    <row r="198" spans="1:7" s="125" customFormat="1" ht="12">
      <c r="A198" s="122"/>
      <c r="B198" s="123"/>
      <c r="C198" s="124"/>
      <c r="D198" s="152"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8" t="s">
        <v>306</v>
      </c>
      <c r="C206" s="318"/>
      <c r="D206" s="318"/>
      <c r="G206" s="116"/>
    </row>
    <row r="207" spans="1:7" ht="13.5" thickBot="1">
      <c r="A207" s="114"/>
      <c r="B207" s="318"/>
      <c r="C207" s="318"/>
      <c r="D207" s="318"/>
      <c r="E207" s="12" t="s">
        <v>2</v>
      </c>
      <c r="F207" s="15"/>
      <c r="G207" s="116"/>
    </row>
    <row r="208" spans="1:7" ht="6.75" customHeight="1">
      <c r="A208" s="114"/>
      <c r="G208" s="116"/>
    </row>
    <row r="209" spans="1:7" ht="15">
      <c r="A209" s="114"/>
      <c r="B209" s="309"/>
      <c r="C209" s="310"/>
      <c r="D209" s="311"/>
      <c r="G209" s="116"/>
    </row>
    <row r="210" spans="1:7" ht="15">
      <c r="A210" s="114"/>
      <c r="B210" s="312"/>
      <c r="C210" s="313"/>
      <c r="D210" s="314"/>
      <c r="G210" s="116"/>
    </row>
    <row r="211" spans="1:7" ht="15">
      <c r="A211" s="114"/>
      <c r="B211" s="312"/>
      <c r="C211" s="313"/>
      <c r="D211" s="314"/>
      <c r="G211" s="116"/>
    </row>
    <row r="212" spans="1:7" ht="15">
      <c r="A212" s="114"/>
      <c r="B212" s="312"/>
      <c r="C212" s="313"/>
      <c r="D212" s="314"/>
      <c r="G212" s="116"/>
    </row>
    <row r="213" spans="1:7" ht="15">
      <c r="A213" s="114"/>
      <c r="B213" s="312"/>
      <c r="C213" s="313"/>
      <c r="D213" s="314"/>
      <c r="G213" s="116"/>
    </row>
    <row r="214" spans="1:7" ht="15">
      <c r="A214" s="114"/>
      <c r="B214" s="312"/>
      <c r="C214" s="313"/>
      <c r="D214" s="314"/>
      <c r="G214" s="116"/>
    </row>
    <row r="215" spans="1:7" ht="15">
      <c r="A215" s="114"/>
      <c r="B215" s="315"/>
      <c r="C215" s="316"/>
      <c r="D215" s="317"/>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1"/>
      <c r="G222" s="119"/>
    </row>
    <row r="223" spans="1:7" s="125" customFormat="1" ht="12">
      <c r="A223" s="122"/>
      <c r="B223" s="123"/>
      <c r="C223" s="124"/>
      <c r="D223" s="152"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8" t="s">
        <v>306</v>
      </c>
      <c r="C231" s="318"/>
      <c r="D231" s="318"/>
      <c r="G231" s="116"/>
    </row>
    <row r="232" spans="1:7" ht="13.5" thickBot="1">
      <c r="A232" s="114"/>
      <c r="B232" s="318"/>
      <c r="C232" s="318"/>
      <c r="D232" s="318"/>
      <c r="E232" s="12" t="s">
        <v>2</v>
      </c>
      <c r="F232" s="15"/>
      <c r="G232" s="116"/>
    </row>
    <row r="233" spans="1:7" ht="6.75" customHeight="1">
      <c r="A233" s="114"/>
      <c r="G233" s="116"/>
    </row>
    <row r="234" spans="1:7" ht="15">
      <c r="A234" s="114"/>
      <c r="B234" s="309"/>
      <c r="C234" s="310"/>
      <c r="D234" s="311"/>
      <c r="G234" s="116"/>
    </row>
    <row r="235" spans="1:7" ht="15">
      <c r="A235" s="114"/>
      <c r="B235" s="312"/>
      <c r="C235" s="313"/>
      <c r="D235" s="314"/>
      <c r="G235" s="116"/>
    </row>
    <row r="236" spans="1:7" ht="15">
      <c r="A236" s="114"/>
      <c r="B236" s="312"/>
      <c r="C236" s="313"/>
      <c r="D236" s="314"/>
      <c r="G236" s="116"/>
    </row>
    <row r="237" spans="1:7" ht="15">
      <c r="A237" s="114"/>
      <c r="B237" s="312"/>
      <c r="C237" s="313"/>
      <c r="D237" s="314"/>
      <c r="G237" s="116"/>
    </row>
    <row r="238" spans="1:7" ht="15">
      <c r="A238" s="114"/>
      <c r="B238" s="312"/>
      <c r="C238" s="313"/>
      <c r="D238" s="314"/>
      <c r="G238" s="116"/>
    </row>
    <row r="239" spans="1:7" ht="15">
      <c r="A239" s="114"/>
      <c r="B239" s="312"/>
      <c r="C239" s="313"/>
      <c r="D239" s="314"/>
      <c r="G239" s="116"/>
    </row>
    <row r="240" spans="1:7" ht="15">
      <c r="A240" s="114"/>
      <c r="B240" s="315"/>
      <c r="C240" s="316"/>
      <c r="D240" s="317"/>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1"/>
      <c r="G247" s="119"/>
    </row>
    <row r="248" spans="1:7" s="125" customFormat="1" ht="12">
      <c r="A248" s="122"/>
      <c r="B248" s="123"/>
      <c r="C248" s="124"/>
      <c r="D248" s="152"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8" t="s">
        <v>306</v>
      </c>
      <c r="C256" s="318"/>
      <c r="D256" s="318"/>
      <c r="G256" s="116"/>
    </row>
    <row r="257" spans="1:7" ht="13.5" thickBot="1">
      <c r="A257" s="114"/>
      <c r="B257" s="318"/>
      <c r="C257" s="318"/>
      <c r="D257" s="318"/>
      <c r="E257" s="12" t="s">
        <v>2</v>
      </c>
      <c r="F257" s="15"/>
      <c r="G257" s="116"/>
    </row>
    <row r="258" spans="1:7" ht="6.75" customHeight="1">
      <c r="A258" s="114"/>
      <c r="G258" s="116"/>
    </row>
    <row r="259" spans="1:7" ht="15">
      <c r="A259" s="114"/>
      <c r="B259" s="309"/>
      <c r="C259" s="310"/>
      <c r="D259" s="311"/>
      <c r="G259" s="116"/>
    </row>
    <row r="260" spans="1:7" ht="15">
      <c r="A260" s="114"/>
      <c r="B260" s="312"/>
      <c r="C260" s="313"/>
      <c r="D260" s="314"/>
      <c r="G260" s="116"/>
    </row>
    <row r="261" spans="1:7" ht="15">
      <c r="A261" s="114"/>
      <c r="B261" s="312"/>
      <c r="C261" s="313"/>
      <c r="D261" s="314"/>
      <c r="G261" s="116"/>
    </row>
    <row r="262" spans="1:7" ht="15">
      <c r="A262" s="114"/>
      <c r="B262" s="312"/>
      <c r="C262" s="313"/>
      <c r="D262" s="314"/>
      <c r="G262" s="116"/>
    </row>
    <row r="263" spans="1:7" ht="15">
      <c r="A263" s="114"/>
      <c r="B263" s="312"/>
      <c r="C263" s="313"/>
      <c r="D263" s="314"/>
      <c r="G263" s="116"/>
    </row>
    <row r="264" spans="1:7" ht="15">
      <c r="A264" s="114"/>
      <c r="B264" s="312"/>
      <c r="C264" s="313"/>
      <c r="D264" s="314"/>
      <c r="G264" s="116"/>
    </row>
    <row r="265" spans="1:7" ht="15">
      <c r="A265" s="114"/>
      <c r="B265" s="315"/>
      <c r="C265" s="316"/>
      <c r="D265" s="317"/>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5">
      <selection activeCell="B34" sqref="B34:D40"/>
    </sheetView>
  </sheetViews>
  <sheetFormatPr defaultColWidth="10.00390625" defaultRowHeight="15"/>
  <cols>
    <col min="1" max="1" width="1.7109375" style="90" customWidth="1"/>
    <col min="2" max="2" width="2.140625" style="90" customWidth="1"/>
    <col min="3" max="3" width="22.8515625" style="90" customWidth="1"/>
    <col min="4" max="4" width="73.0039062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t="s">
        <v>191</v>
      </c>
    </row>
    <row r="6" ht="15">
      <c r="A6" s="94" t="s">
        <v>149</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95</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v>2031800</v>
      </c>
      <c r="G18" s="116"/>
    </row>
    <row r="19" spans="1:7" ht="13.5" thickBot="1">
      <c r="A19" s="114"/>
      <c r="C19" s="115"/>
      <c r="G19" s="116"/>
    </row>
    <row r="20" spans="1:7" ht="13.5" thickBot="1">
      <c r="A20" s="114"/>
      <c r="B20" s="90" t="s">
        <v>11</v>
      </c>
      <c r="C20" s="115"/>
      <c r="E20" s="12" t="s">
        <v>2</v>
      </c>
      <c r="F20" s="15">
        <v>2031800</v>
      </c>
      <c r="G20" s="116"/>
    </row>
    <row r="21" spans="1:7" s="113" customFormat="1" ht="15">
      <c r="A21" s="117"/>
      <c r="B21" s="94"/>
      <c r="C21" s="94"/>
      <c r="D21" s="118"/>
      <c r="F21" s="99"/>
      <c r="G21" s="119"/>
    </row>
    <row r="22" spans="1:7" s="113" customFormat="1" ht="42.75">
      <c r="A22" s="120"/>
      <c r="B22" s="41" t="s">
        <v>233</v>
      </c>
      <c r="C22" s="121"/>
      <c r="D22" s="151" t="s">
        <v>313</v>
      </c>
      <c r="G22" s="119"/>
    </row>
    <row r="23" spans="1:7" s="125" customFormat="1" ht="12">
      <c r="A23" s="122"/>
      <c r="B23" s="123"/>
      <c r="C23" s="124"/>
      <c r="D23" s="152"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Yes</v>
      </c>
      <c r="G29" s="116"/>
    </row>
    <row r="30" spans="1:7" ht="6.75" customHeight="1">
      <c r="A30" s="114"/>
      <c r="G30" s="116"/>
    </row>
    <row r="31" spans="1:7" ht="13.5" customHeight="1" thickBot="1">
      <c r="A31" s="114"/>
      <c r="B31" s="318" t="s">
        <v>306</v>
      </c>
      <c r="C31" s="318"/>
      <c r="D31" s="318"/>
      <c r="G31" s="116"/>
    </row>
    <row r="32" spans="1:7" ht="13.5" thickBot="1">
      <c r="A32" s="114"/>
      <c r="B32" s="318"/>
      <c r="C32" s="318"/>
      <c r="D32" s="318"/>
      <c r="E32" s="12" t="s">
        <v>2</v>
      </c>
      <c r="F32" s="15" t="s">
        <v>191</v>
      </c>
      <c r="G32" s="116"/>
    </row>
    <row r="33" spans="1:7" ht="6.75" customHeight="1">
      <c r="A33" s="114"/>
      <c r="G33" s="116"/>
    </row>
    <row r="34" spans="1:7" ht="15">
      <c r="A34" s="114"/>
      <c r="B34" s="309" t="s">
        <v>406</v>
      </c>
      <c r="C34" s="310"/>
      <c r="D34" s="311"/>
      <c r="G34" s="116"/>
    </row>
    <row r="35" spans="1:7" ht="15">
      <c r="A35" s="114"/>
      <c r="B35" s="312"/>
      <c r="C35" s="313"/>
      <c r="D35" s="314"/>
      <c r="G35" s="116"/>
    </row>
    <row r="36" spans="1:7" ht="15">
      <c r="A36" s="114"/>
      <c r="B36" s="312"/>
      <c r="C36" s="313"/>
      <c r="D36" s="314"/>
      <c r="G36" s="116"/>
    </row>
    <row r="37" spans="1:7" ht="15">
      <c r="A37" s="114"/>
      <c r="B37" s="312"/>
      <c r="C37" s="313"/>
      <c r="D37" s="314"/>
      <c r="G37" s="116"/>
    </row>
    <row r="38" spans="1:7" ht="15">
      <c r="A38" s="114"/>
      <c r="B38" s="312"/>
      <c r="C38" s="313"/>
      <c r="D38" s="314"/>
      <c r="G38" s="116"/>
    </row>
    <row r="39" spans="1:7" ht="15">
      <c r="A39" s="114"/>
      <c r="B39" s="312"/>
      <c r="C39" s="313"/>
      <c r="D39" s="314"/>
      <c r="G39" s="116"/>
    </row>
    <row r="40" spans="1:7" ht="344.25" customHeight="1">
      <c r="A40" s="114"/>
      <c r="B40" s="315"/>
      <c r="C40" s="316"/>
      <c r="D40" s="317"/>
      <c r="G40" s="116"/>
    </row>
    <row r="41" spans="1:7" ht="6.75" customHeight="1" thickBot="1">
      <c r="A41" s="114"/>
      <c r="G41" s="116"/>
    </row>
    <row r="42" spans="1:7" ht="13.5" thickBot="1">
      <c r="A42" s="114"/>
      <c r="B42" s="90" t="s">
        <v>20</v>
      </c>
      <c r="E42" s="12" t="s">
        <v>2</v>
      </c>
      <c r="F42" s="54" t="s">
        <v>191</v>
      </c>
      <c r="G42" s="116"/>
    </row>
    <row r="43" spans="1:7" ht="6.75" customHeight="1" thickBot="1">
      <c r="A43" s="114"/>
      <c r="G43" s="116"/>
    </row>
    <row r="44" spans="1:7" ht="13.5" thickBot="1">
      <c r="A44" s="114"/>
      <c r="C44" s="115" t="s">
        <v>15</v>
      </c>
      <c r="F44" s="98">
        <f>IF(F42=0," ",IF(F32="Yes",1,IF(F32="No",0,IF(F29/F42&gt;=1,1,IF(F29/F42&gt;=0.75,0.75,IF(F29/F42&gt;=0.5,0.5,IF(F29/F42&gt;=0.25,0.25,0)))))))</f>
        <v>1</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1" t="s">
        <v>314</v>
      </c>
      <c r="G47" s="119"/>
    </row>
    <row r="48" spans="1:7" s="125" customFormat="1" ht="12">
      <c r="A48" s="122"/>
      <c r="B48" s="123"/>
      <c r="C48" s="124"/>
      <c r="D48" s="152" t="s">
        <v>147</v>
      </c>
      <c r="F48" s="126"/>
      <c r="G48" s="127"/>
    </row>
    <row r="49" spans="1:7" s="113" customFormat="1" ht="6.75" customHeight="1" thickBot="1">
      <c r="A49" s="120"/>
      <c r="B49" s="97"/>
      <c r="C49" s="121"/>
      <c r="D49" s="128"/>
      <c r="F49" s="99"/>
      <c r="G49" s="119"/>
    </row>
    <row r="50" spans="1:7" ht="13.5" thickBot="1">
      <c r="A50" s="114"/>
      <c r="B50" s="90" t="s">
        <v>18</v>
      </c>
      <c r="E50" s="12" t="s">
        <v>2</v>
      </c>
      <c r="F50" s="54">
        <v>7</v>
      </c>
      <c r="G50" s="116"/>
    </row>
    <row r="51" spans="1:7" ht="6.75" customHeight="1" thickBot="1">
      <c r="A51" s="114"/>
      <c r="F51" s="129"/>
      <c r="G51" s="116"/>
    </row>
    <row r="52" spans="1:7" ht="13.5" thickBot="1">
      <c r="A52" s="114"/>
      <c r="B52" s="90" t="s">
        <v>19</v>
      </c>
      <c r="E52" s="12" t="s">
        <v>2</v>
      </c>
      <c r="F52" s="54">
        <v>9</v>
      </c>
      <c r="G52" s="116"/>
    </row>
    <row r="53" spans="1:7" ht="6.75" customHeight="1" thickBot="1">
      <c r="A53" s="114"/>
      <c r="G53" s="116"/>
    </row>
    <row r="54" spans="1:7" ht="13.5" thickBot="1">
      <c r="A54" s="114"/>
      <c r="C54" s="90" t="s">
        <v>14</v>
      </c>
      <c r="F54" s="96">
        <f>IF(F52&gt;0,F50/F52,IF(F57&gt;0,F57,"N/A"))</f>
        <v>0.7777777777777778</v>
      </c>
      <c r="G54" s="116"/>
    </row>
    <row r="55" spans="1:7" ht="6.75" customHeight="1">
      <c r="A55" s="114"/>
      <c r="G55" s="116"/>
    </row>
    <row r="56" spans="1:7" ht="13.5" customHeight="1" thickBot="1">
      <c r="A56" s="114"/>
      <c r="B56" s="318" t="s">
        <v>306</v>
      </c>
      <c r="C56" s="318"/>
      <c r="D56" s="318"/>
      <c r="G56" s="116"/>
    </row>
    <row r="57" spans="1:7" ht="13.5" thickBot="1">
      <c r="A57" s="114"/>
      <c r="B57" s="318"/>
      <c r="C57" s="318"/>
      <c r="D57" s="318"/>
      <c r="E57" s="12" t="s">
        <v>2</v>
      </c>
      <c r="F57" s="15" t="s">
        <v>191</v>
      </c>
      <c r="G57" s="116"/>
    </row>
    <row r="58" spans="1:7" ht="6.75" customHeight="1">
      <c r="A58" s="114"/>
      <c r="G58" s="116"/>
    </row>
    <row r="59" spans="1:7" ht="15">
      <c r="A59" s="114"/>
      <c r="B59" s="309" t="s">
        <v>351</v>
      </c>
      <c r="C59" s="310"/>
      <c r="D59" s="311"/>
      <c r="G59" s="116"/>
    </row>
    <row r="60" spans="1:7" ht="15">
      <c r="A60" s="114"/>
      <c r="B60" s="312"/>
      <c r="C60" s="313"/>
      <c r="D60" s="314"/>
      <c r="G60" s="116"/>
    </row>
    <row r="61" spans="1:7" ht="15">
      <c r="A61" s="114"/>
      <c r="B61" s="312"/>
      <c r="C61" s="313"/>
      <c r="D61" s="314"/>
      <c r="G61" s="116"/>
    </row>
    <row r="62" spans="1:7" ht="15">
      <c r="A62" s="114"/>
      <c r="B62" s="312"/>
      <c r="C62" s="313"/>
      <c r="D62" s="314"/>
      <c r="G62" s="116"/>
    </row>
    <row r="63" spans="1:7" ht="15">
      <c r="A63" s="114"/>
      <c r="B63" s="312"/>
      <c r="C63" s="313"/>
      <c r="D63" s="314"/>
      <c r="G63" s="116"/>
    </row>
    <row r="64" spans="1:7" ht="15">
      <c r="A64" s="114"/>
      <c r="B64" s="312"/>
      <c r="C64" s="313"/>
      <c r="D64" s="314"/>
      <c r="G64" s="116"/>
    </row>
    <row r="65" spans="1:7" ht="285" customHeight="1">
      <c r="A65" s="114"/>
      <c r="B65" s="315"/>
      <c r="C65" s="316"/>
      <c r="D65" s="317"/>
      <c r="G65" s="116"/>
    </row>
    <row r="66" spans="1:7" ht="6.75" customHeight="1" thickBot="1">
      <c r="A66" s="114"/>
      <c r="G66" s="116"/>
    </row>
    <row r="67" spans="1:7" ht="13.5" thickBot="1">
      <c r="A67" s="114"/>
      <c r="B67" s="90" t="s">
        <v>20</v>
      </c>
      <c r="E67" s="12" t="s">
        <v>2</v>
      </c>
      <c r="F67" s="266">
        <v>0.75</v>
      </c>
      <c r="G67" s="116"/>
    </row>
    <row r="68" spans="1:7" ht="6.75" customHeight="1" thickBot="1">
      <c r="A68" s="114"/>
      <c r="G68" s="116"/>
    </row>
    <row r="69" spans="1:7" ht="13.5" thickBot="1">
      <c r="A69" s="114"/>
      <c r="C69" s="115" t="s">
        <v>15</v>
      </c>
      <c r="F69" s="98">
        <f>IF(F67=0," ",IF(F57="Yes",1,IF(F57="No",0,IF(F54/F67&gt;=1,1,IF(F54/F67&gt;=0.75,0.75,IF(F54/F67&gt;=0.5,0.5,IF(F54/F67&gt;=0.25,0.25,0)))))))</f>
        <v>1</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1"/>
      <c r="G72" s="119"/>
    </row>
    <row r="73" spans="1:7" s="125" customFormat="1" ht="12">
      <c r="A73" s="122"/>
      <c r="B73" s="123"/>
      <c r="C73" s="124"/>
      <c r="D73" s="152"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8" t="s">
        <v>306</v>
      </c>
      <c r="C81" s="318"/>
      <c r="D81" s="318"/>
      <c r="G81" s="116"/>
    </row>
    <row r="82" spans="1:7" ht="13.5" thickBot="1">
      <c r="A82" s="114"/>
      <c r="B82" s="318"/>
      <c r="C82" s="318"/>
      <c r="D82" s="318"/>
      <c r="E82" s="12" t="s">
        <v>2</v>
      </c>
      <c r="F82" s="15"/>
      <c r="G82" s="116"/>
    </row>
    <row r="83" spans="1:7" ht="6.75" customHeight="1">
      <c r="A83" s="114"/>
      <c r="G83" s="116"/>
    </row>
    <row r="84" spans="1:7" ht="15">
      <c r="A84" s="114"/>
      <c r="B84" s="309"/>
      <c r="C84" s="310"/>
      <c r="D84" s="311"/>
      <c r="G84" s="116"/>
    </row>
    <row r="85" spans="1:7" ht="15">
      <c r="A85" s="114"/>
      <c r="B85" s="312"/>
      <c r="C85" s="313"/>
      <c r="D85" s="314"/>
      <c r="G85" s="116"/>
    </row>
    <row r="86" spans="1:7" ht="15">
      <c r="A86" s="114"/>
      <c r="B86" s="312"/>
      <c r="C86" s="313"/>
      <c r="D86" s="314"/>
      <c r="G86" s="116"/>
    </row>
    <row r="87" spans="1:7" ht="15">
      <c r="A87" s="114"/>
      <c r="B87" s="312"/>
      <c r="C87" s="313"/>
      <c r="D87" s="314"/>
      <c r="G87" s="116"/>
    </row>
    <row r="88" spans="1:7" ht="15">
      <c r="A88" s="114"/>
      <c r="B88" s="312"/>
      <c r="C88" s="313"/>
      <c r="D88" s="314"/>
      <c r="G88" s="116"/>
    </row>
    <row r="89" spans="1:7" ht="15">
      <c r="A89" s="114"/>
      <c r="B89" s="312"/>
      <c r="C89" s="313"/>
      <c r="D89" s="314"/>
      <c r="G89" s="116"/>
    </row>
    <row r="90" spans="1:7" ht="15">
      <c r="A90" s="114"/>
      <c r="B90" s="315"/>
      <c r="C90" s="316"/>
      <c r="D90" s="317"/>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1"/>
      <c r="G97" s="119"/>
    </row>
    <row r="98" spans="1:7" s="125" customFormat="1" ht="12">
      <c r="A98" s="122"/>
      <c r="B98" s="123"/>
      <c r="C98" s="124"/>
      <c r="D98" s="152"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8" t="s">
        <v>306</v>
      </c>
      <c r="C106" s="318"/>
      <c r="D106" s="318"/>
      <c r="G106" s="116"/>
    </row>
    <row r="107" spans="1:7" ht="13.5" thickBot="1">
      <c r="A107" s="114"/>
      <c r="B107" s="318"/>
      <c r="C107" s="318"/>
      <c r="D107" s="318"/>
      <c r="E107" s="12" t="s">
        <v>2</v>
      </c>
      <c r="F107" s="15"/>
      <c r="G107" s="116"/>
    </row>
    <row r="108" spans="1:7" ht="6.75" customHeight="1">
      <c r="A108" s="114"/>
      <c r="G108" s="116"/>
    </row>
    <row r="109" spans="1:7" ht="15">
      <c r="A109" s="114"/>
      <c r="B109" s="309"/>
      <c r="C109" s="310"/>
      <c r="D109" s="311"/>
      <c r="G109" s="116"/>
    </row>
    <row r="110" spans="1:7" ht="15">
      <c r="A110" s="114"/>
      <c r="B110" s="312"/>
      <c r="C110" s="313"/>
      <c r="D110" s="314"/>
      <c r="G110" s="116"/>
    </row>
    <row r="111" spans="1:7" ht="15">
      <c r="A111" s="114"/>
      <c r="B111" s="312"/>
      <c r="C111" s="313"/>
      <c r="D111" s="314"/>
      <c r="G111" s="116"/>
    </row>
    <row r="112" spans="1:7" ht="15">
      <c r="A112" s="114"/>
      <c r="B112" s="312"/>
      <c r="C112" s="313"/>
      <c r="D112" s="314"/>
      <c r="G112" s="116"/>
    </row>
    <row r="113" spans="1:7" ht="15">
      <c r="A113" s="114"/>
      <c r="B113" s="312"/>
      <c r="C113" s="313"/>
      <c r="D113" s="314"/>
      <c r="G113" s="116"/>
    </row>
    <row r="114" spans="1:7" ht="15">
      <c r="A114" s="114"/>
      <c r="B114" s="312"/>
      <c r="C114" s="313"/>
      <c r="D114" s="314"/>
      <c r="G114" s="116"/>
    </row>
    <row r="115" spans="1:7" ht="15">
      <c r="A115" s="114"/>
      <c r="B115" s="315"/>
      <c r="C115" s="316"/>
      <c r="D115" s="317"/>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1"/>
      <c r="G122" s="119"/>
    </row>
    <row r="123" spans="1:7" s="125" customFormat="1" ht="12">
      <c r="A123" s="122"/>
      <c r="B123" s="123"/>
      <c r="C123" s="124"/>
      <c r="D123" s="152"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8" t="s">
        <v>306</v>
      </c>
      <c r="C131" s="318"/>
      <c r="D131" s="318"/>
      <c r="G131" s="116"/>
    </row>
    <row r="132" spans="1:7" ht="13.5" thickBot="1">
      <c r="A132" s="114"/>
      <c r="B132" s="318"/>
      <c r="C132" s="318"/>
      <c r="D132" s="318"/>
      <c r="E132" s="12" t="s">
        <v>2</v>
      </c>
      <c r="F132" s="15"/>
      <c r="G132" s="116"/>
    </row>
    <row r="133" spans="1:7" ht="6.75" customHeight="1">
      <c r="A133" s="114"/>
      <c r="G133" s="116"/>
    </row>
    <row r="134" spans="1:7" ht="15">
      <c r="A134" s="114"/>
      <c r="B134" s="309"/>
      <c r="C134" s="310"/>
      <c r="D134" s="311"/>
      <c r="G134" s="116"/>
    </row>
    <row r="135" spans="1:7" ht="15">
      <c r="A135" s="114"/>
      <c r="B135" s="312"/>
      <c r="C135" s="313"/>
      <c r="D135" s="314"/>
      <c r="G135" s="116"/>
    </row>
    <row r="136" spans="1:7" ht="15">
      <c r="A136" s="114"/>
      <c r="B136" s="312"/>
      <c r="C136" s="313"/>
      <c r="D136" s="314"/>
      <c r="G136" s="116"/>
    </row>
    <row r="137" spans="1:7" ht="15">
      <c r="A137" s="114"/>
      <c r="B137" s="312"/>
      <c r="C137" s="313"/>
      <c r="D137" s="314"/>
      <c r="G137" s="116"/>
    </row>
    <row r="138" spans="1:7" ht="15">
      <c r="A138" s="114"/>
      <c r="B138" s="312"/>
      <c r="C138" s="313"/>
      <c r="D138" s="314"/>
      <c r="G138" s="116"/>
    </row>
    <row r="139" spans="1:7" ht="15">
      <c r="A139" s="114"/>
      <c r="B139" s="312"/>
      <c r="C139" s="313"/>
      <c r="D139" s="314"/>
      <c r="G139" s="116"/>
    </row>
    <row r="140" spans="1:7" ht="15">
      <c r="A140" s="114"/>
      <c r="B140" s="315"/>
      <c r="C140" s="316"/>
      <c r="D140" s="317"/>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1"/>
      <c r="G147" s="119"/>
    </row>
    <row r="148" spans="1:7" s="125" customFormat="1" ht="12">
      <c r="A148" s="122"/>
      <c r="B148" s="123"/>
      <c r="C148" s="124"/>
      <c r="D148" s="152"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8" t="s">
        <v>306</v>
      </c>
      <c r="C156" s="318"/>
      <c r="D156" s="318"/>
      <c r="G156" s="116"/>
    </row>
    <row r="157" spans="1:7" ht="13.5" thickBot="1">
      <c r="A157" s="114"/>
      <c r="B157" s="318"/>
      <c r="C157" s="318"/>
      <c r="D157" s="318"/>
      <c r="E157" s="12" t="s">
        <v>2</v>
      </c>
      <c r="F157" s="15"/>
      <c r="G157" s="116"/>
    </row>
    <row r="158" spans="1:7" ht="6.75" customHeight="1">
      <c r="A158" s="114"/>
      <c r="G158" s="116"/>
    </row>
    <row r="159" spans="1:7" ht="15">
      <c r="A159" s="114"/>
      <c r="B159" s="309"/>
      <c r="C159" s="310"/>
      <c r="D159" s="311"/>
      <c r="G159" s="116"/>
    </row>
    <row r="160" spans="1:7" ht="15">
      <c r="A160" s="114"/>
      <c r="B160" s="312"/>
      <c r="C160" s="313"/>
      <c r="D160" s="314"/>
      <c r="G160" s="116"/>
    </row>
    <row r="161" spans="1:7" ht="15">
      <c r="A161" s="114"/>
      <c r="B161" s="312"/>
      <c r="C161" s="313"/>
      <c r="D161" s="314"/>
      <c r="G161" s="116"/>
    </row>
    <row r="162" spans="1:7" ht="15">
      <c r="A162" s="114"/>
      <c r="B162" s="312"/>
      <c r="C162" s="313"/>
      <c r="D162" s="314"/>
      <c r="G162" s="116"/>
    </row>
    <row r="163" spans="1:7" ht="15">
      <c r="A163" s="114"/>
      <c r="B163" s="312"/>
      <c r="C163" s="313"/>
      <c r="D163" s="314"/>
      <c r="G163" s="116"/>
    </row>
    <row r="164" spans="1:7" ht="15">
      <c r="A164" s="114"/>
      <c r="B164" s="312"/>
      <c r="C164" s="313"/>
      <c r="D164" s="314"/>
      <c r="G164" s="116"/>
    </row>
    <row r="165" spans="1:7" ht="15">
      <c r="A165" s="114"/>
      <c r="B165" s="315"/>
      <c r="C165" s="316"/>
      <c r="D165" s="317"/>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1"/>
      <c r="G172" s="119"/>
    </row>
    <row r="173" spans="1:7" s="125" customFormat="1" ht="12">
      <c r="A173" s="122"/>
      <c r="B173" s="123"/>
      <c r="C173" s="124"/>
      <c r="D173" s="152"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8" t="s">
        <v>306</v>
      </c>
      <c r="C181" s="318"/>
      <c r="D181" s="318"/>
      <c r="G181" s="116"/>
    </row>
    <row r="182" spans="1:7" ht="13.5" thickBot="1">
      <c r="A182" s="114"/>
      <c r="B182" s="318"/>
      <c r="C182" s="318"/>
      <c r="D182" s="318"/>
      <c r="E182" s="12" t="s">
        <v>2</v>
      </c>
      <c r="F182" s="15"/>
      <c r="G182" s="116"/>
    </row>
    <row r="183" spans="1:7" ht="6.75" customHeight="1">
      <c r="A183" s="114"/>
      <c r="G183" s="116"/>
    </row>
    <row r="184" spans="1:7" ht="15">
      <c r="A184" s="114"/>
      <c r="B184" s="309"/>
      <c r="C184" s="310"/>
      <c r="D184" s="311"/>
      <c r="G184" s="116"/>
    </row>
    <row r="185" spans="1:7" ht="15">
      <c r="A185" s="114"/>
      <c r="B185" s="312"/>
      <c r="C185" s="313"/>
      <c r="D185" s="314"/>
      <c r="G185" s="116"/>
    </row>
    <row r="186" spans="1:7" ht="15">
      <c r="A186" s="114"/>
      <c r="B186" s="312"/>
      <c r="C186" s="313"/>
      <c r="D186" s="314"/>
      <c r="G186" s="116"/>
    </row>
    <row r="187" spans="1:7" ht="15">
      <c r="A187" s="114"/>
      <c r="B187" s="312"/>
      <c r="C187" s="313"/>
      <c r="D187" s="314"/>
      <c r="G187" s="116"/>
    </row>
    <row r="188" spans="1:7" ht="15">
      <c r="A188" s="114"/>
      <c r="B188" s="312"/>
      <c r="C188" s="313"/>
      <c r="D188" s="314"/>
      <c r="G188" s="116"/>
    </row>
    <row r="189" spans="1:7" ht="15">
      <c r="A189" s="114"/>
      <c r="B189" s="312"/>
      <c r="C189" s="313"/>
      <c r="D189" s="314"/>
      <c r="G189" s="116"/>
    </row>
    <row r="190" spans="1:7" ht="15">
      <c r="A190" s="114"/>
      <c r="B190" s="315"/>
      <c r="C190" s="316"/>
      <c r="D190" s="317"/>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1"/>
      <c r="G197" s="119"/>
    </row>
    <row r="198" spans="1:7" s="125" customFormat="1" ht="12">
      <c r="A198" s="122"/>
      <c r="B198" s="123"/>
      <c r="C198" s="124"/>
      <c r="D198" s="152"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8" t="s">
        <v>306</v>
      </c>
      <c r="C206" s="318"/>
      <c r="D206" s="318"/>
      <c r="G206" s="116"/>
    </row>
    <row r="207" spans="1:7" ht="13.5" thickBot="1">
      <c r="A207" s="114"/>
      <c r="B207" s="318"/>
      <c r="C207" s="318"/>
      <c r="D207" s="318"/>
      <c r="E207" s="12" t="s">
        <v>2</v>
      </c>
      <c r="F207" s="15"/>
      <c r="G207" s="116"/>
    </row>
    <row r="208" spans="1:7" ht="6.75" customHeight="1">
      <c r="A208" s="114"/>
      <c r="G208" s="116"/>
    </row>
    <row r="209" spans="1:7" ht="15">
      <c r="A209" s="114"/>
      <c r="B209" s="309"/>
      <c r="C209" s="310"/>
      <c r="D209" s="311"/>
      <c r="G209" s="116"/>
    </row>
    <row r="210" spans="1:7" ht="15">
      <c r="A210" s="114"/>
      <c r="B210" s="312"/>
      <c r="C210" s="313"/>
      <c r="D210" s="314"/>
      <c r="G210" s="116"/>
    </row>
    <row r="211" spans="1:7" ht="15">
      <c r="A211" s="114"/>
      <c r="B211" s="312"/>
      <c r="C211" s="313"/>
      <c r="D211" s="314"/>
      <c r="G211" s="116"/>
    </row>
    <row r="212" spans="1:7" ht="15">
      <c r="A212" s="114"/>
      <c r="B212" s="312"/>
      <c r="C212" s="313"/>
      <c r="D212" s="314"/>
      <c r="G212" s="116"/>
    </row>
    <row r="213" spans="1:7" ht="15">
      <c r="A213" s="114"/>
      <c r="B213" s="312"/>
      <c r="C213" s="313"/>
      <c r="D213" s="314"/>
      <c r="G213" s="116"/>
    </row>
    <row r="214" spans="1:7" ht="15">
      <c r="A214" s="114"/>
      <c r="B214" s="312"/>
      <c r="C214" s="313"/>
      <c r="D214" s="314"/>
      <c r="G214" s="116"/>
    </row>
    <row r="215" spans="1:7" ht="15">
      <c r="A215" s="114"/>
      <c r="B215" s="315"/>
      <c r="C215" s="316"/>
      <c r="D215" s="317"/>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1"/>
      <c r="G222" s="119"/>
    </row>
    <row r="223" spans="1:7" s="125" customFormat="1" ht="12">
      <c r="A223" s="122"/>
      <c r="B223" s="123"/>
      <c r="C223" s="124"/>
      <c r="D223" s="152"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8" t="s">
        <v>306</v>
      </c>
      <c r="C231" s="318"/>
      <c r="D231" s="318"/>
      <c r="G231" s="116"/>
    </row>
    <row r="232" spans="1:7" ht="13.5" thickBot="1">
      <c r="A232" s="114"/>
      <c r="B232" s="318"/>
      <c r="C232" s="318"/>
      <c r="D232" s="318"/>
      <c r="E232" s="12" t="s">
        <v>2</v>
      </c>
      <c r="F232" s="15"/>
      <c r="G232" s="116"/>
    </row>
    <row r="233" spans="1:7" ht="6.75" customHeight="1">
      <c r="A233" s="114"/>
      <c r="G233" s="116"/>
    </row>
    <row r="234" spans="1:7" ht="15">
      <c r="A234" s="114"/>
      <c r="B234" s="309"/>
      <c r="C234" s="310"/>
      <c r="D234" s="311"/>
      <c r="G234" s="116"/>
    </row>
    <row r="235" spans="1:7" ht="15">
      <c r="A235" s="114"/>
      <c r="B235" s="312"/>
      <c r="C235" s="313"/>
      <c r="D235" s="314"/>
      <c r="G235" s="116"/>
    </row>
    <row r="236" spans="1:7" ht="15">
      <c r="A236" s="114"/>
      <c r="B236" s="312"/>
      <c r="C236" s="313"/>
      <c r="D236" s="314"/>
      <c r="G236" s="116"/>
    </row>
    <row r="237" spans="1:7" ht="15">
      <c r="A237" s="114"/>
      <c r="B237" s="312"/>
      <c r="C237" s="313"/>
      <c r="D237" s="314"/>
      <c r="G237" s="116"/>
    </row>
    <row r="238" spans="1:7" ht="15">
      <c r="A238" s="114"/>
      <c r="B238" s="312"/>
      <c r="C238" s="313"/>
      <c r="D238" s="314"/>
      <c r="G238" s="116"/>
    </row>
    <row r="239" spans="1:7" ht="15">
      <c r="A239" s="114"/>
      <c r="B239" s="312"/>
      <c r="C239" s="313"/>
      <c r="D239" s="314"/>
      <c r="G239" s="116"/>
    </row>
    <row r="240" spans="1:7" ht="15">
      <c r="A240" s="114"/>
      <c r="B240" s="315"/>
      <c r="C240" s="316"/>
      <c r="D240" s="317"/>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1"/>
      <c r="G247" s="119"/>
    </row>
    <row r="248" spans="1:7" s="125" customFormat="1" ht="12">
      <c r="A248" s="122"/>
      <c r="B248" s="123"/>
      <c r="C248" s="124"/>
      <c r="D248" s="152"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8" t="s">
        <v>306</v>
      </c>
      <c r="C256" s="318"/>
      <c r="D256" s="318"/>
      <c r="G256" s="116"/>
    </row>
    <row r="257" spans="1:7" ht="13.5" thickBot="1">
      <c r="A257" s="114"/>
      <c r="B257" s="318"/>
      <c r="C257" s="318"/>
      <c r="D257" s="318"/>
      <c r="E257" s="12" t="s">
        <v>2</v>
      </c>
      <c r="F257" s="15"/>
      <c r="G257" s="116"/>
    </row>
    <row r="258" spans="1:7" ht="6.75" customHeight="1">
      <c r="A258" s="114"/>
      <c r="G258" s="116"/>
    </row>
    <row r="259" spans="1:7" ht="15">
      <c r="A259" s="114"/>
      <c r="B259" s="309"/>
      <c r="C259" s="310"/>
      <c r="D259" s="311"/>
      <c r="G259" s="116"/>
    </row>
    <row r="260" spans="1:7" ht="15">
      <c r="A260" s="114"/>
      <c r="B260" s="312"/>
      <c r="C260" s="313"/>
      <c r="D260" s="314"/>
      <c r="G260" s="116"/>
    </row>
    <row r="261" spans="1:7" ht="15">
      <c r="A261" s="114"/>
      <c r="B261" s="312"/>
      <c r="C261" s="313"/>
      <c r="D261" s="314"/>
      <c r="G261" s="116"/>
    </row>
    <row r="262" spans="1:7" ht="15">
      <c r="A262" s="114"/>
      <c r="B262" s="312"/>
      <c r="C262" s="313"/>
      <c r="D262" s="314"/>
      <c r="G262" s="116"/>
    </row>
    <row r="263" spans="1:7" ht="15">
      <c r="A263" s="114"/>
      <c r="B263" s="312"/>
      <c r="C263" s="313"/>
      <c r="D263" s="314"/>
      <c r="G263" s="116"/>
    </row>
    <row r="264" spans="1:7" ht="15">
      <c r="A264" s="114"/>
      <c r="B264" s="312"/>
      <c r="C264" s="313"/>
      <c r="D264" s="314"/>
      <c r="G264" s="116"/>
    </row>
    <row r="265" spans="1:7" ht="15">
      <c r="A265" s="114"/>
      <c r="B265" s="315"/>
      <c r="C265" s="316"/>
      <c r="D265" s="317"/>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SheetLayoutView="100" zoomScalePageLayoutView="90" workbookViewId="0" topLeftCell="A1">
      <selection activeCell="B34" sqref="B34:D40"/>
    </sheetView>
  </sheetViews>
  <sheetFormatPr defaultColWidth="10.00390625" defaultRowHeight="15"/>
  <cols>
    <col min="1" max="1" width="1.7109375" style="90" customWidth="1"/>
    <col min="2" max="2" width="2.140625" style="90" customWidth="1"/>
    <col min="3" max="3" width="23.140625" style="90" customWidth="1"/>
    <col min="4" max="4" width="72.710937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t="s">
        <v>191</v>
      </c>
    </row>
    <row r="6" ht="15">
      <c r="A6" s="117" t="s">
        <v>150</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96</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v>2031800</v>
      </c>
      <c r="G18" s="116"/>
    </row>
    <row r="19" spans="1:7" ht="13.5" thickBot="1">
      <c r="A19" s="114"/>
      <c r="C19" s="115"/>
      <c r="G19" s="116"/>
    </row>
    <row r="20" spans="1:7" ht="13.5" thickBot="1">
      <c r="A20" s="114"/>
      <c r="B20" s="90" t="s">
        <v>11</v>
      </c>
      <c r="C20" s="115"/>
      <c r="E20" s="12" t="s">
        <v>2</v>
      </c>
      <c r="F20" s="15">
        <v>2031800</v>
      </c>
      <c r="G20" s="116"/>
    </row>
    <row r="21" spans="1:7" s="113" customFormat="1" ht="15">
      <c r="A21" s="117"/>
      <c r="B21" s="94"/>
      <c r="C21" s="94"/>
      <c r="D21" s="118"/>
      <c r="F21" s="99"/>
      <c r="G21" s="119"/>
    </row>
    <row r="22" spans="1:7" s="113" customFormat="1" ht="15">
      <c r="A22" s="120"/>
      <c r="B22" s="41" t="s">
        <v>233</v>
      </c>
      <c r="C22" s="121"/>
      <c r="D22" s="151" t="s">
        <v>315</v>
      </c>
      <c r="G22" s="119"/>
    </row>
    <row r="23" spans="1:7" s="125" customFormat="1" ht="12">
      <c r="A23" s="122"/>
      <c r="B23" s="123"/>
      <c r="C23" s="124"/>
      <c r="D23" s="152"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Yes</v>
      </c>
      <c r="G29" s="116"/>
    </row>
    <row r="30" spans="1:7" ht="6.75" customHeight="1">
      <c r="A30" s="114"/>
      <c r="G30" s="116"/>
    </row>
    <row r="31" spans="1:7" ht="13.5" customHeight="1" thickBot="1">
      <c r="A31" s="114"/>
      <c r="B31" s="318" t="s">
        <v>306</v>
      </c>
      <c r="C31" s="318"/>
      <c r="D31" s="318"/>
      <c r="G31" s="116"/>
    </row>
    <row r="32" spans="1:7" ht="13.5" thickBot="1">
      <c r="A32" s="114"/>
      <c r="B32" s="318"/>
      <c r="C32" s="318"/>
      <c r="D32" s="318"/>
      <c r="E32" s="12" t="s">
        <v>2</v>
      </c>
      <c r="F32" s="15" t="s">
        <v>191</v>
      </c>
      <c r="G32" s="116"/>
    </row>
    <row r="33" spans="1:7" ht="6.75" customHeight="1">
      <c r="A33" s="114"/>
      <c r="G33" s="116"/>
    </row>
    <row r="34" spans="1:7" ht="81" customHeight="1">
      <c r="A34" s="114"/>
      <c r="B34" s="309" t="s">
        <v>407</v>
      </c>
      <c r="C34" s="310"/>
      <c r="D34" s="311"/>
      <c r="G34" s="116"/>
    </row>
    <row r="35" spans="1:7" ht="95.25" customHeight="1">
      <c r="A35" s="114"/>
      <c r="B35" s="312"/>
      <c r="C35" s="313"/>
      <c r="D35" s="314"/>
      <c r="G35" s="116"/>
    </row>
    <row r="36" spans="1:7" ht="80.25" customHeight="1">
      <c r="A36" s="114"/>
      <c r="B36" s="312"/>
      <c r="C36" s="313"/>
      <c r="D36" s="314"/>
      <c r="G36" s="116"/>
    </row>
    <row r="37" spans="1:7" ht="15">
      <c r="A37" s="114"/>
      <c r="B37" s="312"/>
      <c r="C37" s="313"/>
      <c r="D37" s="314"/>
      <c r="G37" s="116"/>
    </row>
    <row r="38" spans="1:7" ht="79.5" customHeight="1">
      <c r="A38" s="114"/>
      <c r="B38" s="312"/>
      <c r="C38" s="313"/>
      <c r="D38" s="314"/>
      <c r="G38" s="116"/>
    </row>
    <row r="39" spans="1:7" ht="277.5" customHeight="1">
      <c r="A39" s="114"/>
      <c r="B39" s="312"/>
      <c r="C39" s="313"/>
      <c r="D39" s="314"/>
      <c r="G39" s="116"/>
    </row>
    <row r="40" spans="1:7" ht="372" customHeight="1">
      <c r="A40" s="114"/>
      <c r="B40" s="315"/>
      <c r="C40" s="316"/>
      <c r="D40" s="317"/>
      <c r="G40" s="116"/>
    </row>
    <row r="41" spans="1:7" ht="6.75" customHeight="1" thickBot="1">
      <c r="A41" s="114"/>
      <c r="G41" s="116"/>
    </row>
    <row r="42" spans="1:7" ht="13.5" thickBot="1">
      <c r="A42" s="114"/>
      <c r="B42" s="90" t="s">
        <v>20</v>
      </c>
      <c r="E42" s="12" t="s">
        <v>2</v>
      </c>
      <c r="F42" s="54" t="s">
        <v>191</v>
      </c>
      <c r="G42" s="116"/>
    </row>
    <row r="43" spans="1:7" ht="6.75" customHeight="1" thickBot="1">
      <c r="A43" s="114"/>
      <c r="G43" s="116"/>
    </row>
    <row r="44" spans="1:7" ht="13.5" thickBot="1">
      <c r="A44" s="114"/>
      <c r="C44" s="115" t="s">
        <v>15</v>
      </c>
      <c r="F44" s="98">
        <f>IF(F42=0," ",IF(F32="Yes",1,IF(F32="No",0,IF(F29/F42&gt;=1,1,IF(F29/F42&gt;=0.75,0.75,IF(F29/F42&gt;=0.5,0.5,IF(F29/F42&gt;=0.25,0.25,0)))))))</f>
        <v>1</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1" t="s">
        <v>316</v>
      </c>
      <c r="G47" s="119"/>
    </row>
    <row r="48" spans="1:7" s="125" customFormat="1" ht="12">
      <c r="A48" s="122"/>
      <c r="B48" s="123"/>
      <c r="C48" s="124"/>
      <c r="D48" s="152" t="s">
        <v>147</v>
      </c>
      <c r="F48" s="126"/>
      <c r="G48" s="127"/>
    </row>
    <row r="49" spans="1:7" s="113" customFormat="1" ht="6.75" customHeight="1" thickBot="1">
      <c r="A49" s="120"/>
      <c r="B49" s="97"/>
      <c r="C49" s="121"/>
      <c r="D49" s="128"/>
      <c r="F49" s="99"/>
      <c r="G49" s="119"/>
    </row>
    <row r="50" spans="1:7" ht="13.5" thickBot="1">
      <c r="A50" s="114"/>
      <c r="B50" s="90" t="s">
        <v>18</v>
      </c>
      <c r="E50" s="12" t="s">
        <v>2</v>
      </c>
      <c r="F50" s="54">
        <v>6318</v>
      </c>
      <c r="G50" s="116"/>
    </row>
    <row r="51" spans="1:7" ht="6.75" customHeight="1" thickBot="1">
      <c r="A51" s="114"/>
      <c r="F51" s="129"/>
      <c r="G51" s="116"/>
    </row>
    <row r="52" spans="1:7" ht="13.5" thickBot="1">
      <c r="A52" s="114"/>
      <c r="B52" s="90" t="s">
        <v>19</v>
      </c>
      <c r="E52" s="12" t="s">
        <v>2</v>
      </c>
      <c r="F52" s="54">
        <v>6</v>
      </c>
      <c r="G52" s="116"/>
    </row>
    <row r="53" spans="1:7" ht="6.75" customHeight="1" thickBot="1">
      <c r="A53" s="114"/>
      <c r="G53" s="116"/>
    </row>
    <row r="54" spans="1:7" ht="13.5" thickBot="1">
      <c r="A54" s="114"/>
      <c r="C54" s="90" t="s">
        <v>14</v>
      </c>
      <c r="F54" s="96">
        <f>IF(F52&gt;0,F50/F52,IF(F57&gt;0,F57,"N/A"))</f>
        <v>1053</v>
      </c>
      <c r="G54" s="116"/>
    </row>
    <row r="55" spans="1:7" ht="6.75" customHeight="1">
      <c r="A55" s="114"/>
      <c r="G55" s="116"/>
    </row>
    <row r="56" spans="1:7" ht="13.5" customHeight="1" thickBot="1">
      <c r="A56" s="114"/>
      <c r="B56" s="318" t="s">
        <v>306</v>
      </c>
      <c r="C56" s="318"/>
      <c r="D56" s="318"/>
      <c r="G56" s="116"/>
    </row>
    <row r="57" spans="1:7" ht="13.5" thickBot="1">
      <c r="A57" s="114"/>
      <c r="B57" s="318"/>
      <c r="C57" s="318"/>
      <c r="D57" s="318"/>
      <c r="E57" s="12" t="s">
        <v>2</v>
      </c>
      <c r="F57" s="15" t="s">
        <v>191</v>
      </c>
      <c r="G57" s="116"/>
    </row>
    <row r="58" spans="1:7" ht="6.75" customHeight="1">
      <c r="A58" s="114"/>
      <c r="G58" s="116"/>
    </row>
    <row r="59" spans="1:7" ht="15">
      <c r="A59" s="114"/>
      <c r="B59" s="309" t="s">
        <v>357</v>
      </c>
      <c r="C59" s="310"/>
      <c r="D59" s="311"/>
      <c r="G59" s="116"/>
    </row>
    <row r="60" spans="1:7" ht="15">
      <c r="A60" s="114"/>
      <c r="B60" s="312"/>
      <c r="C60" s="313"/>
      <c r="D60" s="314"/>
      <c r="G60" s="116"/>
    </row>
    <row r="61" spans="1:7" ht="15">
      <c r="A61" s="114"/>
      <c r="B61" s="312"/>
      <c r="C61" s="313"/>
      <c r="D61" s="314"/>
      <c r="G61" s="116"/>
    </row>
    <row r="62" spans="1:7" ht="15">
      <c r="A62" s="114"/>
      <c r="B62" s="312"/>
      <c r="C62" s="313"/>
      <c r="D62" s="314"/>
      <c r="G62" s="116"/>
    </row>
    <row r="63" spans="1:7" ht="15">
      <c r="A63" s="114"/>
      <c r="B63" s="312"/>
      <c r="C63" s="313"/>
      <c r="D63" s="314"/>
      <c r="G63" s="116"/>
    </row>
    <row r="64" spans="1:7" ht="15">
      <c r="A64" s="114"/>
      <c r="B64" s="312"/>
      <c r="C64" s="313"/>
      <c r="D64" s="314"/>
      <c r="G64" s="116"/>
    </row>
    <row r="65" spans="1:7" ht="60" customHeight="1">
      <c r="A65" s="114"/>
      <c r="B65" s="315"/>
      <c r="C65" s="316"/>
      <c r="D65" s="317"/>
      <c r="G65" s="116"/>
    </row>
    <row r="66" spans="1:7" ht="6.75" customHeight="1" thickBot="1">
      <c r="A66" s="114"/>
      <c r="G66" s="116"/>
    </row>
    <row r="67" spans="1:7" ht="13.5" thickBot="1">
      <c r="A67" s="114"/>
      <c r="B67" s="90" t="s">
        <v>20</v>
      </c>
      <c r="E67" s="12" t="s">
        <v>2</v>
      </c>
      <c r="F67" s="54" t="s">
        <v>191</v>
      </c>
      <c r="G67" s="116"/>
    </row>
    <row r="68" spans="1:7" ht="6.75" customHeight="1" thickBot="1">
      <c r="A68" s="114"/>
      <c r="G68" s="116"/>
    </row>
    <row r="69" spans="1:7" ht="13.5" thickBot="1">
      <c r="A69" s="114"/>
      <c r="C69" s="115" t="s">
        <v>15</v>
      </c>
      <c r="F69" s="98">
        <f>IF(F67=0," ",IF(F57="Yes",1,IF(F57="No",0,IF(F54/F67&gt;=1,1,IF(F54/F67&gt;=0.75,0.75,IF(F54/F67&gt;=0.5,0.5,IF(F54/F67&gt;=0.25,0.25,0)))))))</f>
        <v>1</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1"/>
      <c r="G72" s="119"/>
    </row>
    <row r="73" spans="1:7" s="125" customFormat="1" ht="12">
      <c r="A73" s="122"/>
      <c r="B73" s="123"/>
      <c r="C73" s="124"/>
      <c r="D73" s="152"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8" t="s">
        <v>306</v>
      </c>
      <c r="C81" s="318"/>
      <c r="D81" s="318"/>
      <c r="G81" s="116"/>
    </row>
    <row r="82" spans="1:7" ht="13.5" thickBot="1">
      <c r="A82" s="114"/>
      <c r="B82" s="318"/>
      <c r="C82" s="318"/>
      <c r="D82" s="318"/>
      <c r="E82" s="12" t="s">
        <v>2</v>
      </c>
      <c r="F82" s="15"/>
      <c r="G82" s="116"/>
    </row>
    <row r="83" spans="1:7" ht="6.75" customHeight="1">
      <c r="A83" s="114"/>
      <c r="G83" s="116"/>
    </row>
    <row r="84" spans="1:7" ht="15">
      <c r="A84" s="114"/>
      <c r="B84" s="309"/>
      <c r="C84" s="310"/>
      <c r="D84" s="311"/>
      <c r="G84" s="116"/>
    </row>
    <row r="85" spans="1:7" ht="15">
      <c r="A85" s="114"/>
      <c r="B85" s="312"/>
      <c r="C85" s="313"/>
      <c r="D85" s="314"/>
      <c r="G85" s="116"/>
    </row>
    <row r="86" spans="1:7" ht="15">
      <c r="A86" s="114"/>
      <c r="B86" s="312"/>
      <c r="C86" s="313"/>
      <c r="D86" s="314"/>
      <c r="G86" s="116"/>
    </row>
    <row r="87" spans="1:7" ht="15">
      <c r="A87" s="114"/>
      <c r="B87" s="312"/>
      <c r="C87" s="313"/>
      <c r="D87" s="314"/>
      <c r="G87" s="116"/>
    </row>
    <row r="88" spans="1:7" ht="15">
      <c r="A88" s="114"/>
      <c r="B88" s="312"/>
      <c r="C88" s="313"/>
      <c r="D88" s="314"/>
      <c r="G88" s="116"/>
    </row>
    <row r="89" spans="1:7" ht="15">
      <c r="A89" s="114"/>
      <c r="B89" s="312"/>
      <c r="C89" s="313"/>
      <c r="D89" s="314"/>
      <c r="G89" s="116"/>
    </row>
    <row r="90" spans="1:7" ht="15">
      <c r="A90" s="114"/>
      <c r="B90" s="315"/>
      <c r="C90" s="316"/>
      <c r="D90" s="317"/>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1"/>
      <c r="G97" s="119"/>
    </row>
    <row r="98" spans="1:7" s="125" customFormat="1" ht="12">
      <c r="A98" s="122"/>
      <c r="B98" s="123"/>
      <c r="C98" s="124"/>
      <c r="D98" s="152"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8" t="s">
        <v>306</v>
      </c>
      <c r="C106" s="318"/>
      <c r="D106" s="318"/>
      <c r="G106" s="116"/>
    </row>
    <row r="107" spans="1:7" ht="13.5" thickBot="1">
      <c r="A107" s="114"/>
      <c r="B107" s="318"/>
      <c r="C107" s="318"/>
      <c r="D107" s="318"/>
      <c r="E107" s="12" t="s">
        <v>2</v>
      </c>
      <c r="F107" s="15"/>
      <c r="G107" s="116"/>
    </row>
    <row r="108" spans="1:7" ht="6.75" customHeight="1">
      <c r="A108" s="114"/>
      <c r="G108" s="116"/>
    </row>
    <row r="109" spans="1:7" ht="15">
      <c r="A109" s="114"/>
      <c r="B109" s="309"/>
      <c r="C109" s="310"/>
      <c r="D109" s="311"/>
      <c r="G109" s="116"/>
    </row>
    <row r="110" spans="1:7" ht="15">
      <c r="A110" s="114"/>
      <c r="B110" s="312"/>
      <c r="C110" s="313"/>
      <c r="D110" s="314"/>
      <c r="G110" s="116"/>
    </row>
    <row r="111" spans="1:7" ht="15">
      <c r="A111" s="114"/>
      <c r="B111" s="312"/>
      <c r="C111" s="313"/>
      <c r="D111" s="314"/>
      <c r="G111" s="116"/>
    </row>
    <row r="112" spans="1:7" ht="15">
      <c r="A112" s="114"/>
      <c r="B112" s="312"/>
      <c r="C112" s="313"/>
      <c r="D112" s="314"/>
      <c r="G112" s="116"/>
    </row>
    <row r="113" spans="1:7" ht="15">
      <c r="A113" s="114"/>
      <c r="B113" s="312"/>
      <c r="C113" s="313"/>
      <c r="D113" s="314"/>
      <c r="G113" s="116"/>
    </row>
    <row r="114" spans="1:7" ht="15">
      <c r="A114" s="114"/>
      <c r="B114" s="312"/>
      <c r="C114" s="313"/>
      <c r="D114" s="314"/>
      <c r="G114" s="116"/>
    </row>
    <row r="115" spans="1:7" ht="15">
      <c r="A115" s="114"/>
      <c r="B115" s="315"/>
      <c r="C115" s="316"/>
      <c r="D115" s="317"/>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1"/>
      <c r="G122" s="119"/>
    </row>
    <row r="123" spans="1:7" s="125" customFormat="1" ht="12">
      <c r="A123" s="122"/>
      <c r="B123" s="123"/>
      <c r="C123" s="124"/>
      <c r="D123" s="152"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8" t="s">
        <v>306</v>
      </c>
      <c r="C131" s="318"/>
      <c r="D131" s="318"/>
      <c r="G131" s="116"/>
    </row>
    <row r="132" spans="1:7" ht="13.5" thickBot="1">
      <c r="A132" s="114"/>
      <c r="B132" s="318"/>
      <c r="C132" s="318"/>
      <c r="D132" s="318"/>
      <c r="E132" s="12" t="s">
        <v>2</v>
      </c>
      <c r="F132" s="15"/>
      <c r="G132" s="116"/>
    </row>
    <row r="133" spans="1:7" ht="6.75" customHeight="1">
      <c r="A133" s="114"/>
      <c r="G133" s="116"/>
    </row>
    <row r="134" spans="1:7" ht="15">
      <c r="A134" s="114"/>
      <c r="B134" s="309"/>
      <c r="C134" s="310"/>
      <c r="D134" s="311"/>
      <c r="G134" s="116"/>
    </row>
    <row r="135" spans="1:7" ht="15">
      <c r="A135" s="114"/>
      <c r="B135" s="312"/>
      <c r="C135" s="313"/>
      <c r="D135" s="314"/>
      <c r="G135" s="116"/>
    </row>
    <row r="136" spans="1:7" ht="15">
      <c r="A136" s="114"/>
      <c r="B136" s="312"/>
      <c r="C136" s="313"/>
      <c r="D136" s="314"/>
      <c r="G136" s="116"/>
    </row>
    <row r="137" spans="1:7" ht="15">
      <c r="A137" s="114"/>
      <c r="B137" s="312"/>
      <c r="C137" s="313"/>
      <c r="D137" s="314"/>
      <c r="G137" s="116"/>
    </row>
    <row r="138" spans="1:7" ht="15">
      <c r="A138" s="114"/>
      <c r="B138" s="312"/>
      <c r="C138" s="313"/>
      <c r="D138" s="314"/>
      <c r="G138" s="116"/>
    </row>
    <row r="139" spans="1:7" ht="15">
      <c r="A139" s="114"/>
      <c r="B139" s="312"/>
      <c r="C139" s="313"/>
      <c r="D139" s="314"/>
      <c r="G139" s="116"/>
    </row>
    <row r="140" spans="1:7" ht="15">
      <c r="A140" s="114"/>
      <c r="B140" s="315"/>
      <c r="C140" s="316"/>
      <c r="D140" s="317"/>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1"/>
      <c r="G147" s="119"/>
    </row>
    <row r="148" spans="1:7" s="125" customFormat="1" ht="12">
      <c r="A148" s="122"/>
      <c r="B148" s="123"/>
      <c r="C148" s="124"/>
      <c r="D148" s="152"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8" t="s">
        <v>306</v>
      </c>
      <c r="C156" s="318"/>
      <c r="D156" s="318"/>
      <c r="G156" s="116"/>
    </row>
    <row r="157" spans="1:7" ht="13.5" thickBot="1">
      <c r="A157" s="114"/>
      <c r="B157" s="318"/>
      <c r="C157" s="318"/>
      <c r="D157" s="318"/>
      <c r="E157" s="12" t="s">
        <v>2</v>
      </c>
      <c r="F157" s="15"/>
      <c r="G157" s="116"/>
    </row>
    <row r="158" spans="1:7" ht="6.75" customHeight="1">
      <c r="A158" s="114"/>
      <c r="G158" s="116"/>
    </row>
    <row r="159" spans="1:7" ht="15">
      <c r="A159" s="114"/>
      <c r="B159" s="309"/>
      <c r="C159" s="310"/>
      <c r="D159" s="311"/>
      <c r="G159" s="116"/>
    </row>
    <row r="160" spans="1:7" ht="15">
      <c r="A160" s="114"/>
      <c r="B160" s="312"/>
      <c r="C160" s="313"/>
      <c r="D160" s="314"/>
      <c r="G160" s="116"/>
    </row>
    <row r="161" spans="1:7" ht="15">
      <c r="A161" s="114"/>
      <c r="B161" s="312"/>
      <c r="C161" s="313"/>
      <c r="D161" s="314"/>
      <c r="G161" s="116"/>
    </row>
    <row r="162" spans="1:7" ht="15">
      <c r="A162" s="114"/>
      <c r="B162" s="312"/>
      <c r="C162" s="313"/>
      <c r="D162" s="314"/>
      <c r="G162" s="116"/>
    </row>
    <row r="163" spans="1:7" ht="15">
      <c r="A163" s="114"/>
      <c r="B163" s="312"/>
      <c r="C163" s="313"/>
      <c r="D163" s="314"/>
      <c r="G163" s="116"/>
    </row>
    <row r="164" spans="1:7" ht="15">
      <c r="A164" s="114"/>
      <c r="B164" s="312"/>
      <c r="C164" s="313"/>
      <c r="D164" s="314"/>
      <c r="G164" s="116"/>
    </row>
    <row r="165" spans="1:7" ht="15">
      <c r="A165" s="114"/>
      <c r="B165" s="315"/>
      <c r="C165" s="316"/>
      <c r="D165" s="317"/>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1"/>
      <c r="G172" s="119"/>
    </row>
    <row r="173" spans="1:7" s="125" customFormat="1" ht="12">
      <c r="A173" s="122"/>
      <c r="B173" s="123"/>
      <c r="C173" s="124"/>
      <c r="D173" s="152"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8" t="s">
        <v>306</v>
      </c>
      <c r="C181" s="318"/>
      <c r="D181" s="318"/>
      <c r="G181" s="116"/>
    </row>
    <row r="182" spans="1:7" ht="13.5" thickBot="1">
      <c r="A182" s="114"/>
      <c r="B182" s="318"/>
      <c r="C182" s="318"/>
      <c r="D182" s="318"/>
      <c r="E182" s="12" t="s">
        <v>2</v>
      </c>
      <c r="F182" s="15"/>
      <c r="G182" s="116"/>
    </row>
    <row r="183" spans="1:7" ht="6.75" customHeight="1">
      <c r="A183" s="114"/>
      <c r="G183" s="116"/>
    </row>
    <row r="184" spans="1:7" ht="15">
      <c r="A184" s="114"/>
      <c r="B184" s="309"/>
      <c r="C184" s="310"/>
      <c r="D184" s="311"/>
      <c r="G184" s="116"/>
    </row>
    <row r="185" spans="1:7" ht="15">
      <c r="A185" s="114"/>
      <c r="B185" s="312"/>
      <c r="C185" s="313"/>
      <c r="D185" s="314"/>
      <c r="G185" s="116"/>
    </row>
    <row r="186" spans="1:7" ht="15">
      <c r="A186" s="114"/>
      <c r="B186" s="312"/>
      <c r="C186" s="313"/>
      <c r="D186" s="314"/>
      <c r="G186" s="116"/>
    </row>
    <row r="187" spans="1:7" ht="15">
      <c r="A187" s="114"/>
      <c r="B187" s="312"/>
      <c r="C187" s="313"/>
      <c r="D187" s="314"/>
      <c r="G187" s="116"/>
    </row>
    <row r="188" spans="1:7" ht="15">
      <c r="A188" s="114"/>
      <c r="B188" s="312"/>
      <c r="C188" s="313"/>
      <c r="D188" s="314"/>
      <c r="G188" s="116"/>
    </row>
    <row r="189" spans="1:7" ht="15">
      <c r="A189" s="114"/>
      <c r="B189" s="312"/>
      <c r="C189" s="313"/>
      <c r="D189" s="314"/>
      <c r="G189" s="116"/>
    </row>
    <row r="190" spans="1:7" ht="15">
      <c r="A190" s="114"/>
      <c r="B190" s="315"/>
      <c r="C190" s="316"/>
      <c r="D190" s="317"/>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1"/>
      <c r="G197" s="119"/>
    </row>
    <row r="198" spans="1:7" s="125" customFormat="1" ht="12">
      <c r="A198" s="122"/>
      <c r="B198" s="123"/>
      <c r="C198" s="124"/>
      <c r="D198" s="152"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8" t="s">
        <v>306</v>
      </c>
      <c r="C206" s="318"/>
      <c r="D206" s="318"/>
      <c r="G206" s="116"/>
    </row>
    <row r="207" spans="1:7" ht="13.5" thickBot="1">
      <c r="A207" s="114"/>
      <c r="B207" s="318"/>
      <c r="C207" s="318"/>
      <c r="D207" s="318"/>
      <c r="E207" s="12" t="s">
        <v>2</v>
      </c>
      <c r="F207" s="15"/>
      <c r="G207" s="116"/>
    </row>
    <row r="208" spans="1:7" ht="6.75" customHeight="1">
      <c r="A208" s="114"/>
      <c r="G208" s="116"/>
    </row>
    <row r="209" spans="1:7" ht="15">
      <c r="A209" s="114"/>
      <c r="B209" s="309"/>
      <c r="C209" s="310"/>
      <c r="D209" s="311"/>
      <c r="G209" s="116"/>
    </row>
    <row r="210" spans="1:7" ht="15">
      <c r="A210" s="114"/>
      <c r="B210" s="312"/>
      <c r="C210" s="313"/>
      <c r="D210" s="314"/>
      <c r="G210" s="116"/>
    </row>
    <row r="211" spans="1:7" ht="15">
      <c r="A211" s="114"/>
      <c r="B211" s="312"/>
      <c r="C211" s="313"/>
      <c r="D211" s="314"/>
      <c r="G211" s="116"/>
    </row>
    <row r="212" spans="1:7" ht="15">
      <c r="A212" s="114"/>
      <c r="B212" s="312"/>
      <c r="C212" s="313"/>
      <c r="D212" s="314"/>
      <c r="G212" s="116"/>
    </row>
    <row r="213" spans="1:7" ht="15">
      <c r="A213" s="114"/>
      <c r="B213" s="312"/>
      <c r="C213" s="313"/>
      <c r="D213" s="314"/>
      <c r="G213" s="116"/>
    </row>
    <row r="214" spans="1:7" ht="15">
      <c r="A214" s="114"/>
      <c r="B214" s="312"/>
      <c r="C214" s="313"/>
      <c r="D214" s="314"/>
      <c r="G214" s="116"/>
    </row>
    <row r="215" spans="1:7" ht="15">
      <c r="A215" s="114"/>
      <c r="B215" s="315"/>
      <c r="C215" s="316"/>
      <c r="D215" s="317"/>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1"/>
      <c r="G222" s="119"/>
    </row>
    <row r="223" spans="1:7" s="125" customFormat="1" ht="12">
      <c r="A223" s="122"/>
      <c r="B223" s="123"/>
      <c r="C223" s="124"/>
      <c r="D223" s="152"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8" t="s">
        <v>306</v>
      </c>
      <c r="C231" s="318"/>
      <c r="D231" s="318"/>
      <c r="G231" s="116"/>
    </row>
    <row r="232" spans="1:7" ht="13.5" thickBot="1">
      <c r="A232" s="114"/>
      <c r="B232" s="318"/>
      <c r="C232" s="318"/>
      <c r="D232" s="318"/>
      <c r="E232" s="12" t="s">
        <v>2</v>
      </c>
      <c r="F232" s="15"/>
      <c r="G232" s="116"/>
    </row>
    <row r="233" spans="1:7" ht="6.75" customHeight="1">
      <c r="A233" s="114"/>
      <c r="G233" s="116"/>
    </row>
    <row r="234" spans="1:7" ht="15">
      <c r="A234" s="114"/>
      <c r="B234" s="309"/>
      <c r="C234" s="310"/>
      <c r="D234" s="311"/>
      <c r="G234" s="116"/>
    </row>
    <row r="235" spans="1:7" ht="15">
      <c r="A235" s="114"/>
      <c r="B235" s="312"/>
      <c r="C235" s="313"/>
      <c r="D235" s="314"/>
      <c r="G235" s="116"/>
    </row>
    <row r="236" spans="1:7" ht="15">
      <c r="A236" s="114"/>
      <c r="B236" s="312"/>
      <c r="C236" s="313"/>
      <c r="D236" s="314"/>
      <c r="G236" s="116"/>
    </row>
    <row r="237" spans="1:7" ht="15">
      <c r="A237" s="114"/>
      <c r="B237" s="312"/>
      <c r="C237" s="313"/>
      <c r="D237" s="314"/>
      <c r="G237" s="116"/>
    </row>
    <row r="238" spans="1:7" ht="15">
      <c r="A238" s="114"/>
      <c r="B238" s="312"/>
      <c r="C238" s="313"/>
      <c r="D238" s="314"/>
      <c r="G238" s="116"/>
    </row>
    <row r="239" spans="1:7" ht="15">
      <c r="A239" s="114"/>
      <c r="B239" s="312"/>
      <c r="C239" s="313"/>
      <c r="D239" s="314"/>
      <c r="G239" s="116"/>
    </row>
    <row r="240" spans="1:7" ht="15">
      <c r="A240" s="114"/>
      <c r="B240" s="315"/>
      <c r="C240" s="316"/>
      <c r="D240" s="317"/>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1"/>
      <c r="G247" s="119"/>
    </row>
    <row r="248" spans="1:7" s="125" customFormat="1" ht="12">
      <c r="A248" s="122"/>
      <c r="B248" s="123"/>
      <c r="C248" s="124"/>
      <c r="D248" s="152"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8" t="s">
        <v>306</v>
      </c>
      <c r="C256" s="318"/>
      <c r="D256" s="318"/>
      <c r="G256" s="116"/>
    </row>
    <row r="257" spans="1:7" ht="13.5" thickBot="1">
      <c r="A257" s="114"/>
      <c r="B257" s="318"/>
      <c r="C257" s="318"/>
      <c r="D257" s="318"/>
      <c r="E257" s="12" t="s">
        <v>2</v>
      </c>
      <c r="F257" s="15"/>
      <c r="G257" s="116"/>
    </row>
    <row r="258" spans="1:7" ht="6.75" customHeight="1">
      <c r="A258" s="114"/>
      <c r="G258" s="116"/>
    </row>
    <row r="259" spans="1:7" ht="15">
      <c r="A259" s="114"/>
      <c r="B259" s="309"/>
      <c r="C259" s="310"/>
      <c r="D259" s="311"/>
      <c r="G259" s="116"/>
    </row>
    <row r="260" spans="1:7" ht="15">
      <c r="A260" s="114"/>
      <c r="B260" s="312"/>
      <c r="C260" s="313"/>
      <c r="D260" s="314"/>
      <c r="G260" s="116"/>
    </row>
    <row r="261" spans="1:7" ht="15">
      <c r="A261" s="114"/>
      <c r="B261" s="312"/>
      <c r="C261" s="313"/>
      <c r="D261" s="314"/>
      <c r="G261" s="116"/>
    </row>
    <row r="262" spans="1:7" ht="15">
      <c r="A262" s="114"/>
      <c r="B262" s="312"/>
      <c r="C262" s="313"/>
      <c r="D262" s="314"/>
      <c r="G262" s="116"/>
    </row>
    <row r="263" spans="1:7" ht="15">
      <c r="A263" s="114"/>
      <c r="B263" s="312"/>
      <c r="C263" s="313"/>
      <c r="D263" s="314"/>
      <c r="G263" s="116"/>
    </row>
    <row r="264" spans="1:7" ht="15">
      <c r="A264" s="114"/>
      <c r="B264" s="312"/>
      <c r="C264" s="313"/>
      <c r="D264" s="314"/>
      <c r="G264" s="116"/>
    </row>
    <row r="265" spans="1:7" ht="15">
      <c r="A265" s="114"/>
      <c r="B265" s="315"/>
      <c r="C265" s="316"/>
      <c r="D265" s="317"/>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90" customWidth="1"/>
    <col min="2" max="2" width="2.140625" style="90" customWidth="1"/>
    <col min="3" max="3" width="23.140625" style="90" customWidth="1"/>
    <col min="4" max="4" width="72.8515625" style="91" customWidth="1"/>
    <col min="5" max="5" width="2.7109375" style="90" customWidth="1"/>
    <col min="6" max="6" width="15.00390625" style="92" bestFit="1"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t="s">
        <v>192</v>
      </c>
    </row>
    <row r="6" ht="15">
      <c r="A6" s="94" t="s">
        <v>151</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97</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c r="G18" s="116"/>
    </row>
    <row r="19" spans="1:7" ht="13.5" thickBot="1">
      <c r="A19" s="114"/>
      <c r="C19" s="115"/>
      <c r="G19" s="116"/>
    </row>
    <row r="20" spans="1:7" ht="13.5" thickBot="1">
      <c r="A20" s="114"/>
      <c r="B20" s="90" t="s">
        <v>11</v>
      </c>
      <c r="C20" s="115"/>
      <c r="E20" s="12" t="s">
        <v>2</v>
      </c>
      <c r="F20" s="15"/>
      <c r="G20" s="116"/>
    </row>
    <row r="21" spans="1:7" s="113" customFormat="1" ht="15">
      <c r="A21" s="117"/>
      <c r="B21" s="94"/>
      <c r="C21" s="94"/>
      <c r="D21" s="118"/>
      <c r="F21" s="99"/>
      <c r="G21" s="119"/>
    </row>
    <row r="22" spans="1:7" s="113" customFormat="1" ht="15">
      <c r="A22" s="120"/>
      <c r="B22" s="41" t="s">
        <v>233</v>
      </c>
      <c r="C22" s="121"/>
      <c r="D22" s="151"/>
      <c r="G22" s="119"/>
    </row>
    <row r="23" spans="1:7" s="125" customFormat="1" ht="12">
      <c r="A23" s="122"/>
      <c r="B23" s="123"/>
      <c r="C23" s="124"/>
      <c r="D23" s="152"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N/A</v>
      </c>
      <c r="G29" s="116"/>
    </row>
    <row r="30" spans="1:7" ht="6.75" customHeight="1">
      <c r="A30" s="114"/>
      <c r="G30" s="116"/>
    </row>
    <row r="31" spans="1:7" ht="13.5" customHeight="1" thickBot="1">
      <c r="A31" s="114"/>
      <c r="B31" s="318" t="s">
        <v>306</v>
      </c>
      <c r="C31" s="318"/>
      <c r="D31" s="318"/>
      <c r="G31" s="116"/>
    </row>
    <row r="32" spans="1:7" ht="13.5" thickBot="1">
      <c r="A32" s="114"/>
      <c r="B32" s="318"/>
      <c r="C32" s="318"/>
      <c r="D32" s="318"/>
      <c r="E32" s="12" t="s">
        <v>2</v>
      </c>
      <c r="F32" s="15"/>
      <c r="G32" s="116"/>
    </row>
    <row r="33" spans="1:7" ht="6.75" customHeight="1">
      <c r="A33" s="114"/>
      <c r="G33" s="116"/>
    </row>
    <row r="34" spans="1:7" ht="15">
      <c r="A34" s="114"/>
      <c r="B34" s="309"/>
      <c r="C34" s="310"/>
      <c r="D34" s="311"/>
      <c r="G34" s="116"/>
    </row>
    <row r="35" spans="1:7" ht="15">
      <c r="A35" s="114"/>
      <c r="B35" s="312"/>
      <c r="C35" s="313"/>
      <c r="D35" s="314"/>
      <c r="G35" s="116"/>
    </row>
    <row r="36" spans="1:7" ht="15">
      <c r="A36" s="114"/>
      <c r="B36" s="312"/>
      <c r="C36" s="313"/>
      <c r="D36" s="314"/>
      <c r="G36" s="116"/>
    </row>
    <row r="37" spans="1:7" ht="15">
      <c r="A37" s="114"/>
      <c r="B37" s="312"/>
      <c r="C37" s="313"/>
      <c r="D37" s="314"/>
      <c r="G37" s="116"/>
    </row>
    <row r="38" spans="1:7" ht="15">
      <c r="A38" s="114"/>
      <c r="B38" s="312"/>
      <c r="C38" s="313"/>
      <c r="D38" s="314"/>
      <c r="G38" s="116"/>
    </row>
    <row r="39" spans="1:7" ht="15">
      <c r="A39" s="114"/>
      <c r="B39" s="312"/>
      <c r="C39" s="313"/>
      <c r="D39" s="314"/>
      <c r="G39" s="116"/>
    </row>
    <row r="40" spans="1:7" ht="15">
      <c r="A40" s="114"/>
      <c r="B40" s="315"/>
      <c r="C40" s="316"/>
      <c r="D40" s="317"/>
      <c r="G40" s="116"/>
    </row>
    <row r="41" spans="1:7" ht="6.75" customHeight="1" thickBot="1">
      <c r="A41" s="114"/>
      <c r="G41" s="116"/>
    </row>
    <row r="42" spans="1:7" ht="13.5" thickBot="1">
      <c r="A42" s="114"/>
      <c r="B42" s="90" t="s">
        <v>20</v>
      </c>
      <c r="E42" s="12" t="s">
        <v>2</v>
      </c>
      <c r="F42" s="54"/>
      <c r="G42" s="116"/>
    </row>
    <row r="43" spans="1:7" ht="6.75" customHeight="1" thickBot="1">
      <c r="A43" s="114"/>
      <c r="G43" s="116"/>
    </row>
    <row r="44" spans="1:7" ht="13.5" thickBot="1">
      <c r="A44" s="114"/>
      <c r="C44" s="115" t="s">
        <v>15</v>
      </c>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1"/>
      <c r="G47" s="119"/>
    </row>
    <row r="48" spans="1:7" s="125" customFormat="1" ht="12">
      <c r="A48" s="122"/>
      <c r="B48" s="123"/>
      <c r="C48" s="124"/>
      <c r="D48" s="152"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N/A</v>
      </c>
      <c r="G54" s="116"/>
    </row>
    <row r="55" spans="1:7" ht="6.75" customHeight="1">
      <c r="A55" s="114"/>
      <c r="G55" s="116"/>
    </row>
    <row r="56" spans="1:7" ht="13.5" customHeight="1" thickBot="1">
      <c r="A56" s="114"/>
      <c r="B56" s="318" t="s">
        <v>306</v>
      </c>
      <c r="C56" s="318"/>
      <c r="D56" s="318"/>
      <c r="G56" s="116"/>
    </row>
    <row r="57" spans="1:7" ht="13.5" thickBot="1">
      <c r="A57" s="114"/>
      <c r="B57" s="318"/>
      <c r="C57" s="318"/>
      <c r="D57" s="318"/>
      <c r="E57" s="12" t="s">
        <v>2</v>
      </c>
      <c r="F57" s="15"/>
      <c r="G57" s="116"/>
    </row>
    <row r="58" spans="1:7" ht="6.75" customHeight="1">
      <c r="A58" s="114"/>
      <c r="G58" s="116"/>
    </row>
    <row r="59" spans="1:7" ht="15">
      <c r="A59" s="114"/>
      <c r="B59" s="309"/>
      <c r="C59" s="310"/>
      <c r="D59" s="311"/>
      <c r="G59" s="116"/>
    </row>
    <row r="60" spans="1:7" ht="15">
      <c r="A60" s="114"/>
      <c r="B60" s="312"/>
      <c r="C60" s="313"/>
      <c r="D60" s="314"/>
      <c r="G60" s="116"/>
    </row>
    <row r="61" spans="1:7" ht="15">
      <c r="A61" s="114"/>
      <c r="B61" s="312"/>
      <c r="C61" s="313"/>
      <c r="D61" s="314"/>
      <c r="G61" s="116"/>
    </row>
    <row r="62" spans="1:7" ht="15">
      <c r="A62" s="114"/>
      <c r="B62" s="312"/>
      <c r="C62" s="313"/>
      <c r="D62" s="314"/>
      <c r="G62" s="116"/>
    </row>
    <row r="63" spans="1:7" ht="15">
      <c r="A63" s="114"/>
      <c r="B63" s="312"/>
      <c r="C63" s="313"/>
      <c r="D63" s="314"/>
      <c r="G63" s="116"/>
    </row>
    <row r="64" spans="1:7" ht="15">
      <c r="A64" s="114"/>
      <c r="B64" s="312"/>
      <c r="C64" s="313"/>
      <c r="D64" s="314"/>
      <c r="G64" s="116"/>
    </row>
    <row r="65" spans="1:7" ht="15">
      <c r="A65" s="114"/>
      <c r="B65" s="315"/>
      <c r="C65" s="316"/>
      <c r="D65" s="317"/>
      <c r="G65" s="116"/>
    </row>
    <row r="66" spans="1:7" ht="6.75" customHeight="1" thickBot="1">
      <c r="A66" s="114"/>
      <c r="G66" s="116"/>
    </row>
    <row r="67" spans="1:7" ht="13.5" thickBot="1">
      <c r="A67" s="114"/>
      <c r="B67" s="90" t="s">
        <v>20</v>
      </c>
      <c r="E67" s="12" t="s">
        <v>2</v>
      </c>
      <c r="F67" s="54"/>
      <c r="G67" s="116"/>
    </row>
    <row r="68" spans="1:7" ht="6.75" customHeight="1" thickBot="1">
      <c r="A68" s="114"/>
      <c r="G68" s="116"/>
    </row>
    <row r="69" spans="1:7" ht="13.5" thickBot="1">
      <c r="A69" s="114"/>
      <c r="C69" s="115" t="s">
        <v>15</v>
      </c>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1"/>
      <c r="G72" s="119"/>
    </row>
    <row r="73" spans="1:7" s="125" customFormat="1" ht="12">
      <c r="A73" s="122"/>
      <c r="B73" s="123"/>
      <c r="C73" s="124"/>
      <c r="D73" s="152"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8" t="s">
        <v>306</v>
      </c>
      <c r="C81" s="318"/>
      <c r="D81" s="318"/>
      <c r="G81" s="116"/>
    </row>
    <row r="82" spans="1:7" ht="13.5" thickBot="1">
      <c r="A82" s="114"/>
      <c r="B82" s="318"/>
      <c r="C82" s="318"/>
      <c r="D82" s="318"/>
      <c r="E82" s="12" t="s">
        <v>2</v>
      </c>
      <c r="F82" s="15"/>
      <c r="G82" s="116"/>
    </row>
    <row r="83" spans="1:7" ht="6.75" customHeight="1">
      <c r="A83" s="114"/>
      <c r="G83" s="116"/>
    </row>
    <row r="84" spans="1:7" ht="15">
      <c r="A84" s="114"/>
      <c r="B84" s="309"/>
      <c r="C84" s="310"/>
      <c r="D84" s="311"/>
      <c r="G84" s="116"/>
    </row>
    <row r="85" spans="1:7" ht="15">
      <c r="A85" s="114"/>
      <c r="B85" s="312"/>
      <c r="C85" s="313"/>
      <c r="D85" s="314"/>
      <c r="G85" s="116"/>
    </row>
    <row r="86" spans="1:7" ht="15">
      <c r="A86" s="114"/>
      <c r="B86" s="312"/>
      <c r="C86" s="313"/>
      <c r="D86" s="314"/>
      <c r="G86" s="116"/>
    </row>
    <row r="87" spans="1:7" ht="15">
      <c r="A87" s="114"/>
      <c r="B87" s="312"/>
      <c r="C87" s="313"/>
      <c r="D87" s="314"/>
      <c r="G87" s="116"/>
    </row>
    <row r="88" spans="1:7" ht="15">
      <c r="A88" s="114"/>
      <c r="B88" s="312"/>
      <c r="C88" s="313"/>
      <c r="D88" s="314"/>
      <c r="G88" s="116"/>
    </row>
    <row r="89" spans="1:7" ht="15">
      <c r="A89" s="114"/>
      <c r="B89" s="312"/>
      <c r="C89" s="313"/>
      <c r="D89" s="314"/>
      <c r="G89" s="116"/>
    </row>
    <row r="90" spans="1:7" ht="15">
      <c r="A90" s="114"/>
      <c r="B90" s="315"/>
      <c r="C90" s="316"/>
      <c r="D90" s="317"/>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1"/>
      <c r="G97" s="119"/>
    </row>
    <row r="98" spans="1:7" s="125" customFormat="1" ht="12">
      <c r="A98" s="122"/>
      <c r="B98" s="123"/>
      <c r="C98" s="124"/>
      <c r="D98" s="152"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8" t="s">
        <v>306</v>
      </c>
      <c r="C106" s="318"/>
      <c r="D106" s="318"/>
      <c r="G106" s="116"/>
    </row>
    <row r="107" spans="1:7" ht="13.5" thickBot="1">
      <c r="A107" s="114"/>
      <c r="B107" s="318"/>
      <c r="C107" s="318"/>
      <c r="D107" s="318"/>
      <c r="E107" s="12" t="s">
        <v>2</v>
      </c>
      <c r="F107" s="15"/>
      <c r="G107" s="116"/>
    </row>
    <row r="108" spans="1:7" ht="6.75" customHeight="1">
      <c r="A108" s="114"/>
      <c r="G108" s="116"/>
    </row>
    <row r="109" spans="1:7" ht="15">
      <c r="A109" s="114"/>
      <c r="B109" s="309"/>
      <c r="C109" s="310"/>
      <c r="D109" s="311"/>
      <c r="G109" s="116"/>
    </row>
    <row r="110" spans="1:7" ht="15">
      <c r="A110" s="114"/>
      <c r="B110" s="312"/>
      <c r="C110" s="313"/>
      <c r="D110" s="314"/>
      <c r="G110" s="116"/>
    </row>
    <row r="111" spans="1:7" ht="15">
      <c r="A111" s="114"/>
      <c r="B111" s="312"/>
      <c r="C111" s="313"/>
      <c r="D111" s="314"/>
      <c r="G111" s="116"/>
    </row>
    <row r="112" spans="1:7" ht="15">
      <c r="A112" s="114"/>
      <c r="B112" s="312"/>
      <c r="C112" s="313"/>
      <c r="D112" s="314"/>
      <c r="G112" s="116"/>
    </row>
    <row r="113" spans="1:7" ht="15">
      <c r="A113" s="114"/>
      <c r="B113" s="312"/>
      <c r="C113" s="313"/>
      <c r="D113" s="314"/>
      <c r="G113" s="116"/>
    </row>
    <row r="114" spans="1:7" ht="15">
      <c r="A114" s="114"/>
      <c r="B114" s="312"/>
      <c r="C114" s="313"/>
      <c r="D114" s="314"/>
      <c r="G114" s="116"/>
    </row>
    <row r="115" spans="1:7" ht="15">
      <c r="A115" s="114"/>
      <c r="B115" s="315"/>
      <c r="C115" s="316"/>
      <c r="D115" s="317"/>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1"/>
      <c r="G122" s="119"/>
    </row>
    <row r="123" spans="1:7" s="125" customFormat="1" ht="12">
      <c r="A123" s="122"/>
      <c r="B123" s="123"/>
      <c r="C123" s="124"/>
      <c r="D123" s="152"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8" t="s">
        <v>306</v>
      </c>
      <c r="C131" s="318"/>
      <c r="D131" s="318"/>
      <c r="G131" s="116"/>
    </row>
    <row r="132" spans="1:7" ht="13.5" thickBot="1">
      <c r="A132" s="114"/>
      <c r="B132" s="318"/>
      <c r="C132" s="318"/>
      <c r="D132" s="318"/>
      <c r="E132" s="12" t="s">
        <v>2</v>
      </c>
      <c r="F132" s="15"/>
      <c r="G132" s="116"/>
    </row>
    <row r="133" spans="1:7" ht="6.75" customHeight="1">
      <c r="A133" s="114"/>
      <c r="G133" s="116"/>
    </row>
    <row r="134" spans="1:7" ht="15">
      <c r="A134" s="114"/>
      <c r="B134" s="309"/>
      <c r="C134" s="310"/>
      <c r="D134" s="311"/>
      <c r="G134" s="116"/>
    </row>
    <row r="135" spans="1:7" ht="15">
      <c r="A135" s="114"/>
      <c r="B135" s="312"/>
      <c r="C135" s="313"/>
      <c r="D135" s="314"/>
      <c r="G135" s="116"/>
    </row>
    <row r="136" spans="1:7" ht="15">
      <c r="A136" s="114"/>
      <c r="B136" s="312"/>
      <c r="C136" s="313"/>
      <c r="D136" s="314"/>
      <c r="G136" s="116"/>
    </row>
    <row r="137" spans="1:7" ht="15">
      <c r="A137" s="114"/>
      <c r="B137" s="312"/>
      <c r="C137" s="313"/>
      <c r="D137" s="314"/>
      <c r="G137" s="116"/>
    </row>
    <row r="138" spans="1:7" ht="15">
      <c r="A138" s="114"/>
      <c r="B138" s="312"/>
      <c r="C138" s="313"/>
      <c r="D138" s="314"/>
      <c r="G138" s="116"/>
    </row>
    <row r="139" spans="1:7" ht="15">
      <c r="A139" s="114"/>
      <c r="B139" s="312"/>
      <c r="C139" s="313"/>
      <c r="D139" s="314"/>
      <c r="G139" s="116"/>
    </row>
    <row r="140" spans="1:7" ht="15">
      <c r="A140" s="114"/>
      <c r="B140" s="315"/>
      <c r="C140" s="316"/>
      <c r="D140" s="317"/>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1"/>
      <c r="G147" s="119"/>
    </row>
    <row r="148" spans="1:7" s="125" customFormat="1" ht="12">
      <c r="A148" s="122"/>
      <c r="B148" s="123"/>
      <c r="C148" s="124"/>
      <c r="D148" s="152"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8" t="s">
        <v>306</v>
      </c>
      <c r="C156" s="318"/>
      <c r="D156" s="318"/>
      <c r="G156" s="116"/>
    </row>
    <row r="157" spans="1:7" ht="13.5" thickBot="1">
      <c r="A157" s="114"/>
      <c r="B157" s="318"/>
      <c r="C157" s="318"/>
      <c r="D157" s="318"/>
      <c r="E157" s="12" t="s">
        <v>2</v>
      </c>
      <c r="F157" s="15"/>
      <c r="G157" s="116"/>
    </row>
    <row r="158" spans="1:7" ht="6.75" customHeight="1">
      <c r="A158" s="114"/>
      <c r="G158" s="116"/>
    </row>
    <row r="159" spans="1:7" ht="15">
      <c r="A159" s="114"/>
      <c r="B159" s="309"/>
      <c r="C159" s="310"/>
      <c r="D159" s="311"/>
      <c r="G159" s="116"/>
    </row>
    <row r="160" spans="1:7" ht="15">
      <c r="A160" s="114"/>
      <c r="B160" s="312"/>
      <c r="C160" s="313"/>
      <c r="D160" s="314"/>
      <c r="G160" s="116"/>
    </row>
    <row r="161" spans="1:7" ht="15">
      <c r="A161" s="114"/>
      <c r="B161" s="312"/>
      <c r="C161" s="313"/>
      <c r="D161" s="314"/>
      <c r="G161" s="116"/>
    </row>
    <row r="162" spans="1:7" ht="15">
      <c r="A162" s="114"/>
      <c r="B162" s="312"/>
      <c r="C162" s="313"/>
      <c r="D162" s="314"/>
      <c r="G162" s="116"/>
    </row>
    <row r="163" spans="1:7" ht="15">
      <c r="A163" s="114"/>
      <c r="B163" s="312"/>
      <c r="C163" s="313"/>
      <c r="D163" s="314"/>
      <c r="G163" s="116"/>
    </row>
    <row r="164" spans="1:7" ht="15">
      <c r="A164" s="114"/>
      <c r="B164" s="312"/>
      <c r="C164" s="313"/>
      <c r="D164" s="314"/>
      <c r="G164" s="116"/>
    </row>
    <row r="165" spans="1:7" ht="15">
      <c r="A165" s="114"/>
      <c r="B165" s="315"/>
      <c r="C165" s="316"/>
      <c r="D165" s="317"/>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1"/>
      <c r="G172" s="119"/>
    </row>
    <row r="173" spans="1:7" s="125" customFormat="1" ht="12">
      <c r="A173" s="122"/>
      <c r="B173" s="123"/>
      <c r="C173" s="124"/>
      <c r="D173" s="152"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8" t="s">
        <v>306</v>
      </c>
      <c r="C181" s="318"/>
      <c r="D181" s="318"/>
      <c r="G181" s="116"/>
    </row>
    <row r="182" spans="1:7" ht="13.5" thickBot="1">
      <c r="A182" s="114"/>
      <c r="B182" s="318"/>
      <c r="C182" s="318"/>
      <c r="D182" s="318"/>
      <c r="E182" s="12" t="s">
        <v>2</v>
      </c>
      <c r="F182" s="15"/>
      <c r="G182" s="116"/>
    </row>
    <row r="183" spans="1:7" ht="6.75" customHeight="1">
      <c r="A183" s="114"/>
      <c r="G183" s="116"/>
    </row>
    <row r="184" spans="1:7" ht="15">
      <c r="A184" s="114"/>
      <c r="B184" s="309"/>
      <c r="C184" s="310"/>
      <c r="D184" s="311"/>
      <c r="G184" s="116"/>
    </row>
    <row r="185" spans="1:7" ht="15">
      <c r="A185" s="114"/>
      <c r="B185" s="312"/>
      <c r="C185" s="313"/>
      <c r="D185" s="314"/>
      <c r="G185" s="116"/>
    </row>
    <row r="186" spans="1:7" ht="15">
      <c r="A186" s="114"/>
      <c r="B186" s="312"/>
      <c r="C186" s="313"/>
      <c r="D186" s="314"/>
      <c r="G186" s="116"/>
    </row>
    <row r="187" spans="1:7" ht="15">
      <c r="A187" s="114"/>
      <c r="B187" s="312"/>
      <c r="C187" s="313"/>
      <c r="D187" s="314"/>
      <c r="G187" s="116"/>
    </row>
    <row r="188" spans="1:7" ht="15">
      <c r="A188" s="114"/>
      <c r="B188" s="312"/>
      <c r="C188" s="313"/>
      <c r="D188" s="314"/>
      <c r="G188" s="116"/>
    </row>
    <row r="189" spans="1:7" ht="15">
      <c r="A189" s="114"/>
      <c r="B189" s="312"/>
      <c r="C189" s="313"/>
      <c r="D189" s="314"/>
      <c r="G189" s="116"/>
    </row>
    <row r="190" spans="1:7" ht="15">
      <c r="A190" s="114"/>
      <c r="B190" s="315"/>
      <c r="C190" s="316"/>
      <c r="D190" s="317"/>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1"/>
      <c r="G197" s="119"/>
    </row>
    <row r="198" spans="1:7" s="125" customFormat="1" ht="12">
      <c r="A198" s="122"/>
      <c r="B198" s="123"/>
      <c r="C198" s="124"/>
      <c r="D198" s="152"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8" t="s">
        <v>306</v>
      </c>
      <c r="C206" s="318"/>
      <c r="D206" s="318"/>
      <c r="G206" s="116"/>
    </row>
    <row r="207" spans="1:7" ht="13.5" thickBot="1">
      <c r="A207" s="114"/>
      <c r="B207" s="318"/>
      <c r="C207" s="318"/>
      <c r="D207" s="318"/>
      <c r="E207" s="12" t="s">
        <v>2</v>
      </c>
      <c r="F207" s="15"/>
      <c r="G207" s="116"/>
    </row>
    <row r="208" spans="1:7" ht="6.75" customHeight="1">
      <c r="A208" s="114"/>
      <c r="G208" s="116"/>
    </row>
    <row r="209" spans="1:7" ht="15">
      <c r="A209" s="114"/>
      <c r="B209" s="309"/>
      <c r="C209" s="310"/>
      <c r="D209" s="311"/>
      <c r="G209" s="116"/>
    </row>
    <row r="210" spans="1:7" ht="15">
      <c r="A210" s="114"/>
      <c r="B210" s="312"/>
      <c r="C210" s="313"/>
      <c r="D210" s="314"/>
      <c r="G210" s="116"/>
    </row>
    <row r="211" spans="1:7" ht="15">
      <c r="A211" s="114"/>
      <c r="B211" s="312"/>
      <c r="C211" s="313"/>
      <c r="D211" s="314"/>
      <c r="G211" s="116"/>
    </row>
    <row r="212" spans="1:7" ht="15">
      <c r="A212" s="114"/>
      <c r="B212" s="312"/>
      <c r="C212" s="313"/>
      <c r="D212" s="314"/>
      <c r="G212" s="116"/>
    </row>
    <row r="213" spans="1:7" ht="15">
      <c r="A213" s="114"/>
      <c r="B213" s="312"/>
      <c r="C213" s="313"/>
      <c r="D213" s="314"/>
      <c r="G213" s="116"/>
    </row>
    <row r="214" spans="1:7" ht="15">
      <c r="A214" s="114"/>
      <c r="B214" s="312"/>
      <c r="C214" s="313"/>
      <c r="D214" s="314"/>
      <c r="G214" s="116"/>
    </row>
    <row r="215" spans="1:7" ht="15">
      <c r="A215" s="114"/>
      <c r="B215" s="315"/>
      <c r="C215" s="316"/>
      <c r="D215" s="317"/>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1"/>
      <c r="G222" s="119"/>
    </row>
    <row r="223" spans="1:7" s="125" customFormat="1" ht="12">
      <c r="A223" s="122"/>
      <c r="B223" s="123"/>
      <c r="C223" s="124"/>
      <c r="D223" s="152"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8" t="s">
        <v>306</v>
      </c>
      <c r="C231" s="318"/>
      <c r="D231" s="318"/>
      <c r="G231" s="116"/>
    </row>
    <row r="232" spans="1:7" ht="13.5" thickBot="1">
      <c r="A232" s="114"/>
      <c r="B232" s="318"/>
      <c r="C232" s="318"/>
      <c r="D232" s="318"/>
      <c r="E232" s="12" t="s">
        <v>2</v>
      </c>
      <c r="F232" s="15"/>
      <c r="G232" s="116"/>
    </row>
    <row r="233" spans="1:7" ht="6.75" customHeight="1">
      <c r="A233" s="114"/>
      <c r="G233" s="116"/>
    </row>
    <row r="234" spans="1:7" ht="15">
      <c r="A234" s="114"/>
      <c r="B234" s="309"/>
      <c r="C234" s="310"/>
      <c r="D234" s="311"/>
      <c r="G234" s="116"/>
    </row>
    <row r="235" spans="1:7" ht="15">
      <c r="A235" s="114"/>
      <c r="B235" s="312"/>
      <c r="C235" s="313"/>
      <c r="D235" s="314"/>
      <c r="G235" s="116"/>
    </row>
    <row r="236" spans="1:7" ht="15">
      <c r="A236" s="114"/>
      <c r="B236" s="312"/>
      <c r="C236" s="313"/>
      <c r="D236" s="314"/>
      <c r="G236" s="116"/>
    </row>
    <row r="237" spans="1:7" ht="15">
      <c r="A237" s="114"/>
      <c r="B237" s="312"/>
      <c r="C237" s="313"/>
      <c r="D237" s="314"/>
      <c r="G237" s="116"/>
    </row>
    <row r="238" spans="1:7" ht="15">
      <c r="A238" s="114"/>
      <c r="B238" s="312"/>
      <c r="C238" s="313"/>
      <c r="D238" s="314"/>
      <c r="G238" s="116"/>
    </row>
    <row r="239" spans="1:7" ht="15">
      <c r="A239" s="114"/>
      <c r="B239" s="312"/>
      <c r="C239" s="313"/>
      <c r="D239" s="314"/>
      <c r="G239" s="116"/>
    </row>
    <row r="240" spans="1:7" ht="15">
      <c r="A240" s="114"/>
      <c r="B240" s="315"/>
      <c r="C240" s="316"/>
      <c r="D240" s="317"/>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1"/>
      <c r="G247" s="119"/>
    </row>
    <row r="248" spans="1:7" s="125" customFormat="1" ht="12">
      <c r="A248" s="122"/>
      <c r="B248" s="123"/>
      <c r="C248" s="124"/>
      <c r="D248" s="152"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8" t="s">
        <v>306</v>
      </c>
      <c r="C256" s="318"/>
      <c r="D256" s="318"/>
      <c r="G256" s="116"/>
    </row>
    <row r="257" spans="1:7" ht="13.5" thickBot="1">
      <c r="A257" s="114"/>
      <c r="B257" s="318"/>
      <c r="C257" s="318"/>
      <c r="D257" s="318"/>
      <c r="E257" s="12" t="s">
        <v>2</v>
      </c>
      <c r="F257" s="15"/>
      <c r="G257" s="116"/>
    </row>
    <row r="258" spans="1:7" ht="6.75" customHeight="1">
      <c r="A258" s="114"/>
      <c r="G258" s="116"/>
    </row>
    <row r="259" spans="1:7" ht="15">
      <c r="A259" s="114"/>
      <c r="B259" s="309"/>
      <c r="C259" s="310"/>
      <c r="D259" s="311"/>
      <c r="G259" s="116"/>
    </row>
    <row r="260" spans="1:7" ht="15">
      <c r="A260" s="114"/>
      <c r="B260" s="312"/>
      <c r="C260" s="313"/>
      <c r="D260" s="314"/>
      <c r="G260" s="116"/>
    </row>
    <row r="261" spans="1:7" ht="15">
      <c r="A261" s="114"/>
      <c r="B261" s="312"/>
      <c r="C261" s="313"/>
      <c r="D261" s="314"/>
      <c r="G261" s="116"/>
    </row>
    <row r="262" spans="1:7" ht="15">
      <c r="A262" s="114"/>
      <c r="B262" s="312"/>
      <c r="C262" s="313"/>
      <c r="D262" s="314"/>
      <c r="G262" s="116"/>
    </row>
    <row r="263" spans="1:7" ht="15">
      <c r="A263" s="114"/>
      <c r="B263" s="312"/>
      <c r="C263" s="313"/>
      <c r="D263" s="314"/>
      <c r="G263" s="116"/>
    </row>
    <row r="264" spans="1:7" ht="15">
      <c r="A264" s="114"/>
      <c r="B264" s="312"/>
      <c r="C264" s="313"/>
      <c r="D264" s="314"/>
      <c r="G264" s="116"/>
    </row>
    <row r="265" spans="1:7" ht="15">
      <c r="A265" s="114"/>
      <c r="B265" s="315"/>
      <c r="C265" s="316"/>
      <c r="D265" s="317"/>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152</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98</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customHeight="1"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customHeight="1"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customHeight="1"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customHeight="1"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customHeight="1"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customHeight="1"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customHeight="1"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customHeight="1"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customHeight="1"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customHeight="1"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90" zoomScaleSheetLayoutView="90" zoomScalePageLayoutView="90" workbookViewId="0" topLeftCell="A34">
      <selection activeCell="F40" sqref="F40"/>
    </sheetView>
  </sheetViews>
  <sheetFormatPr defaultColWidth="10.00390625" defaultRowHeight="15"/>
  <cols>
    <col min="1" max="1" width="1.7109375" style="2" customWidth="1"/>
    <col min="2" max="2" width="2.140625" style="2" customWidth="1"/>
    <col min="3" max="3" width="23.140625" style="2" customWidth="1"/>
    <col min="4" max="4" width="72.85156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153</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99</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1219080</v>
      </c>
      <c r="G18" s="116"/>
    </row>
    <row r="19" spans="1:7" ht="13.5" thickBot="1">
      <c r="A19" s="114"/>
      <c r="B19" s="90"/>
      <c r="C19" s="115"/>
      <c r="D19" s="91"/>
      <c r="E19" s="90"/>
      <c r="F19" s="92"/>
      <c r="G19" s="116"/>
    </row>
    <row r="20" spans="1:7" ht="13.5" thickBot="1">
      <c r="A20" s="114"/>
      <c r="B20" s="90" t="s">
        <v>11</v>
      </c>
      <c r="C20" s="115"/>
      <c r="D20" s="91"/>
      <c r="E20" s="12" t="s">
        <v>2</v>
      </c>
      <c r="F20" s="15">
        <v>1219080</v>
      </c>
      <c r="G20" s="116"/>
    </row>
    <row r="21" spans="1:7" s="33" customFormat="1" ht="15">
      <c r="A21" s="117"/>
      <c r="B21" s="94"/>
      <c r="C21" s="94"/>
      <c r="D21" s="118"/>
      <c r="E21" s="113"/>
      <c r="F21" s="99"/>
      <c r="G21" s="119"/>
    </row>
    <row r="22" spans="1:7" s="33" customFormat="1" ht="15">
      <c r="A22" s="120"/>
      <c r="B22" s="41" t="s">
        <v>233</v>
      </c>
      <c r="C22" s="121"/>
      <c r="D22" s="151" t="s">
        <v>317</v>
      </c>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t="s">
        <v>191</v>
      </c>
      <c r="G32" s="116"/>
    </row>
    <row r="33" spans="1:7" ht="6.75" customHeight="1">
      <c r="A33" s="114"/>
      <c r="B33" s="90"/>
      <c r="C33" s="90"/>
      <c r="D33" s="91"/>
      <c r="E33" s="90"/>
      <c r="F33" s="92"/>
      <c r="G33" s="116"/>
    </row>
    <row r="34" spans="1:7" ht="15">
      <c r="A34" s="114"/>
      <c r="B34" s="319" t="s">
        <v>408</v>
      </c>
      <c r="C34" s="320"/>
      <c r="D34" s="321"/>
      <c r="E34" s="90"/>
      <c r="F34" s="92"/>
      <c r="G34" s="116"/>
    </row>
    <row r="35" spans="1:7" ht="15">
      <c r="A35" s="114"/>
      <c r="B35" s="322"/>
      <c r="C35" s="323"/>
      <c r="D35" s="324"/>
      <c r="E35" s="90"/>
      <c r="F35" s="92"/>
      <c r="G35" s="116"/>
    </row>
    <row r="36" spans="1:7" ht="15">
      <c r="A36" s="114"/>
      <c r="B36" s="322"/>
      <c r="C36" s="323"/>
      <c r="D36" s="324"/>
      <c r="E36" s="90"/>
      <c r="F36" s="92"/>
      <c r="G36" s="116"/>
    </row>
    <row r="37" spans="1:7" ht="15">
      <c r="A37" s="114"/>
      <c r="B37" s="322"/>
      <c r="C37" s="323"/>
      <c r="D37" s="324"/>
      <c r="E37" s="90"/>
      <c r="F37" s="92"/>
      <c r="G37" s="116"/>
    </row>
    <row r="38" spans="1:7" ht="59.25" customHeight="1">
      <c r="A38" s="114"/>
      <c r="B38" s="322"/>
      <c r="C38" s="323"/>
      <c r="D38" s="324"/>
      <c r="E38" s="90"/>
      <c r="F38" s="92"/>
      <c r="G38" s="116"/>
    </row>
    <row r="39" spans="1:7" ht="286.5" customHeight="1">
      <c r="A39" s="114"/>
      <c r="B39" s="322"/>
      <c r="C39" s="323"/>
      <c r="D39" s="324"/>
      <c r="E39" s="90"/>
      <c r="F39" s="92"/>
      <c r="G39" s="116"/>
    </row>
    <row r="40" spans="1:7" ht="348" customHeight="1">
      <c r="A40" s="114"/>
      <c r="B40" s="325"/>
      <c r="C40" s="326"/>
      <c r="D40" s="32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28.5">
      <c r="A47" s="120"/>
      <c r="B47" s="41" t="s">
        <v>233</v>
      </c>
      <c r="C47" s="121"/>
      <c r="D47" s="151" t="s">
        <v>318</v>
      </c>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t="s">
        <v>191</v>
      </c>
      <c r="G57" s="116"/>
    </row>
    <row r="58" spans="1:7" ht="6.75" customHeight="1">
      <c r="A58" s="114"/>
      <c r="B58" s="90"/>
      <c r="C58" s="90"/>
      <c r="D58" s="91"/>
      <c r="E58" s="90"/>
      <c r="F58" s="92"/>
      <c r="G58" s="116"/>
    </row>
    <row r="59" spans="1:7" ht="15">
      <c r="A59" s="114"/>
      <c r="B59" s="309" t="s">
        <v>348</v>
      </c>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11" customHeight="1">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SheetLayoutView="100" zoomScalePageLayoutView="90" workbookViewId="0" topLeftCell="A1">
      <selection activeCell="B59" sqref="B59:D65"/>
    </sheetView>
  </sheetViews>
  <sheetFormatPr defaultColWidth="10.00390625" defaultRowHeight="15"/>
  <cols>
    <col min="1" max="1" width="1.7109375" style="2" customWidth="1"/>
    <col min="2" max="2" width="2.140625" style="2" customWidth="1"/>
    <col min="3" max="3" width="23.0039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154</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100</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2844520</v>
      </c>
      <c r="G18" s="116"/>
    </row>
    <row r="19" spans="1:7" ht="13.5" thickBot="1">
      <c r="A19" s="114"/>
      <c r="B19" s="90"/>
      <c r="C19" s="115"/>
      <c r="D19" s="91"/>
      <c r="E19" s="90"/>
      <c r="F19" s="92"/>
      <c r="G19" s="116"/>
    </row>
    <row r="20" spans="1:7" ht="13.5" thickBot="1">
      <c r="A20" s="114"/>
      <c r="B20" s="90" t="s">
        <v>11</v>
      </c>
      <c r="C20" s="115"/>
      <c r="D20" s="91"/>
      <c r="E20" s="12" t="s">
        <v>2</v>
      </c>
      <c r="F20" s="15">
        <v>2844520</v>
      </c>
      <c r="G20" s="116"/>
    </row>
    <row r="21" spans="1:7" s="33" customFormat="1" ht="15">
      <c r="A21" s="117"/>
      <c r="B21" s="94"/>
      <c r="C21" s="94"/>
      <c r="D21" s="118"/>
      <c r="E21" s="113"/>
      <c r="F21" s="99"/>
      <c r="G21" s="119"/>
    </row>
    <row r="22" spans="1:7" s="33" customFormat="1" ht="15">
      <c r="A22" s="120"/>
      <c r="B22" s="41" t="s">
        <v>233</v>
      </c>
      <c r="C22" s="121"/>
      <c r="D22" s="151" t="s">
        <v>319</v>
      </c>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t="s">
        <v>191</v>
      </c>
      <c r="G32" s="116"/>
    </row>
    <row r="33" spans="1:7" ht="6.75" customHeight="1">
      <c r="A33" s="114"/>
      <c r="B33" s="90"/>
      <c r="C33" s="90"/>
      <c r="D33" s="91"/>
      <c r="E33" s="90"/>
      <c r="F33" s="92"/>
      <c r="G33" s="116"/>
    </row>
    <row r="34" spans="1:7" ht="15">
      <c r="A34" s="114"/>
      <c r="B34" s="309" t="s">
        <v>349</v>
      </c>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47.75" customHeight="1">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28.5">
      <c r="A47" s="120"/>
      <c r="B47" s="41" t="s">
        <v>233</v>
      </c>
      <c r="C47" s="121"/>
      <c r="D47" s="151" t="s">
        <v>320</v>
      </c>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t="s">
        <v>191</v>
      </c>
      <c r="G57" s="116"/>
    </row>
    <row r="58" spans="1:7" ht="6.75" customHeight="1">
      <c r="A58" s="114"/>
      <c r="B58" s="90"/>
      <c r="C58" s="90"/>
      <c r="D58" s="91"/>
      <c r="E58" s="90"/>
      <c r="F58" s="92"/>
      <c r="G58" s="116"/>
    </row>
    <row r="59" spans="1:7" ht="15">
      <c r="A59" s="114"/>
      <c r="B59" s="309" t="s">
        <v>347</v>
      </c>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27.75" customHeight="1">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SheetLayoutView="100"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2812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155</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101</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156</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102</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2.8515625" style="2" customWidth="1"/>
    <col min="4" max="4" width="73.003906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157</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103</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7"/>
  <sheetViews>
    <sheetView showGridLines="0" view="pageBreakPreview" zoomScale="80" zoomScaleSheetLayoutView="80" zoomScalePageLayoutView="90" workbookViewId="0" topLeftCell="A22">
      <selection activeCell="A29" sqref="A29:G41"/>
    </sheetView>
  </sheetViews>
  <sheetFormatPr defaultColWidth="10.00390625" defaultRowHeight="15"/>
  <cols>
    <col min="1" max="1" width="1.7109375" style="178" customWidth="1"/>
    <col min="2" max="2" width="19.421875" style="178" customWidth="1"/>
    <col min="3" max="3" width="43.140625" style="178" customWidth="1"/>
    <col min="4" max="4" width="64.7109375" style="179" customWidth="1"/>
    <col min="5" max="5" width="2.7109375" style="178" customWidth="1"/>
    <col min="6" max="6" width="17.00390625" style="180" customWidth="1"/>
    <col min="7" max="7" width="4.00390625" style="178" customWidth="1"/>
    <col min="8" max="8" width="3.140625" style="178" customWidth="1"/>
    <col min="9" max="16384" width="10.00390625" style="178" customWidth="1"/>
  </cols>
  <sheetData>
    <row r="1" ht="15.75">
      <c r="A1" s="177" t="s">
        <v>71</v>
      </c>
    </row>
    <row r="2" ht="15.75">
      <c r="A2" s="181" t="s">
        <v>72</v>
      </c>
    </row>
    <row r="3" ht="6.75" customHeight="1">
      <c r="A3" s="181"/>
    </row>
    <row r="4" spans="1:7" s="71" customFormat="1" ht="15">
      <c r="A4" s="165" t="s">
        <v>73</v>
      </c>
      <c r="B4" s="166"/>
      <c r="C4" s="166"/>
      <c r="D4" s="167"/>
      <c r="E4" s="168"/>
      <c r="F4" s="169"/>
      <c r="G4" s="170"/>
    </row>
    <row r="5" spans="1:7" ht="15.75">
      <c r="A5" s="182"/>
      <c r="B5" s="181"/>
      <c r="C5" s="181"/>
      <c r="D5" s="183"/>
      <c r="F5" s="178"/>
      <c r="G5" s="184"/>
    </row>
    <row r="6" spans="1:7" ht="15.75">
      <c r="A6" s="185" t="s">
        <v>311</v>
      </c>
      <c r="B6" s="179"/>
      <c r="C6" s="186"/>
      <c r="D6" s="183"/>
      <c r="F6" s="178"/>
      <c r="G6" s="184"/>
    </row>
    <row r="7" spans="1:7" ht="15.75">
      <c r="A7" s="182"/>
      <c r="B7" s="181"/>
      <c r="C7" s="181"/>
      <c r="D7" s="183"/>
      <c r="F7" s="178"/>
      <c r="G7" s="184"/>
    </row>
    <row r="8" spans="1:7" ht="15">
      <c r="A8" s="185"/>
      <c r="B8" s="179"/>
      <c r="C8" s="187" t="s">
        <v>74</v>
      </c>
      <c r="D8" s="188">
        <v>40604</v>
      </c>
      <c r="F8" s="178"/>
      <c r="G8" s="184"/>
    </row>
    <row r="9" spans="1:7" ht="15.75">
      <c r="A9" s="182"/>
      <c r="B9" s="181"/>
      <c r="C9" s="187" t="s">
        <v>75</v>
      </c>
      <c r="D9" s="188">
        <v>40678</v>
      </c>
      <c r="F9" s="178"/>
      <c r="G9" s="184"/>
    </row>
    <row r="10" spans="1:7" ht="15">
      <c r="A10" s="185"/>
      <c r="B10" s="179"/>
      <c r="C10" s="187" t="s">
        <v>76</v>
      </c>
      <c r="D10" s="188">
        <v>40999</v>
      </c>
      <c r="F10" s="178"/>
      <c r="G10" s="184"/>
    </row>
    <row r="11" spans="1:9" ht="15.75">
      <c r="A11" s="182"/>
      <c r="B11" s="181"/>
      <c r="C11" s="187" t="s">
        <v>286</v>
      </c>
      <c r="D11" s="188">
        <v>41182</v>
      </c>
      <c r="F11" s="178"/>
      <c r="G11" s="184"/>
      <c r="I11" s="189"/>
    </row>
    <row r="12" spans="1:9" ht="15.75">
      <c r="A12" s="182"/>
      <c r="B12" s="181"/>
      <c r="C12" s="187" t="s">
        <v>77</v>
      </c>
      <c r="D12" s="188">
        <v>41213</v>
      </c>
      <c r="F12" s="178"/>
      <c r="G12" s="184"/>
      <c r="I12" s="189"/>
    </row>
    <row r="13" spans="1:9" ht="15">
      <c r="A13" s="185"/>
      <c r="B13" s="179"/>
      <c r="C13" s="187" t="s">
        <v>78</v>
      </c>
      <c r="D13" s="188">
        <v>41364</v>
      </c>
      <c r="F13" s="178"/>
      <c r="G13" s="184"/>
      <c r="I13" s="189"/>
    </row>
    <row r="14" spans="1:7" ht="15.75">
      <c r="A14" s="182"/>
      <c r="B14" s="181"/>
      <c r="C14" s="187" t="s">
        <v>287</v>
      </c>
      <c r="D14" s="188">
        <v>41547</v>
      </c>
      <c r="F14" s="178"/>
      <c r="G14" s="184"/>
    </row>
    <row r="15" spans="1:7" ht="15.75">
      <c r="A15" s="182"/>
      <c r="B15" s="181"/>
      <c r="C15" s="187" t="s">
        <v>79</v>
      </c>
      <c r="D15" s="188">
        <v>41578</v>
      </c>
      <c r="F15" s="178"/>
      <c r="G15" s="184"/>
    </row>
    <row r="16" spans="1:7" ht="15">
      <c r="A16" s="185"/>
      <c r="B16" s="179"/>
      <c r="C16" s="187" t="s">
        <v>80</v>
      </c>
      <c r="D16" s="188">
        <v>41729</v>
      </c>
      <c r="F16" s="178"/>
      <c r="G16" s="184"/>
    </row>
    <row r="17" spans="1:7" ht="15.75">
      <c r="A17" s="182"/>
      <c r="B17" s="181"/>
      <c r="C17" s="187" t="s">
        <v>288</v>
      </c>
      <c r="D17" s="188">
        <v>41912</v>
      </c>
      <c r="F17" s="178"/>
      <c r="G17" s="184"/>
    </row>
    <row r="18" spans="1:7" ht="15.75">
      <c r="A18" s="182"/>
      <c r="B18" s="181"/>
      <c r="C18" s="187" t="s">
        <v>81</v>
      </c>
      <c r="D18" s="188">
        <v>41943</v>
      </c>
      <c r="F18" s="178"/>
      <c r="G18" s="184"/>
    </row>
    <row r="19" spans="1:7" ht="15">
      <c r="A19" s="185"/>
      <c r="B19" s="179"/>
      <c r="C19" s="187" t="s">
        <v>82</v>
      </c>
      <c r="D19" s="188">
        <v>42094</v>
      </c>
      <c r="F19" s="178"/>
      <c r="G19" s="184"/>
    </row>
    <row r="20" spans="1:7" ht="15.75">
      <c r="A20" s="182"/>
      <c r="B20" s="181"/>
      <c r="C20" s="187" t="s">
        <v>289</v>
      </c>
      <c r="D20" s="188">
        <v>42277</v>
      </c>
      <c r="F20" s="178"/>
      <c r="G20" s="184"/>
    </row>
    <row r="21" spans="1:7" ht="15.75">
      <c r="A21" s="182"/>
      <c r="B21" s="181"/>
      <c r="C21" s="187" t="s">
        <v>83</v>
      </c>
      <c r="D21" s="188">
        <v>42308</v>
      </c>
      <c r="F21" s="178"/>
      <c r="G21" s="184"/>
    </row>
    <row r="22" spans="1:7" ht="15.75">
      <c r="A22" s="185"/>
      <c r="B22" s="179"/>
      <c r="C22" s="186"/>
      <c r="D22" s="183"/>
      <c r="F22" s="178"/>
      <c r="G22" s="184"/>
    </row>
    <row r="23" spans="1:7" ht="6.75" customHeight="1">
      <c r="A23" s="190"/>
      <c r="B23" s="191"/>
      <c r="C23" s="191"/>
      <c r="D23" s="192"/>
      <c r="E23" s="191"/>
      <c r="F23" s="193"/>
      <c r="G23" s="194"/>
    </row>
    <row r="24" spans="1:7" s="71" customFormat="1" ht="15">
      <c r="A24" s="165" t="s">
        <v>84</v>
      </c>
      <c r="B24" s="166"/>
      <c r="C24" s="166"/>
      <c r="D24" s="167"/>
      <c r="E24" s="168"/>
      <c r="F24" s="169"/>
      <c r="G24" s="170"/>
    </row>
    <row r="25" spans="1:7" s="71" customFormat="1" ht="15.75" customHeight="1">
      <c r="A25" s="171"/>
      <c r="B25" s="172"/>
      <c r="C25" s="172"/>
      <c r="D25" s="173"/>
      <c r="E25" s="174"/>
      <c r="F25" s="175"/>
      <c r="G25" s="176"/>
    </row>
    <row r="26" spans="1:7" ht="108" customHeight="1">
      <c r="A26" s="288" t="s">
        <v>312</v>
      </c>
      <c r="B26" s="285"/>
      <c r="C26" s="285"/>
      <c r="D26" s="285"/>
      <c r="E26" s="285"/>
      <c r="F26" s="285"/>
      <c r="G26" s="289"/>
    </row>
    <row r="27" spans="1:7" ht="93.75" customHeight="1">
      <c r="A27" s="288" t="s">
        <v>235</v>
      </c>
      <c r="B27" s="285"/>
      <c r="C27" s="285"/>
      <c r="D27" s="285"/>
      <c r="E27" s="285"/>
      <c r="F27" s="285"/>
      <c r="G27" s="289"/>
    </row>
    <row r="28" spans="1:7" ht="108" customHeight="1">
      <c r="A28" s="288" t="s">
        <v>236</v>
      </c>
      <c r="B28" s="285"/>
      <c r="C28" s="285"/>
      <c r="D28" s="285"/>
      <c r="E28" s="285"/>
      <c r="F28" s="285"/>
      <c r="G28" s="289"/>
    </row>
    <row r="29" spans="1:7" ht="30" customHeight="1">
      <c r="A29" s="288" t="s">
        <v>290</v>
      </c>
      <c r="B29" s="285"/>
      <c r="C29" s="285"/>
      <c r="D29" s="285"/>
      <c r="E29" s="285"/>
      <c r="F29" s="285"/>
      <c r="G29" s="289"/>
    </row>
    <row r="30" spans="1:7" ht="15" customHeight="1">
      <c r="A30" s="201"/>
      <c r="B30" s="202"/>
      <c r="C30" s="285" t="s">
        <v>291</v>
      </c>
      <c r="D30" s="286"/>
      <c r="E30" s="286"/>
      <c r="F30" s="286"/>
      <c r="G30" s="287"/>
    </row>
    <row r="31" spans="1:7" ht="15" customHeight="1">
      <c r="A31" s="201"/>
      <c r="B31" s="202"/>
      <c r="C31" s="285" t="s">
        <v>292</v>
      </c>
      <c r="D31" s="286"/>
      <c r="E31" s="286"/>
      <c r="F31" s="286"/>
      <c r="G31" s="287"/>
    </row>
    <row r="32" spans="1:7" ht="30" customHeight="1">
      <c r="A32" s="201"/>
      <c r="B32" s="202"/>
      <c r="C32" s="285" t="s">
        <v>293</v>
      </c>
      <c r="D32" s="286"/>
      <c r="E32" s="286"/>
      <c r="F32" s="286"/>
      <c r="G32" s="287"/>
    </row>
    <row r="33" spans="1:7" ht="15" customHeight="1">
      <c r="A33" s="201"/>
      <c r="B33" s="202"/>
      <c r="C33" s="285" t="s">
        <v>294</v>
      </c>
      <c r="D33" s="286"/>
      <c r="E33" s="286"/>
      <c r="F33" s="286"/>
      <c r="G33" s="287"/>
    </row>
    <row r="34" spans="1:7" ht="15" customHeight="1">
      <c r="A34" s="201"/>
      <c r="B34" s="202"/>
      <c r="C34" s="285" t="s">
        <v>295</v>
      </c>
      <c r="D34" s="286"/>
      <c r="E34" s="286"/>
      <c r="F34" s="286"/>
      <c r="G34" s="287"/>
    </row>
    <row r="35" spans="1:7" ht="15" customHeight="1">
      <c r="A35" s="201"/>
      <c r="B35" s="202"/>
      <c r="C35" s="285" t="s">
        <v>307</v>
      </c>
      <c r="D35" s="286"/>
      <c r="E35" s="286"/>
      <c r="F35" s="286"/>
      <c r="G35" s="287"/>
    </row>
    <row r="36" spans="1:7" ht="30" customHeight="1">
      <c r="A36" s="201"/>
      <c r="B36" s="202"/>
      <c r="C36" s="285" t="s">
        <v>296</v>
      </c>
      <c r="D36" s="286"/>
      <c r="E36" s="286"/>
      <c r="F36" s="286"/>
      <c r="G36" s="287"/>
    </row>
    <row r="37" spans="1:7" ht="15" customHeight="1">
      <c r="A37" s="201"/>
      <c r="B37" s="202"/>
      <c r="C37" s="285" t="s">
        <v>297</v>
      </c>
      <c r="D37" s="286"/>
      <c r="E37" s="286"/>
      <c r="F37" s="286"/>
      <c r="G37" s="287"/>
    </row>
    <row r="38" spans="1:7" ht="15" customHeight="1">
      <c r="A38" s="201"/>
      <c r="B38" s="202"/>
      <c r="C38" s="285" t="s">
        <v>298</v>
      </c>
      <c r="D38" s="286"/>
      <c r="E38" s="286"/>
      <c r="F38" s="286"/>
      <c r="G38" s="287"/>
    </row>
    <row r="39" spans="1:7" ht="30" customHeight="1">
      <c r="A39" s="201"/>
      <c r="B39" s="202"/>
      <c r="C39" s="285" t="s">
        <v>299</v>
      </c>
      <c r="D39" s="286"/>
      <c r="E39" s="286"/>
      <c r="F39" s="286"/>
      <c r="G39" s="287"/>
    </row>
    <row r="40" spans="1:7" ht="31.5" customHeight="1">
      <c r="A40" s="201"/>
      <c r="B40" s="202"/>
      <c r="C40" s="285" t="s">
        <v>300</v>
      </c>
      <c r="D40" s="286"/>
      <c r="E40" s="286"/>
      <c r="F40" s="286"/>
      <c r="G40" s="287"/>
    </row>
    <row r="41" spans="1:7" ht="88.5" customHeight="1">
      <c r="A41" s="293" t="s">
        <v>301</v>
      </c>
      <c r="B41" s="286"/>
      <c r="C41" s="286"/>
      <c r="D41" s="286"/>
      <c r="E41" s="286"/>
      <c r="F41" s="286"/>
      <c r="G41" s="287"/>
    </row>
    <row r="42" spans="1:7" ht="13.5" customHeight="1">
      <c r="A42" s="288"/>
      <c r="B42" s="285"/>
      <c r="C42" s="285"/>
      <c r="D42" s="285"/>
      <c r="E42" s="285"/>
      <c r="F42" s="285"/>
      <c r="G42" s="289"/>
    </row>
    <row r="43" spans="1:7" ht="73.5" customHeight="1">
      <c r="A43" s="288" t="s">
        <v>237</v>
      </c>
      <c r="B43" s="285"/>
      <c r="C43" s="285"/>
      <c r="D43" s="285"/>
      <c r="E43" s="285"/>
      <c r="F43" s="285"/>
      <c r="G43" s="289"/>
    </row>
    <row r="44" spans="1:7" ht="56.25" customHeight="1">
      <c r="A44" s="288" t="s">
        <v>310</v>
      </c>
      <c r="B44" s="286"/>
      <c r="C44" s="286"/>
      <c r="D44" s="286"/>
      <c r="E44" s="286"/>
      <c r="F44" s="286"/>
      <c r="G44" s="287"/>
    </row>
    <row r="45" spans="1:7" ht="84.75" customHeight="1">
      <c r="A45" s="290" t="s">
        <v>239</v>
      </c>
      <c r="B45" s="291"/>
      <c r="C45" s="291"/>
      <c r="D45" s="291"/>
      <c r="E45" s="291"/>
      <c r="F45" s="291"/>
      <c r="G45" s="292"/>
    </row>
    <row r="46" spans="1:7" ht="12.75" customHeight="1">
      <c r="A46" s="195"/>
      <c r="B46" s="195"/>
      <c r="C46" s="195"/>
      <c r="D46" s="195"/>
      <c r="E46" s="195"/>
      <c r="F46" s="195"/>
      <c r="G46" s="195"/>
    </row>
    <row r="47" spans="1:7" ht="13.5" customHeight="1">
      <c r="A47" s="195"/>
      <c r="B47" s="195"/>
      <c r="C47" s="195"/>
      <c r="D47" s="195"/>
      <c r="E47" s="195"/>
      <c r="F47" s="195"/>
      <c r="G47" s="195"/>
    </row>
  </sheetData>
  <mergeCells count="20">
    <mergeCell ref="C39:G39"/>
    <mergeCell ref="C40:G40"/>
    <mergeCell ref="A41:G41"/>
    <mergeCell ref="C33:G33"/>
    <mergeCell ref="A45:G45"/>
    <mergeCell ref="A44:G44"/>
    <mergeCell ref="A26:G26"/>
    <mergeCell ref="A42:G42"/>
    <mergeCell ref="A27:G27"/>
    <mergeCell ref="A43:G43"/>
    <mergeCell ref="A29:G29"/>
    <mergeCell ref="C30:G30"/>
    <mergeCell ref="C31:G31"/>
    <mergeCell ref="C32:G32"/>
    <mergeCell ref="C34:G34"/>
    <mergeCell ref="C35:G35"/>
    <mergeCell ref="C36:G36"/>
    <mergeCell ref="C37:G37"/>
    <mergeCell ref="C38:G38"/>
    <mergeCell ref="A28:G28"/>
  </mergeCells>
  <printOptions/>
  <pageMargins left="0.7" right="0.7" top="0.75" bottom="0.75" header="0.3" footer="0.3"/>
  <pageSetup fitToHeight="1" fitToWidth="1" horizontalDpi="600" verticalDpi="600" orientation="portrait" scale="56" r:id="rId1"/>
  <headerFooter>
    <oddHeader>&amp;C&amp;"-,Bold"&amp;14DSRIP Semi-Annual Reporting Form</oddHeader>
    <oddFooter>&amp;L&amp;D&amp;C&amp;A&amp;R&amp;P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158</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106</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2812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159</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107</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SheetLayoutView="100" zoomScalePageLayoutView="90" workbookViewId="0" topLeftCell="A28">
      <selection activeCell="G40" sqref="G40"/>
    </sheetView>
  </sheetViews>
  <sheetFormatPr defaultColWidth="10.00390625" defaultRowHeight="15"/>
  <cols>
    <col min="1" max="1" width="1.7109375" style="2" customWidth="1"/>
    <col min="2" max="2" width="2.140625" style="2" customWidth="1"/>
    <col min="3" max="3" width="23.140625" style="2" customWidth="1"/>
    <col min="4" max="4" width="72.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160</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108</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1753500</v>
      </c>
      <c r="G18" s="116"/>
    </row>
    <row r="19" spans="1:7" ht="13.5" thickBot="1">
      <c r="A19" s="114"/>
      <c r="B19" s="90"/>
      <c r="C19" s="115"/>
      <c r="D19" s="91"/>
      <c r="E19" s="90"/>
      <c r="F19" s="92"/>
      <c r="G19" s="116"/>
    </row>
    <row r="20" spans="1:7" ht="13.5" thickBot="1">
      <c r="A20" s="114"/>
      <c r="B20" s="90" t="s">
        <v>11</v>
      </c>
      <c r="C20" s="115"/>
      <c r="D20" s="91"/>
      <c r="E20" s="12" t="s">
        <v>2</v>
      </c>
      <c r="F20" s="15">
        <v>1753500</v>
      </c>
      <c r="G20" s="116"/>
    </row>
    <row r="21" spans="1:7" s="33" customFormat="1" ht="15">
      <c r="A21" s="117"/>
      <c r="B21" s="94"/>
      <c r="C21" s="94"/>
      <c r="D21" s="118"/>
      <c r="E21" s="113"/>
      <c r="F21" s="99"/>
      <c r="G21" s="119"/>
    </row>
    <row r="22" spans="1:7" s="33" customFormat="1" ht="15">
      <c r="A22" s="120"/>
      <c r="B22" s="41" t="s">
        <v>233</v>
      </c>
      <c r="C22" s="121"/>
      <c r="D22" s="151" t="s">
        <v>321</v>
      </c>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v>10383</v>
      </c>
      <c r="G25" s="116"/>
    </row>
    <row r="26" spans="1:7" ht="6.75" customHeight="1" thickBot="1">
      <c r="A26" s="114"/>
      <c r="B26" s="90"/>
      <c r="C26" s="90"/>
      <c r="D26" s="91"/>
      <c r="E26" s="90"/>
      <c r="F26" s="129"/>
      <c r="G26" s="116"/>
    </row>
    <row r="27" spans="1:7" ht="13.5" thickBot="1">
      <c r="A27" s="114"/>
      <c r="B27" s="90" t="s">
        <v>19</v>
      </c>
      <c r="C27" s="90"/>
      <c r="D27" s="91"/>
      <c r="E27" s="12" t="s">
        <v>2</v>
      </c>
      <c r="F27" s="54">
        <v>27916</v>
      </c>
      <c r="G27" s="116"/>
    </row>
    <row r="28" spans="1:7" ht="6.75" customHeight="1" thickBot="1">
      <c r="A28" s="114"/>
      <c r="B28" s="90"/>
      <c r="C28" s="90"/>
      <c r="D28" s="91"/>
      <c r="E28" s="90"/>
      <c r="F28" s="92"/>
      <c r="G28" s="116"/>
    </row>
    <row r="29" spans="1:7" ht="13.5" thickBot="1">
      <c r="A29" s="114"/>
      <c r="B29" s="90"/>
      <c r="C29" s="90" t="s">
        <v>14</v>
      </c>
      <c r="D29" s="91"/>
      <c r="E29" s="90"/>
      <c r="F29" s="96">
        <f>IF(F27&gt;0,F25/F27,IF(F32&gt;0,F32,"N/A"))</f>
        <v>0.3719372402923055</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t="s">
        <v>191</v>
      </c>
      <c r="G32" s="116"/>
    </row>
    <row r="33" spans="1:7" ht="6.75" customHeight="1">
      <c r="A33" s="114"/>
      <c r="B33" s="90"/>
      <c r="C33" s="90"/>
      <c r="D33" s="91"/>
      <c r="E33" s="90"/>
      <c r="F33" s="92"/>
      <c r="G33" s="116"/>
    </row>
    <row r="34" spans="1:7" ht="15">
      <c r="A34" s="114"/>
      <c r="B34" s="319" t="s">
        <v>412</v>
      </c>
      <c r="C34" s="320"/>
      <c r="D34" s="321"/>
      <c r="E34" s="90"/>
      <c r="F34" s="92"/>
      <c r="G34" s="116"/>
    </row>
    <row r="35" spans="1:7" ht="15">
      <c r="A35" s="114"/>
      <c r="B35" s="322"/>
      <c r="C35" s="323"/>
      <c r="D35" s="324"/>
      <c r="E35" s="90"/>
      <c r="F35" s="92"/>
      <c r="G35" s="116"/>
    </row>
    <row r="36" spans="1:7" ht="15">
      <c r="A36" s="114"/>
      <c r="B36" s="322"/>
      <c r="C36" s="323"/>
      <c r="D36" s="324"/>
      <c r="E36" s="90"/>
      <c r="F36" s="92"/>
      <c r="G36" s="116"/>
    </row>
    <row r="37" spans="1:7" ht="15">
      <c r="A37" s="114"/>
      <c r="B37" s="322"/>
      <c r="C37" s="323"/>
      <c r="D37" s="324"/>
      <c r="E37" s="90"/>
      <c r="F37" s="92"/>
      <c r="G37" s="116"/>
    </row>
    <row r="38" spans="1:7" ht="15">
      <c r="A38" s="114"/>
      <c r="B38" s="322"/>
      <c r="C38" s="323"/>
      <c r="D38" s="324"/>
      <c r="E38" s="90"/>
      <c r="F38" s="92"/>
      <c r="G38" s="116"/>
    </row>
    <row r="39" spans="1:7" ht="145.5" customHeight="1">
      <c r="A39" s="114"/>
      <c r="B39" s="322"/>
      <c r="C39" s="323"/>
      <c r="D39" s="324"/>
      <c r="E39" s="90"/>
      <c r="F39" s="92"/>
      <c r="G39" s="116"/>
    </row>
    <row r="40" spans="1:7" ht="324" customHeight="1">
      <c r="A40" s="114"/>
      <c r="B40" s="325"/>
      <c r="C40" s="326"/>
      <c r="D40" s="32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28.5">
      <c r="A47" s="120"/>
      <c r="B47" s="41" t="s">
        <v>233</v>
      </c>
      <c r="C47" s="121"/>
      <c r="D47" s="151" t="s">
        <v>322</v>
      </c>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t="s">
        <v>191</v>
      </c>
      <c r="G57" s="116"/>
    </row>
    <row r="58" spans="1:7" ht="6.75" customHeight="1">
      <c r="A58" s="114"/>
      <c r="B58" s="90"/>
      <c r="C58" s="90"/>
      <c r="D58" s="91"/>
      <c r="E58" s="90"/>
      <c r="F58" s="92"/>
      <c r="G58" s="116"/>
    </row>
    <row r="59" spans="1:7" ht="15">
      <c r="A59" s="114"/>
      <c r="B59" s="309" t="s">
        <v>358</v>
      </c>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237.75" customHeight="1">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t="s">
        <v>323</v>
      </c>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Yes</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t="s">
        <v>191</v>
      </c>
      <c r="G82" s="116"/>
    </row>
    <row r="83" spans="1:7" ht="6.75" customHeight="1">
      <c r="A83" s="114"/>
      <c r="B83" s="90"/>
      <c r="C83" s="90"/>
      <c r="D83" s="91"/>
      <c r="E83" s="90"/>
      <c r="F83" s="92"/>
      <c r="G83" s="116"/>
    </row>
    <row r="84" spans="1:7" ht="15">
      <c r="A84" s="114"/>
      <c r="B84" s="309" t="s">
        <v>359</v>
      </c>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225" customHeight="1">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t="s">
        <v>191</v>
      </c>
      <c r="G92" s="116"/>
    </row>
    <row r="93" spans="1:7" ht="6.75" customHeight="1" thickBot="1">
      <c r="A93" s="114"/>
      <c r="B93" s="90"/>
      <c r="C93" s="90"/>
      <c r="D93" s="91"/>
      <c r="E93" s="90"/>
      <c r="F93" s="92"/>
      <c r="G93" s="116"/>
    </row>
    <row r="94" spans="1:7" ht="13.5" thickBot="1">
      <c r="A94" s="114"/>
      <c r="B94" s="90"/>
      <c r="C94" s="115" t="s">
        <v>15</v>
      </c>
      <c r="D94" s="91"/>
      <c r="E94" s="90"/>
      <c r="F94" s="98">
        <f>IF(F92=0," ",IF(F82="Yes",1,IF(F82="No",0,IF(F79/F92&gt;=1,1,IF(F79/F92&gt;=0.75,0.75,IF(F79/F92&gt;=0.5,0.5,IF(F79/F92&gt;=0.25,0.25,0)))))))</f>
        <v>1</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161</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109</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162</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110</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57421875" style="2" customWidth="1"/>
    <col min="4" max="4" width="72.281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163</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111</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164</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112</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165</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113</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85" zoomScaleSheetLayoutView="85" zoomScalePageLayoutView="90" workbookViewId="0" topLeftCell="A1">
      <selection activeCell="A5" sqref="A5"/>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192</v>
      </c>
    </row>
    <row r="6" ht="15">
      <c r="A6" s="9" t="s">
        <v>166</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114</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c r="G18" s="116"/>
    </row>
    <row r="19" spans="1:7" ht="13.5" thickBot="1">
      <c r="A19" s="114"/>
      <c r="B19" s="90"/>
      <c r="C19" s="115"/>
      <c r="D19" s="91"/>
      <c r="E19" s="90"/>
      <c r="F19" s="92"/>
      <c r="G19" s="116"/>
    </row>
    <row r="20" spans="1:7" ht="13.5" thickBot="1">
      <c r="A20" s="114"/>
      <c r="B20" s="90" t="s">
        <v>11</v>
      </c>
      <c r="C20" s="115"/>
      <c r="D20" s="91"/>
      <c r="E20" s="12" t="s">
        <v>2</v>
      </c>
      <c r="F20" s="15"/>
      <c r="G20" s="116"/>
    </row>
    <row r="21" spans="1:7" s="33" customFormat="1" ht="15">
      <c r="A21" s="117"/>
      <c r="B21" s="94"/>
      <c r="C21" s="94"/>
      <c r="D21" s="118"/>
      <c r="E21" s="113"/>
      <c r="F21" s="99"/>
      <c r="G21" s="119"/>
    </row>
    <row r="22" spans="1:7" s="33" customFormat="1" ht="15">
      <c r="A22" s="120"/>
      <c r="B22" s="41" t="s">
        <v>233</v>
      </c>
      <c r="C22" s="121"/>
      <c r="D22" s="151"/>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N/A</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c r="G32" s="116"/>
    </row>
    <row r="33" spans="1:7" ht="6.75" customHeight="1">
      <c r="A33" s="114"/>
      <c r="B33" s="90"/>
      <c r="C33" s="90"/>
      <c r="D33" s="91"/>
      <c r="E33" s="90"/>
      <c r="F33" s="92"/>
      <c r="G33" s="116"/>
    </row>
    <row r="34" spans="1:7" ht="15">
      <c r="A34" s="114"/>
      <c r="B34" s="309"/>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c r="G42" s="116"/>
    </row>
    <row r="43" spans="1:7" ht="6.75" customHeight="1" thickBot="1">
      <c r="A43" s="114"/>
      <c r="B43" s="90"/>
      <c r="C43" s="90"/>
      <c r="D43" s="91"/>
      <c r="E43" s="90"/>
      <c r="F43" s="92"/>
      <c r="G43" s="116"/>
    </row>
    <row r="44" spans="1:7" ht="13.5" thickBot="1">
      <c r="A44" s="114"/>
      <c r="B44" s="90"/>
      <c r="C44" s="115" t="s">
        <v>15</v>
      </c>
      <c r="D44" s="91"/>
      <c r="E44" s="90"/>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90" zoomScaleSheetLayoutView="90" zoomScalePageLayoutView="90" workbookViewId="0" topLeftCell="A1">
      <selection activeCell="F21" sqref="F21"/>
    </sheetView>
  </sheetViews>
  <sheetFormatPr defaultColWidth="10.00390625" defaultRowHeight="15"/>
  <cols>
    <col min="1" max="1" width="1.7109375" style="2" customWidth="1"/>
    <col min="2" max="2" width="2.140625" style="2" customWidth="1"/>
    <col min="3" max="3" width="23.421875" style="2" customWidth="1"/>
    <col min="4" max="4" width="72.2812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167</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115</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2338000</v>
      </c>
      <c r="G18" s="116"/>
    </row>
    <row r="19" spans="1:7" ht="13.5" thickBot="1">
      <c r="A19" s="114"/>
      <c r="B19" s="90"/>
      <c r="C19" s="115"/>
      <c r="D19" s="91"/>
      <c r="E19" s="90"/>
      <c r="F19" s="92"/>
      <c r="G19" s="116"/>
    </row>
    <row r="20" spans="1:7" ht="13.5" thickBot="1">
      <c r="A20" s="114"/>
      <c r="B20" s="90" t="s">
        <v>11</v>
      </c>
      <c r="C20" s="115"/>
      <c r="D20" s="91"/>
      <c r="E20" s="12" t="s">
        <v>2</v>
      </c>
      <c r="F20" s="15">
        <v>2143166.67</v>
      </c>
      <c r="G20" s="116"/>
    </row>
    <row r="21" spans="1:7" s="33" customFormat="1" ht="15">
      <c r="A21" s="117"/>
      <c r="B21" s="94"/>
      <c r="C21" s="94"/>
      <c r="D21" s="118"/>
      <c r="E21" s="113"/>
      <c r="F21" s="99"/>
      <c r="G21" s="119"/>
    </row>
    <row r="22" spans="1:7" s="33" customFormat="1" ht="42.75">
      <c r="A22" s="120"/>
      <c r="B22" s="41" t="s">
        <v>233</v>
      </c>
      <c r="C22" s="121"/>
      <c r="D22" s="151" t="s">
        <v>324</v>
      </c>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t="s">
        <v>191</v>
      </c>
      <c r="G32" s="116"/>
    </row>
    <row r="33" spans="1:7" ht="6.75" customHeight="1">
      <c r="A33" s="114"/>
      <c r="B33" s="90"/>
      <c r="C33" s="90"/>
      <c r="D33" s="91"/>
      <c r="E33" s="90"/>
      <c r="F33" s="92"/>
      <c r="G33" s="116"/>
    </row>
    <row r="34" spans="1:7" ht="15">
      <c r="A34" s="114"/>
      <c r="B34" s="309" t="s">
        <v>350</v>
      </c>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154.5" customHeight="1">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28.5">
      <c r="A147" s="120"/>
      <c r="B147" s="41" t="s">
        <v>232</v>
      </c>
      <c r="C147" s="121"/>
      <c r="D147" s="151" t="s">
        <v>325</v>
      </c>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v>1727</v>
      </c>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v>40758</v>
      </c>
      <c r="G152" s="116"/>
    </row>
    <row r="153" spans="1:7" ht="6.75" customHeight="1" thickBot="1">
      <c r="A153" s="114"/>
      <c r="B153" s="90"/>
      <c r="C153" s="90"/>
      <c r="D153" s="91"/>
      <c r="E153" s="90"/>
      <c r="F153" s="92"/>
      <c r="G153" s="116"/>
    </row>
    <row r="154" spans="1:7" ht="13.5" thickBot="1">
      <c r="A154" s="114"/>
      <c r="B154" s="90"/>
      <c r="C154" s="90" t="s">
        <v>14</v>
      </c>
      <c r="D154" s="91"/>
      <c r="E154" s="90"/>
      <c r="F154" s="267">
        <f>IF(F152&gt;0,F150/F152,IF(F157&gt;0,F157,"N/A"))</f>
        <v>0.04237204965896266</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t="s">
        <v>191</v>
      </c>
      <c r="G157" s="116"/>
    </row>
    <row r="158" spans="1:7" ht="6.75" customHeight="1">
      <c r="A158" s="114"/>
      <c r="B158" s="90"/>
      <c r="C158" s="90"/>
      <c r="D158" s="91"/>
      <c r="E158" s="90"/>
      <c r="F158" s="92"/>
      <c r="G158" s="116"/>
    </row>
    <row r="159" spans="1:7" ht="15">
      <c r="A159" s="114"/>
      <c r="B159" s="309" t="s">
        <v>360</v>
      </c>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87.5" customHeight="1">
      <c r="A164" s="114"/>
      <c r="B164" s="312"/>
      <c r="C164" s="313"/>
      <c r="D164" s="314"/>
      <c r="E164" s="90"/>
      <c r="F164" s="92"/>
      <c r="G164" s="116"/>
    </row>
    <row r="165" spans="1:7" ht="360" customHeight="1">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268">
        <v>0.0485</v>
      </c>
      <c r="G167" s="116"/>
    </row>
    <row r="168" spans="1:7" ht="6.75" customHeight="1" thickBot="1">
      <c r="A168" s="114"/>
      <c r="B168" s="90"/>
      <c r="C168" s="90"/>
      <c r="D168" s="91"/>
      <c r="E168" s="90"/>
      <c r="F168" s="92"/>
      <c r="G168" s="116"/>
    </row>
    <row r="169" spans="1:7" ht="13.5" thickBot="1">
      <c r="A169" s="114"/>
      <c r="B169" s="90"/>
      <c r="C169" s="115" t="s">
        <v>15</v>
      </c>
      <c r="D169" s="91"/>
      <c r="E169" s="90"/>
      <c r="F169" s="98">
        <f>IF(F167=0," ",IF(F157="Yes",1,IF(F157="No",0,IF(F154/F167&gt;=1,1,IF(F154/F167&gt;=0.75,0.75,IF(F154/F167&gt;=0.5,0.5,IF(F154/F167&gt;=0.25,0.25,0)))))))</f>
        <v>1</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t="s">
        <v>326</v>
      </c>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f>6044103/60</f>
        <v>100735.05</v>
      </c>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v>12495</v>
      </c>
      <c r="G177" s="116"/>
    </row>
    <row r="178" spans="1:7" ht="6.75" customHeight="1" thickBot="1">
      <c r="A178" s="114"/>
      <c r="B178" s="90"/>
      <c r="C178" s="90"/>
      <c r="D178" s="91"/>
      <c r="E178" s="90"/>
      <c r="F178" s="92"/>
      <c r="G178" s="116"/>
    </row>
    <row r="179" spans="1:7" ht="13.5" thickBot="1">
      <c r="A179" s="114"/>
      <c r="B179" s="90"/>
      <c r="C179" s="90" t="s">
        <v>14</v>
      </c>
      <c r="D179" s="91"/>
      <c r="E179" s="90"/>
      <c r="F179" s="96">
        <f>IF(F177&gt;0,F175/F177,IF(F182&gt;0,F182,"N/A"))</f>
        <v>8.06202881152461</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t="s">
        <v>192</v>
      </c>
      <c r="G182" s="116"/>
    </row>
    <row r="183" spans="1:7" ht="6.75" customHeight="1">
      <c r="A183" s="114"/>
      <c r="B183" s="90"/>
      <c r="C183" s="90"/>
      <c r="D183" s="91"/>
      <c r="E183" s="90"/>
      <c r="F183" s="92"/>
      <c r="G183" s="116"/>
    </row>
    <row r="184" spans="1:7" ht="15">
      <c r="A184" s="114"/>
      <c r="B184" s="309" t="s">
        <v>373</v>
      </c>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391.5" customHeight="1">
      <c r="A189" s="114"/>
      <c r="B189" s="312"/>
      <c r="C189" s="313"/>
      <c r="D189" s="314"/>
      <c r="E189" s="90"/>
      <c r="F189" s="92"/>
      <c r="G189" s="116"/>
    </row>
    <row r="190" spans="1:7" ht="347.25" customHeight="1">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v>8</v>
      </c>
      <c r="G192" s="116"/>
    </row>
    <row r="193" spans="1:7" ht="6.75" customHeight="1" thickBot="1">
      <c r="A193" s="114"/>
      <c r="B193" s="90"/>
      <c r="C193" s="90"/>
      <c r="D193" s="91"/>
      <c r="E193" s="90"/>
      <c r="F193" s="92"/>
      <c r="G193" s="116"/>
    </row>
    <row r="194" spans="1:7" ht="13.5" thickBot="1">
      <c r="A194" s="114"/>
      <c r="B194" s="90"/>
      <c r="C194" s="115" t="s">
        <v>15</v>
      </c>
      <c r="D194" s="91"/>
      <c r="E194" s="90"/>
      <c r="F194" s="98">
        <v>0.75</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00"/>
  <sheetViews>
    <sheetView showGridLines="0" view="pageBreakPreview" zoomScaleSheetLayoutView="100" zoomScalePageLayoutView="90" workbookViewId="0" topLeftCell="A22">
      <selection activeCell="D6" sqref="D6"/>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7.7109375" style="5" customWidth="1"/>
    <col min="6" max="6" width="22.57421875" style="7" customWidth="1"/>
    <col min="7" max="7" width="4.00390625" style="5" customWidth="1"/>
    <col min="8" max="8" width="3.140625" style="5" customWidth="1"/>
    <col min="9" max="16384" width="10.00390625" style="5" customWidth="1"/>
  </cols>
  <sheetData>
    <row r="1" ht="13.5" thickBot="1">
      <c r="A1" s="1" t="s">
        <v>71</v>
      </c>
    </row>
    <row r="2" spans="1:7" s="2" customFormat="1" ht="13.5" thickBot="1">
      <c r="A2" s="12" t="s">
        <v>2</v>
      </c>
      <c r="B2" s="229" t="s">
        <v>85</v>
      </c>
      <c r="C2" s="12"/>
      <c r="D2" s="15" t="s">
        <v>207</v>
      </c>
      <c r="E2" s="90"/>
      <c r="F2" s="92"/>
      <c r="G2" s="90"/>
    </row>
    <row r="3" spans="1:7" s="2" customFormat="1" ht="13.5" thickBot="1">
      <c r="A3" s="12" t="s">
        <v>2</v>
      </c>
      <c r="B3" s="203" t="s">
        <v>86</v>
      </c>
      <c r="C3" s="90"/>
      <c r="D3" s="15" t="s">
        <v>211</v>
      </c>
      <c r="E3" s="90"/>
      <c r="F3" s="92"/>
      <c r="G3" s="90"/>
    </row>
    <row r="4" spans="1:7" s="2" customFormat="1" ht="13.5" thickBot="1">
      <c r="A4" s="12" t="s">
        <v>2</v>
      </c>
      <c r="B4" s="203" t="s">
        <v>87</v>
      </c>
      <c r="C4" s="90"/>
      <c r="D4" s="88">
        <v>41213</v>
      </c>
      <c r="E4" s="90"/>
      <c r="F4" s="92"/>
      <c r="G4" s="90"/>
    </row>
    <row r="5" spans="1:7" s="2" customFormat="1" ht="15">
      <c r="A5" s="12"/>
      <c r="B5" s="203"/>
      <c r="C5" s="90"/>
      <c r="D5" s="204"/>
      <c r="E5" s="90"/>
      <c r="F5" s="92"/>
      <c r="G5" s="90"/>
    </row>
    <row r="6" spans="1:7" ht="15">
      <c r="A6" s="94" t="s">
        <v>88</v>
      </c>
      <c r="B6" s="90"/>
      <c r="C6" s="90"/>
      <c r="D6" s="91"/>
      <c r="E6" s="90"/>
      <c r="F6" s="92"/>
      <c r="G6" s="90"/>
    </row>
    <row r="7" spans="1:7" ht="6.75" customHeight="1">
      <c r="A7" s="94"/>
      <c r="B7" s="90"/>
      <c r="C7" s="90"/>
      <c r="D7" s="91"/>
      <c r="E7" s="90"/>
      <c r="F7" s="92"/>
      <c r="G7" s="90"/>
    </row>
    <row r="8" spans="1:7" ht="14.25">
      <c r="A8" s="97" t="s">
        <v>89</v>
      </c>
      <c r="B8" s="90"/>
      <c r="C8" s="90"/>
      <c r="D8" s="91"/>
      <c r="E8" s="90"/>
      <c r="F8" s="92"/>
      <c r="G8" s="90"/>
    </row>
    <row r="9" spans="1:7" ht="14.25">
      <c r="A9" s="12" t="s">
        <v>2</v>
      </c>
      <c r="B9" s="97" t="s">
        <v>90</v>
      </c>
      <c r="C9" s="90"/>
      <c r="D9" s="91"/>
      <c r="E9" s="90"/>
      <c r="F9" s="92"/>
      <c r="G9" s="90"/>
    </row>
    <row r="10" spans="1:7" ht="14.25">
      <c r="A10" s="97" t="s">
        <v>91</v>
      </c>
      <c r="B10" s="90"/>
      <c r="C10" s="90"/>
      <c r="D10" s="91"/>
      <c r="E10" s="90"/>
      <c r="F10" s="92"/>
      <c r="G10" s="90"/>
    </row>
    <row r="11" spans="1:7" ht="6.75" customHeight="1">
      <c r="A11" s="90"/>
      <c r="B11" s="90"/>
      <c r="C11" s="90"/>
      <c r="D11" s="91"/>
      <c r="E11" s="90"/>
      <c r="F11" s="92"/>
      <c r="G11" s="90"/>
    </row>
    <row r="12" spans="1:7" s="71" customFormat="1" ht="15">
      <c r="A12" s="205" t="s">
        <v>92</v>
      </c>
      <c r="B12" s="206"/>
      <c r="C12" s="206"/>
      <c r="D12" s="207"/>
      <c r="E12" s="208"/>
      <c r="F12" s="209"/>
      <c r="G12" s="210"/>
    </row>
    <row r="13" spans="1:7" s="71" customFormat="1" ht="6.75" customHeight="1" thickBot="1">
      <c r="A13" s="211"/>
      <c r="B13" s="212"/>
      <c r="C13" s="212"/>
      <c r="D13" s="213"/>
      <c r="E13" s="106"/>
      <c r="F13" s="214"/>
      <c r="G13" s="215"/>
    </row>
    <row r="14" spans="1:7" s="73" customFormat="1" ht="15.75" thickBot="1">
      <c r="A14" s="117" t="s">
        <v>93</v>
      </c>
      <c r="B14" s="94"/>
      <c r="C14" s="94"/>
      <c r="D14" s="118"/>
      <c r="E14" s="113"/>
      <c r="F14" s="216" t="str">
        <f>'Category 1 Summary'!F67</f>
        <v xml:space="preserve"> </v>
      </c>
      <c r="G14" s="119"/>
    </row>
    <row r="15" spans="1:7" s="73" customFormat="1" ht="6.75" customHeight="1" thickBot="1">
      <c r="A15" s="120"/>
      <c r="B15" s="97"/>
      <c r="C15" s="121"/>
      <c r="D15" s="118"/>
      <c r="E15" s="113"/>
      <c r="F15" s="99"/>
      <c r="G15" s="119"/>
    </row>
    <row r="16" spans="1:7" s="73" customFormat="1" ht="15.75" thickBot="1">
      <c r="A16" s="117" t="s">
        <v>94</v>
      </c>
      <c r="B16" s="94"/>
      <c r="C16" s="94"/>
      <c r="D16" s="118"/>
      <c r="E16" s="113"/>
      <c r="F16" s="216" t="str">
        <f>'Category 1 Summary'!F122</f>
        <v xml:space="preserve"> </v>
      </c>
      <c r="G16" s="119"/>
    </row>
    <row r="17" spans="1:7" s="73" customFormat="1" ht="6.75" customHeight="1" thickBot="1">
      <c r="A17" s="120"/>
      <c r="B17" s="97"/>
      <c r="C17" s="121"/>
      <c r="D17" s="118"/>
      <c r="E17" s="113"/>
      <c r="F17" s="99"/>
      <c r="G17" s="119"/>
    </row>
    <row r="18" spans="1:7" s="73" customFormat="1" ht="15.75" thickBot="1">
      <c r="A18" s="117" t="s">
        <v>95</v>
      </c>
      <c r="B18" s="94"/>
      <c r="C18" s="94"/>
      <c r="D18" s="118"/>
      <c r="E18" s="113"/>
      <c r="F18" s="216">
        <f>'Category 1 Summary'!F177</f>
        <v>0</v>
      </c>
      <c r="G18" s="119"/>
    </row>
    <row r="19" spans="1:7" s="73" customFormat="1" ht="6.75" customHeight="1" thickBot="1">
      <c r="A19" s="120"/>
      <c r="B19" s="97"/>
      <c r="C19" s="121"/>
      <c r="D19" s="118"/>
      <c r="E19" s="113"/>
      <c r="F19" s="99"/>
      <c r="G19" s="119"/>
    </row>
    <row r="20" spans="1:7" s="73" customFormat="1" ht="15.75" thickBot="1">
      <c r="A20" s="117" t="s">
        <v>96</v>
      </c>
      <c r="B20" s="94"/>
      <c r="C20" s="94"/>
      <c r="D20" s="118"/>
      <c r="E20" s="113"/>
      <c r="F20" s="216">
        <f>'Category 1 Summary'!F232</f>
        <v>0</v>
      </c>
      <c r="G20" s="119"/>
    </row>
    <row r="21" spans="1:7" s="73" customFormat="1" ht="6.75" customHeight="1" thickBot="1">
      <c r="A21" s="120"/>
      <c r="B21" s="97"/>
      <c r="C21" s="121"/>
      <c r="D21" s="118"/>
      <c r="E21" s="113"/>
      <c r="F21" s="99"/>
      <c r="G21" s="119"/>
    </row>
    <row r="22" spans="1:7" s="73" customFormat="1" ht="15.75" thickBot="1">
      <c r="A22" s="117" t="s">
        <v>97</v>
      </c>
      <c r="B22" s="94"/>
      <c r="C22" s="94"/>
      <c r="D22" s="118"/>
      <c r="E22" s="113"/>
      <c r="F22" s="216" t="str">
        <f>'Category 1 Summary'!F287</f>
        <v xml:space="preserve"> </v>
      </c>
      <c r="G22" s="119"/>
    </row>
    <row r="23" spans="1:7" s="73" customFormat="1" ht="6.75" customHeight="1" thickBot="1">
      <c r="A23" s="120"/>
      <c r="B23" s="97"/>
      <c r="C23" s="121"/>
      <c r="D23" s="118"/>
      <c r="E23" s="113"/>
      <c r="F23" s="99"/>
      <c r="G23" s="119"/>
    </row>
    <row r="24" spans="1:7" s="73" customFormat="1" ht="15.75" thickBot="1">
      <c r="A24" s="117" t="s">
        <v>98</v>
      </c>
      <c r="B24" s="94"/>
      <c r="C24" s="94"/>
      <c r="D24" s="118"/>
      <c r="E24" s="113"/>
      <c r="F24" s="216" t="str">
        <f>'Category 1 Summary'!F342</f>
        <v xml:space="preserve"> </v>
      </c>
      <c r="G24" s="119"/>
    </row>
    <row r="25" spans="1:7" s="73" customFormat="1" ht="6.75" customHeight="1" thickBot="1">
      <c r="A25" s="120"/>
      <c r="B25" s="97"/>
      <c r="C25" s="121"/>
      <c r="D25" s="118"/>
      <c r="E25" s="113"/>
      <c r="F25" s="99"/>
      <c r="G25" s="119"/>
    </row>
    <row r="26" spans="1:7" s="73" customFormat="1" ht="15.75" thickBot="1">
      <c r="A26" s="117" t="s">
        <v>99</v>
      </c>
      <c r="B26" s="94"/>
      <c r="C26" s="94"/>
      <c r="D26" s="118"/>
      <c r="E26" s="113"/>
      <c r="F26" s="216">
        <f>'Category 1 Summary'!F397</f>
        <v>0</v>
      </c>
      <c r="G26" s="119"/>
    </row>
    <row r="27" spans="1:7" s="73" customFormat="1" ht="6.75" customHeight="1" thickBot="1">
      <c r="A27" s="120"/>
      <c r="B27" s="97"/>
      <c r="C27" s="121"/>
      <c r="D27" s="118"/>
      <c r="E27" s="113"/>
      <c r="F27" s="99"/>
      <c r="G27" s="119"/>
    </row>
    <row r="28" spans="1:7" s="73" customFormat="1" ht="15.75" thickBot="1">
      <c r="A28" s="117" t="s">
        <v>100</v>
      </c>
      <c r="B28" s="94"/>
      <c r="C28" s="94"/>
      <c r="D28" s="118"/>
      <c r="E28" s="113"/>
      <c r="F28" s="216">
        <f>'Category 1 Summary'!F452</f>
        <v>0</v>
      </c>
      <c r="G28" s="119"/>
    </row>
    <row r="29" spans="1:7" s="73" customFormat="1" ht="6.75" customHeight="1" thickBot="1">
      <c r="A29" s="120"/>
      <c r="B29" s="97"/>
      <c r="C29" s="121"/>
      <c r="D29" s="118"/>
      <c r="E29" s="113"/>
      <c r="F29" s="99"/>
      <c r="G29" s="119"/>
    </row>
    <row r="30" spans="1:7" s="73" customFormat="1" ht="15.75" thickBot="1">
      <c r="A30" s="117" t="s">
        <v>101</v>
      </c>
      <c r="B30" s="94"/>
      <c r="C30" s="94"/>
      <c r="D30" s="118"/>
      <c r="E30" s="113"/>
      <c r="F30" s="216" t="str">
        <f>'Category 1 Summary'!F507</f>
        <v xml:space="preserve"> </v>
      </c>
      <c r="G30" s="119"/>
    </row>
    <row r="31" spans="1:7" s="73" customFormat="1" ht="6.75" customHeight="1" thickBot="1">
      <c r="A31" s="120"/>
      <c r="B31" s="97"/>
      <c r="C31" s="121"/>
      <c r="D31" s="118"/>
      <c r="E31" s="113"/>
      <c r="F31" s="99"/>
      <c r="G31" s="119"/>
    </row>
    <row r="32" spans="1:7" s="73" customFormat="1" ht="15.75" thickBot="1">
      <c r="A32" s="117" t="s">
        <v>102</v>
      </c>
      <c r="B32" s="94"/>
      <c r="C32" s="94"/>
      <c r="D32" s="118"/>
      <c r="E32" s="113"/>
      <c r="F32" s="216" t="str">
        <f>'Category 1 Summary'!F562</f>
        <v xml:space="preserve"> </v>
      </c>
      <c r="G32" s="119"/>
    </row>
    <row r="33" spans="1:7" s="73" customFormat="1" ht="6.75" customHeight="1" thickBot="1">
      <c r="A33" s="120"/>
      <c r="B33" s="97"/>
      <c r="C33" s="121"/>
      <c r="D33" s="118"/>
      <c r="E33" s="113"/>
      <c r="F33" s="99"/>
      <c r="G33" s="119"/>
    </row>
    <row r="34" spans="1:7" s="73" customFormat="1" ht="15.75" thickBot="1">
      <c r="A34" s="117" t="s">
        <v>103</v>
      </c>
      <c r="B34" s="94"/>
      <c r="C34" s="94"/>
      <c r="D34" s="118"/>
      <c r="E34" s="113"/>
      <c r="F34" s="216" t="str">
        <f>'Category 1 Summary'!F617</f>
        <v xml:space="preserve"> </v>
      </c>
      <c r="G34" s="119"/>
    </row>
    <row r="35" spans="1:7" s="73" customFormat="1" ht="6.75" customHeight="1" thickBot="1">
      <c r="A35" s="120"/>
      <c r="B35" s="97"/>
      <c r="C35" s="121"/>
      <c r="D35" s="118"/>
      <c r="E35" s="113"/>
      <c r="F35" s="99"/>
      <c r="G35" s="119"/>
    </row>
    <row r="36" spans="1:7" s="73" customFormat="1" ht="15.75" thickBot="1">
      <c r="A36" s="217" t="s">
        <v>104</v>
      </c>
      <c r="B36" s="94"/>
      <c r="C36" s="94"/>
      <c r="D36" s="118"/>
      <c r="E36" s="113"/>
      <c r="F36" s="218">
        <f>SUM(F14,F16,F18,F20,F22,F24,F26,F28,F30,F32,F34)</f>
        <v>0</v>
      </c>
      <c r="G36" s="119"/>
    </row>
    <row r="37" spans="1:7" ht="6.75" customHeight="1">
      <c r="A37" s="130"/>
      <c r="B37" s="131"/>
      <c r="C37" s="131"/>
      <c r="D37" s="132"/>
      <c r="E37" s="131"/>
      <c r="F37" s="133"/>
      <c r="G37" s="134"/>
    </row>
    <row r="38" spans="1:7" s="71" customFormat="1" ht="15">
      <c r="A38" s="205" t="s">
        <v>105</v>
      </c>
      <c r="B38" s="206"/>
      <c r="C38" s="206"/>
      <c r="D38" s="207"/>
      <c r="E38" s="208"/>
      <c r="F38" s="209"/>
      <c r="G38" s="210"/>
    </row>
    <row r="39" spans="1:7" s="71" customFormat="1" ht="7.5" customHeight="1" thickBot="1">
      <c r="A39" s="211"/>
      <c r="B39" s="212"/>
      <c r="C39" s="212"/>
      <c r="D39" s="213"/>
      <c r="E39" s="106"/>
      <c r="F39" s="214"/>
      <c r="G39" s="215"/>
    </row>
    <row r="40" spans="1:7" s="73" customFormat="1" ht="15.75" thickBot="1">
      <c r="A40" s="117" t="s">
        <v>106</v>
      </c>
      <c r="B40" s="94"/>
      <c r="C40" s="94"/>
      <c r="D40" s="118"/>
      <c r="E40" s="113"/>
      <c r="F40" s="216" t="str">
        <f>'Category 2 Summary'!F67</f>
        <v xml:space="preserve"> </v>
      </c>
      <c r="G40" s="119"/>
    </row>
    <row r="41" spans="1:7" s="73" customFormat="1" ht="6.75" customHeight="1" thickBot="1">
      <c r="A41" s="120"/>
      <c r="B41" s="97"/>
      <c r="C41" s="121"/>
      <c r="D41" s="118"/>
      <c r="E41" s="113"/>
      <c r="F41" s="99"/>
      <c r="G41" s="119"/>
    </row>
    <row r="42" spans="1:7" s="73" customFormat="1" ht="15.75" thickBot="1">
      <c r="A42" s="117" t="s">
        <v>107</v>
      </c>
      <c r="B42" s="94"/>
      <c r="C42" s="94"/>
      <c r="D42" s="118"/>
      <c r="E42" s="113"/>
      <c r="F42" s="216" t="str">
        <f>'Category 2 Summary'!F122</f>
        <v xml:space="preserve"> </v>
      </c>
      <c r="G42" s="119"/>
    </row>
    <row r="43" spans="1:7" s="73" customFormat="1" ht="6.75" customHeight="1" thickBot="1">
      <c r="A43" s="120"/>
      <c r="B43" s="97"/>
      <c r="C43" s="121"/>
      <c r="D43" s="118"/>
      <c r="E43" s="113"/>
      <c r="F43" s="99"/>
      <c r="G43" s="119"/>
    </row>
    <row r="44" spans="1:7" s="73" customFormat="1" ht="15.75" thickBot="1">
      <c r="A44" s="117" t="s">
        <v>108</v>
      </c>
      <c r="B44" s="94"/>
      <c r="C44" s="94"/>
      <c r="D44" s="118"/>
      <c r="E44" s="113"/>
      <c r="F44" s="216">
        <f>'Category 2 Summary'!F177</f>
        <v>0</v>
      </c>
      <c r="G44" s="119"/>
    </row>
    <row r="45" spans="1:7" s="73" customFormat="1" ht="6.75" customHeight="1" thickBot="1">
      <c r="A45" s="120"/>
      <c r="B45" s="97"/>
      <c r="C45" s="121"/>
      <c r="D45" s="118"/>
      <c r="E45" s="113"/>
      <c r="F45" s="99"/>
      <c r="G45" s="119"/>
    </row>
    <row r="46" spans="1:7" s="73" customFormat="1" ht="15.75" thickBot="1">
      <c r="A46" s="117" t="s">
        <v>109</v>
      </c>
      <c r="B46" s="94"/>
      <c r="C46" s="94"/>
      <c r="D46" s="118"/>
      <c r="E46" s="113"/>
      <c r="F46" s="216" t="str">
        <f>'Category 2 Summary'!F232</f>
        <v xml:space="preserve"> </v>
      </c>
      <c r="G46" s="119"/>
    </row>
    <row r="47" spans="1:7" s="73" customFormat="1" ht="6.75" customHeight="1" thickBot="1">
      <c r="A47" s="120"/>
      <c r="B47" s="97"/>
      <c r="C47" s="121"/>
      <c r="D47" s="118"/>
      <c r="E47" s="113"/>
      <c r="F47" s="99"/>
      <c r="G47" s="119"/>
    </row>
    <row r="48" spans="1:7" s="73" customFormat="1" ht="15.75" thickBot="1">
      <c r="A48" s="117" t="s">
        <v>110</v>
      </c>
      <c r="B48" s="94"/>
      <c r="C48" s="94"/>
      <c r="D48" s="118"/>
      <c r="E48" s="113"/>
      <c r="F48" s="216" t="str">
        <f>'Category 2 Summary'!F287</f>
        <v xml:space="preserve"> </v>
      </c>
      <c r="G48" s="119"/>
    </row>
    <row r="49" spans="1:7" s="73" customFormat="1" ht="6.75" customHeight="1" thickBot="1">
      <c r="A49" s="120"/>
      <c r="B49" s="97"/>
      <c r="C49" s="121"/>
      <c r="D49" s="118"/>
      <c r="E49" s="113"/>
      <c r="F49" s="99"/>
      <c r="G49" s="119"/>
    </row>
    <row r="50" spans="1:7" s="73" customFormat="1" ht="15.75" thickBot="1">
      <c r="A50" s="117" t="s">
        <v>111</v>
      </c>
      <c r="B50" s="94"/>
      <c r="C50" s="94"/>
      <c r="D50" s="118"/>
      <c r="E50" s="113"/>
      <c r="F50" s="216" t="str">
        <f>'Category 2 Summary'!F342</f>
        <v xml:space="preserve"> </v>
      </c>
      <c r="G50" s="119"/>
    </row>
    <row r="51" spans="1:7" s="73" customFormat="1" ht="6.75" customHeight="1" thickBot="1">
      <c r="A51" s="120"/>
      <c r="B51" s="97"/>
      <c r="C51" s="121"/>
      <c r="D51" s="118"/>
      <c r="E51" s="113"/>
      <c r="F51" s="99"/>
      <c r="G51" s="119"/>
    </row>
    <row r="52" spans="1:7" s="73" customFormat="1" ht="15.75" thickBot="1">
      <c r="A52" s="117" t="s">
        <v>112</v>
      </c>
      <c r="B52" s="94"/>
      <c r="C52" s="94"/>
      <c r="D52" s="118"/>
      <c r="E52" s="113"/>
      <c r="F52" s="216" t="str">
        <f>'Category 2 Summary'!F397</f>
        <v xml:space="preserve"> </v>
      </c>
      <c r="G52" s="119"/>
    </row>
    <row r="53" spans="1:7" s="73" customFormat="1" ht="6.75" customHeight="1" thickBot="1">
      <c r="A53" s="120"/>
      <c r="B53" s="97"/>
      <c r="C53" s="121"/>
      <c r="D53" s="118"/>
      <c r="E53" s="113"/>
      <c r="F53" s="99"/>
      <c r="G53" s="119"/>
    </row>
    <row r="54" spans="1:7" s="73" customFormat="1" ht="15.75" thickBot="1">
      <c r="A54" s="117" t="s">
        <v>113</v>
      </c>
      <c r="B54" s="94"/>
      <c r="C54" s="94"/>
      <c r="D54" s="118"/>
      <c r="E54" s="113"/>
      <c r="F54" s="216" t="str">
        <f>'Category 2 Summary'!F452</f>
        <v xml:space="preserve"> </v>
      </c>
      <c r="G54" s="119"/>
    </row>
    <row r="55" spans="1:7" s="73" customFormat="1" ht="6.75" customHeight="1" thickBot="1">
      <c r="A55" s="120"/>
      <c r="B55" s="97"/>
      <c r="C55" s="121"/>
      <c r="D55" s="118"/>
      <c r="E55" s="113"/>
      <c r="F55" s="99"/>
      <c r="G55" s="119"/>
    </row>
    <row r="56" spans="1:7" s="73" customFormat="1" ht="15.75" thickBot="1">
      <c r="A56" s="117" t="s">
        <v>114</v>
      </c>
      <c r="B56" s="94"/>
      <c r="C56" s="94"/>
      <c r="D56" s="118"/>
      <c r="E56" s="113"/>
      <c r="F56" s="216" t="str">
        <f>'Category 2 Summary'!F507</f>
        <v xml:space="preserve"> </v>
      </c>
      <c r="G56" s="119"/>
    </row>
    <row r="57" spans="1:7" s="73" customFormat="1" ht="6.75" customHeight="1" thickBot="1">
      <c r="A57" s="120"/>
      <c r="B57" s="97"/>
      <c r="C57" s="121"/>
      <c r="D57" s="118"/>
      <c r="E57" s="113"/>
      <c r="F57" s="99"/>
      <c r="G57" s="119"/>
    </row>
    <row r="58" spans="1:7" s="73" customFormat="1" ht="15.75" thickBot="1">
      <c r="A58" s="117" t="s">
        <v>115</v>
      </c>
      <c r="B58" s="94"/>
      <c r="C58" s="94"/>
      <c r="D58" s="118"/>
      <c r="E58" s="113"/>
      <c r="F58" s="216">
        <f>'Category 2 Summary'!F562</f>
        <v>-0.0033333334140479565</v>
      </c>
      <c r="G58" s="119"/>
    </row>
    <row r="59" spans="1:7" s="73" customFormat="1" ht="6.75" customHeight="1" thickBot="1">
      <c r="A59" s="120"/>
      <c r="B59" s="97"/>
      <c r="C59" s="121"/>
      <c r="D59" s="118"/>
      <c r="E59" s="113"/>
      <c r="F59" s="99"/>
      <c r="G59" s="119"/>
    </row>
    <row r="60" spans="1:7" s="73" customFormat="1" ht="15.75" thickBot="1">
      <c r="A60" s="117" t="s">
        <v>116</v>
      </c>
      <c r="B60" s="94"/>
      <c r="C60" s="94"/>
      <c r="D60" s="118"/>
      <c r="E60" s="113"/>
      <c r="F60" s="216">
        <f>'Category 2 Summary'!F617</f>
        <v>0</v>
      </c>
      <c r="G60" s="119"/>
    </row>
    <row r="61" spans="1:7" s="73" customFormat="1" ht="6.75" customHeight="1" thickBot="1">
      <c r="A61" s="120"/>
      <c r="B61" s="97"/>
      <c r="C61" s="121"/>
      <c r="D61" s="118"/>
      <c r="E61" s="113"/>
      <c r="F61" s="99"/>
      <c r="G61" s="119"/>
    </row>
    <row r="62" spans="1:7" s="73" customFormat="1" ht="15.75" thickBot="1">
      <c r="A62" s="117" t="s">
        <v>117</v>
      </c>
      <c r="B62" s="94"/>
      <c r="C62" s="94"/>
      <c r="D62" s="118"/>
      <c r="E62" s="113"/>
      <c r="F62" s="216">
        <f>'Category 2 Summary'!F672</f>
        <v>0</v>
      </c>
      <c r="G62" s="119"/>
    </row>
    <row r="63" spans="1:7" s="73" customFormat="1" ht="6.75" customHeight="1" thickBot="1">
      <c r="A63" s="120"/>
      <c r="B63" s="97"/>
      <c r="C63" s="121"/>
      <c r="D63" s="118"/>
      <c r="E63" s="113"/>
      <c r="F63" s="99"/>
      <c r="G63" s="119"/>
    </row>
    <row r="64" spans="1:7" s="73" customFormat="1" ht="15.75" thickBot="1">
      <c r="A64" s="117" t="s">
        <v>118</v>
      </c>
      <c r="B64" s="94"/>
      <c r="C64" s="94"/>
      <c r="D64" s="118"/>
      <c r="E64" s="113"/>
      <c r="F64" s="216">
        <f>'Category 2 Summary'!F727</f>
        <v>0</v>
      </c>
      <c r="G64" s="119"/>
    </row>
    <row r="65" spans="1:7" s="73" customFormat="1" ht="6.75" customHeight="1" thickBot="1">
      <c r="A65" s="120"/>
      <c r="B65" s="97"/>
      <c r="C65" s="121"/>
      <c r="D65" s="118"/>
      <c r="E65" s="113"/>
      <c r="F65" s="99"/>
      <c r="G65" s="119"/>
    </row>
    <row r="66" spans="1:7" s="73" customFormat="1" ht="15.75" thickBot="1">
      <c r="A66" s="117" t="s">
        <v>119</v>
      </c>
      <c r="B66" s="94"/>
      <c r="C66" s="94"/>
      <c r="D66" s="118"/>
      <c r="E66" s="113"/>
      <c r="F66" s="216">
        <f>'Category 2 Summary'!F782</f>
        <v>0</v>
      </c>
      <c r="G66" s="119"/>
    </row>
    <row r="67" spans="1:7" s="73" customFormat="1" ht="6.75" customHeight="1" thickBot="1">
      <c r="A67" s="120"/>
      <c r="B67" s="97"/>
      <c r="C67" s="121"/>
      <c r="D67" s="118"/>
      <c r="E67" s="113"/>
      <c r="F67" s="99"/>
      <c r="G67" s="119"/>
    </row>
    <row r="68" spans="1:7" s="73" customFormat="1" ht="15.75" thickBot="1">
      <c r="A68" s="217" t="s">
        <v>120</v>
      </c>
      <c r="B68" s="94"/>
      <c r="C68" s="94"/>
      <c r="D68" s="118"/>
      <c r="E68" s="113"/>
      <c r="F68" s="218">
        <f>SUM(F40,F42,F44,F46,F48,F50,F52,F54,F56,F58,F60,F62,F64,F66)</f>
        <v>-0.0033333334140479565</v>
      </c>
      <c r="G68" s="119"/>
    </row>
    <row r="69" spans="1:7" ht="6.75" customHeight="1">
      <c r="A69" s="130"/>
      <c r="B69" s="131"/>
      <c r="C69" s="131"/>
      <c r="D69" s="132"/>
      <c r="E69" s="131"/>
      <c r="F69" s="133"/>
      <c r="G69" s="134"/>
    </row>
    <row r="70" spans="1:7" s="71" customFormat="1" ht="15">
      <c r="A70" s="205" t="s">
        <v>64</v>
      </c>
      <c r="B70" s="206"/>
      <c r="C70" s="206"/>
      <c r="D70" s="207"/>
      <c r="E70" s="208"/>
      <c r="F70" s="209"/>
      <c r="G70" s="210"/>
    </row>
    <row r="71" spans="1:7" s="71" customFormat="1" ht="6.75" customHeight="1" thickBot="1">
      <c r="A71" s="211"/>
      <c r="B71" s="212"/>
      <c r="C71" s="212"/>
      <c r="D71" s="213"/>
      <c r="E71" s="106"/>
      <c r="F71" s="214"/>
      <c r="G71" s="215"/>
    </row>
    <row r="72" spans="1:7" s="73" customFormat="1" ht="15.75" thickBot="1">
      <c r="A72" s="117" t="s">
        <v>121</v>
      </c>
      <c r="B72" s="94"/>
      <c r="C72" s="94"/>
      <c r="D72" s="118"/>
      <c r="E72" s="113"/>
      <c r="F72" s="216">
        <f>'Category 3 Summary'!F58</f>
        <v>0</v>
      </c>
      <c r="G72" s="119"/>
    </row>
    <row r="73" spans="1:7" s="73" customFormat="1" ht="6.75" customHeight="1" thickBot="1">
      <c r="A73" s="120"/>
      <c r="B73" s="97"/>
      <c r="C73" s="121"/>
      <c r="D73" s="118"/>
      <c r="E73" s="113"/>
      <c r="F73" s="99"/>
      <c r="G73" s="119"/>
    </row>
    <row r="74" spans="1:7" s="73" customFormat="1" ht="15.75" thickBot="1">
      <c r="A74" s="117" t="s">
        <v>122</v>
      </c>
      <c r="B74" s="94"/>
      <c r="C74" s="94"/>
      <c r="D74" s="118"/>
      <c r="E74" s="113"/>
      <c r="F74" s="216">
        <f>'Category 3 Summary'!F91</f>
        <v>0</v>
      </c>
      <c r="G74" s="119"/>
    </row>
    <row r="75" spans="1:7" s="73" customFormat="1" ht="6.75" customHeight="1" thickBot="1">
      <c r="A75" s="120"/>
      <c r="B75" s="97"/>
      <c r="C75" s="121"/>
      <c r="D75" s="118"/>
      <c r="E75" s="113"/>
      <c r="F75" s="99"/>
      <c r="G75" s="119"/>
    </row>
    <row r="76" spans="1:7" s="73" customFormat="1" ht="15.75" thickBot="1">
      <c r="A76" s="117" t="s">
        <v>123</v>
      </c>
      <c r="B76" s="94"/>
      <c r="C76" s="94"/>
      <c r="D76" s="118"/>
      <c r="E76" s="113"/>
      <c r="F76" s="216">
        <f>'Category 3 Summary'!F128</f>
        <v>0</v>
      </c>
      <c r="G76" s="119"/>
    </row>
    <row r="77" spans="1:7" s="73" customFormat="1" ht="6.75" customHeight="1" thickBot="1">
      <c r="A77" s="120"/>
      <c r="B77" s="97"/>
      <c r="C77" s="121"/>
      <c r="D77" s="118"/>
      <c r="E77" s="113"/>
      <c r="F77" s="99"/>
      <c r="G77" s="119"/>
    </row>
    <row r="78" spans="1:7" s="73" customFormat="1" ht="15.75" thickBot="1">
      <c r="A78" s="117" t="s">
        <v>124</v>
      </c>
      <c r="B78" s="94"/>
      <c r="C78" s="94"/>
      <c r="D78" s="118"/>
      <c r="E78" s="113"/>
      <c r="F78" s="216">
        <f>'Category 3 Summary'!F175</f>
        <v>0</v>
      </c>
      <c r="G78" s="119"/>
    </row>
    <row r="79" spans="1:7" s="73" customFormat="1" ht="6.75" customHeight="1" thickBot="1">
      <c r="A79" s="120"/>
      <c r="B79" s="97"/>
      <c r="C79" s="121"/>
      <c r="D79" s="118"/>
      <c r="E79" s="113"/>
      <c r="F79" s="99"/>
      <c r="G79" s="119"/>
    </row>
    <row r="80" spans="1:7" s="73" customFormat="1" ht="15.75" thickBot="1">
      <c r="A80" s="217" t="s">
        <v>125</v>
      </c>
      <c r="B80" s="94"/>
      <c r="C80" s="94"/>
      <c r="D80" s="118"/>
      <c r="E80" s="113"/>
      <c r="F80" s="218">
        <f>SUM(F72,F74,F76,F78)</f>
        <v>0</v>
      </c>
      <c r="G80" s="119"/>
    </row>
    <row r="81" spans="1:7" s="73" customFormat="1" ht="6.75" customHeight="1">
      <c r="A81" s="219"/>
      <c r="B81" s="220"/>
      <c r="C81" s="221"/>
      <c r="D81" s="151"/>
      <c r="E81" s="220"/>
      <c r="F81" s="151"/>
      <c r="G81" s="222"/>
    </row>
    <row r="82" spans="1:7" s="71" customFormat="1" ht="15">
      <c r="A82" s="205" t="s">
        <v>126</v>
      </c>
      <c r="B82" s="206"/>
      <c r="C82" s="206"/>
      <c r="D82" s="207"/>
      <c r="E82" s="208"/>
      <c r="F82" s="209"/>
      <c r="G82" s="210"/>
    </row>
    <row r="83" spans="1:7" s="71" customFormat="1" ht="6.75" customHeight="1" thickBot="1">
      <c r="A83" s="211"/>
      <c r="B83" s="212"/>
      <c r="C83" s="212"/>
      <c r="D83" s="213"/>
      <c r="E83" s="106"/>
      <c r="F83" s="214"/>
      <c r="G83" s="215"/>
    </row>
    <row r="84" spans="1:7" s="73" customFormat="1" ht="15.75" thickBot="1">
      <c r="A84" s="117" t="s">
        <v>127</v>
      </c>
      <c r="B84" s="94"/>
      <c r="C84" s="94"/>
      <c r="D84" s="118"/>
      <c r="E84" s="113"/>
      <c r="F84" s="216">
        <f>'Category 4 Summary'!F72</f>
        <v>0</v>
      </c>
      <c r="G84" s="119"/>
    </row>
    <row r="85" spans="1:7" s="73" customFormat="1" ht="6.75" customHeight="1" thickBot="1">
      <c r="A85" s="120"/>
      <c r="B85" s="97"/>
      <c r="C85" s="121"/>
      <c r="D85" s="118"/>
      <c r="E85" s="113"/>
      <c r="F85" s="99"/>
      <c r="G85" s="119"/>
    </row>
    <row r="86" spans="1:7" s="73" customFormat="1" ht="15.75" thickBot="1">
      <c r="A86" s="117" t="s">
        <v>128</v>
      </c>
      <c r="B86" s="94"/>
      <c r="C86" s="94"/>
      <c r="D86" s="118"/>
      <c r="E86" s="113"/>
      <c r="F86" s="216">
        <f>'Category 4 Summary'!F127</f>
        <v>0</v>
      </c>
      <c r="G86" s="119"/>
    </row>
    <row r="87" spans="1:7" s="73" customFormat="1" ht="6.75" customHeight="1" thickBot="1">
      <c r="A87" s="120"/>
      <c r="B87" s="97"/>
      <c r="C87" s="121"/>
      <c r="D87" s="118"/>
      <c r="E87" s="113"/>
      <c r="F87" s="99"/>
      <c r="G87" s="119"/>
    </row>
    <row r="88" spans="1:7" s="73" customFormat="1" ht="15.75" thickBot="1">
      <c r="A88" s="117" t="s">
        <v>129</v>
      </c>
      <c r="B88" s="94"/>
      <c r="C88" s="94"/>
      <c r="D88" s="118"/>
      <c r="E88" s="113"/>
      <c r="F88" s="216">
        <f>'Category 4 Summary'!F170</f>
        <v>0</v>
      </c>
      <c r="G88" s="119"/>
    </row>
    <row r="89" spans="1:7" s="73" customFormat="1" ht="6.75" customHeight="1" thickBot="1">
      <c r="A89" s="120"/>
      <c r="B89" s="97"/>
      <c r="C89" s="121"/>
      <c r="D89" s="118"/>
      <c r="E89" s="113"/>
      <c r="F89" s="99"/>
      <c r="G89" s="119"/>
    </row>
    <row r="90" spans="1:7" s="73" customFormat="1" ht="15.75" thickBot="1">
      <c r="A90" s="117" t="s">
        <v>130</v>
      </c>
      <c r="B90" s="94"/>
      <c r="C90" s="94"/>
      <c r="D90" s="118"/>
      <c r="E90" s="113"/>
      <c r="F90" s="216">
        <f>'Category 4 Summary'!F241</f>
        <v>0</v>
      </c>
      <c r="G90" s="119"/>
    </row>
    <row r="91" spans="1:7" s="73" customFormat="1" ht="6.75" customHeight="1" thickBot="1">
      <c r="A91" s="120"/>
      <c r="B91" s="97"/>
      <c r="C91" s="121"/>
      <c r="D91" s="118"/>
      <c r="E91" s="113"/>
      <c r="F91" s="99"/>
      <c r="G91" s="119"/>
    </row>
    <row r="92" spans="1:7" s="73" customFormat="1" ht="15.75" thickBot="1">
      <c r="A92" s="117" t="s">
        <v>131</v>
      </c>
      <c r="B92" s="94"/>
      <c r="C92" s="94"/>
      <c r="D92" s="118"/>
      <c r="E92" s="113"/>
      <c r="F92" s="216" t="str">
        <f>'Category 4 Summary'!F280</f>
        <v xml:space="preserve"> </v>
      </c>
      <c r="G92" s="119"/>
    </row>
    <row r="93" spans="1:7" s="73" customFormat="1" ht="6.75" customHeight="1" thickBot="1">
      <c r="A93" s="120"/>
      <c r="B93" s="97"/>
      <c r="C93" s="121"/>
      <c r="D93" s="118"/>
      <c r="E93" s="113"/>
      <c r="F93" s="99"/>
      <c r="G93" s="119"/>
    </row>
    <row r="94" spans="1:7" s="73" customFormat="1" ht="15.75" thickBot="1">
      <c r="A94" s="117" t="s">
        <v>132</v>
      </c>
      <c r="B94" s="97"/>
      <c r="C94" s="97"/>
      <c r="D94" s="118"/>
      <c r="E94" s="113"/>
      <c r="F94" s="216" t="str">
        <f>'Category 4 Summary'!F323</f>
        <v xml:space="preserve"> </v>
      </c>
      <c r="G94" s="119"/>
    </row>
    <row r="95" spans="1:7" ht="6.75" customHeight="1" thickBot="1">
      <c r="A95" s="114"/>
      <c r="B95" s="90"/>
      <c r="C95" s="90"/>
      <c r="D95" s="91"/>
      <c r="E95" s="90"/>
      <c r="F95" s="92"/>
      <c r="G95" s="116"/>
    </row>
    <row r="96" spans="1:7" ht="15.75" thickBot="1">
      <c r="A96" s="117" t="s">
        <v>133</v>
      </c>
      <c r="B96" s="90"/>
      <c r="C96" s="90"/>
      <c r="D96" s="91"/>
      <c r="E96" s="90"/>
      <c r="F96" s="216" t="str">
        <f>'Category 4 Summary'!F366</f>
        <v xml:space="preserve"> </v>
      </c>
      <c r="G96" s="116"/>
    </row>
    <row r="97" spans="1:7" s="73" customFormat="1" ht="6.75" customHeight="1" thickBot="1">
      <c r="A97" s="120"/>
      <c r="B97" s="97"/>
      <c r="C97" s="121"/>
      <c r="D97" s="118"/>
      <c r="E97" s="113"/>
      <c r="F97" s="99"/>
      <c r="G97" s="119"/>
    </row>
    <row r="98" spans="1:7" s="73" customFormat="1" ht="15.75" thickBot="1">
      <c r="A98" s="217" t="s">
        <v>134</v>
      </c>
      <c r="B98" s="94"/>
      <c r="C98" s="94"/>
      <c r="D98" s="118"/>
      <c r="E98" s="113"/>
      <c r="F98" s="218">
        <f>SUM(F84,F86,F88,F90,F92,F94,F96)</f>
        <v>0</v>
      </c>
      <c r="G98" s="119"/>
    </row>
    <row r="99" spans="1:7" ht="6.75" customHeight="1" thickBot="1">
      <c r="A99" s="114"/>
      <c r="B99" s="90"/>
      <c r="C99" s="90"/>
      <c r="D99" s="91"/>
      <c r="E99" s="90"/>
      <c r="F99" s="92"/>
      <c r="G99" s="116"/>
    </row>
    <row r="100" spans="1:7" s="71" customFormat="1" ht="15">
      <c r="A100" s="223" t="s">
        <v>135</v>
      </c>
      <c r="B100" s="224"/>
      <c r="C100" s="224"/>
      <c r="D100" s="225"/>
      <c r="E100" s="226"/>
      <c r="F100" s="227">
        <f>SUM(F36,F68,F80,F98)</f>
        <v>-0.0033333334140479565</v>
      </c>
      <c r="G100" s="228"/>
    </row>
  </sheetData>
  <sheetProtection password="CB04" sheet="1"/>
  <dataValidations count="2">
    <dataValidation type="list" showInputMessage="1" showErrorMessage="1" sqref="D3">
      <formula1>DY</formula1>
    </dataValidation>
    <dataValidation type="list" showInputMessage="1" showErrorMessage="1" sqref="D2">
      <formula1>DPH</formula1>
    </dataValidation>
  </dataValidations>
  <printOptions/>
  <pageMargins left="0.7" right="0.7" top="0.75" bottom="0.75" header="0.3" footer="0.3"/>
  <pageSetup fitToHeight="1" fitToWidth="1" horizontalDpi="600" verticalDpi="600" orientation="portrait" scale="62" r:id="rId1"/>
  <headerFooter>
    <oddHeader>&amp;C&amp;"-,Bold"&amp;14DSRIP Semi-Annual Reporting Form</oddHeader>
    <oddFooter>&amp;L&amp;D&amp;C&amp;A&amp;R&amp;P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SheetLayoutView="100" zoomScalePageLayoutView="90" workbookViewId="0" topLeftCell="A1">
      <selection activeCell="F21" sqref="F21"/>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168</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116</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1753500</v>
      </c>
      <c r="G18" s="116"/>
    </row>
    <row r="19" spans="1:7" ht="13.5" thickBot="1">
      <c r="A19" s="114"/>
      <c r="B19" s="90"/>
      <c r="C19" s="115"/>
      <c r="D19" s="91"/>
      <c r="E19" s="90"/>
      <c r="F19" s="92"/>
      <c r="G19" s="116"/>
    </row>
    <row r="20" spans="1:7" ht="13.5" thickBot="1">
      <c r="A20" s="114"/>
      <c r="B20" s="90" t="s">
        <v>11</v>
      </c>
      <c r="C20" s="115"/>
      <c r="D20" s="91"/>
      <c r="E20" s="12" t="s">
        <v>2</v>
      </c>
      <c r="F20" s="15">
        <v>1753500</v>
      </c>
      <c r="G20" s="116"/>
    </row>
    <row r="21" spans="1:7" s="33" customFormat="1" ht="15">
      <c r="A21" s="117"/>
      <c r="B21" s="94"/>
      <c r="C21" s="94"/>
      <c r="D21" s="118"/>
      <c r="E21" s="113"/>
      <c r="F21" s="99"/>
      <c r="G21" s="119"/>
    </row>
    <row r="22" spans="1:7" s="33" customFormat="1" ht="15">
      <c r="A22" s="120"/>
      <c r="B22" s="41" t="s">
        <v>233</v>
      </c>
      <c r="C22" s="121"/>
      <c r="D22" s="151" t="s">
        <v>327</v>
      </c>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v>779</v>
      </c>
      <c r="G25" s="116"/>
    </row>
    <row r="26" spans="1:7" ht="6.75" customHeight="1" thickBot="1">
      <c r="A26" s="114"/>
      <c r="B26" s="90"/>
      <c r="C26" s="90"/>
      <c r="D26" s="91"/>
      <c r="E26" s="90"/>
      <c r="F26" s="129"/>
      <c r="G26" s="116"/>
    </row>
    <row r="27" spans="1:7" ht="13.5" thickBot="1">
      <c r="A27" s="114"/>
      <c r="B27" s="90" t="s">
        <v>19</v>
      </c>
      <c r="C27" s="90"/>
      <c r="D27" s="91"/>
      <c r="E27" s="12" t="s">
        <v>2</v>
      </c>
      <c r="F27" s="54">
        <v>1</v>
      </c>
      <c r="G27" s="116"/>
    </row>
    <row r="28" spans="1:7" ht="6.75" customHeight="1" thickBot="1">
      <c r="A28" s="114"/>
      <c r="B28" s="90"/>
      <c r="C28" s="90"/>
      <c r="D28" s="91"/>
      <c r="E28" s="90"/>
      <c r="F28" s="92"/>
      <c r="G28" s="116"/>
    </row>
    <row r="29" spans="1:7" ht="13.5" thickBot="1">
      <c r="A29" s="114"/>
      <c r="B29" s="90"/>
      <c r="C29" s="90" t="s">
        <v>14</v>
      </c>
      <c r="D29" s="91"/>
      <c r="E29" s="90"/>
      <c r="F29" s="96">
        <f>IF(F27&gt;0,F25/F27,IF(F32&gt;0,F32,"N/A"))</f>
        <v>779</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t="s">
        <v>191</v>
      </c>
      <c r="G32" s="116"/>
    </row>
    <row r="33" spans="1:7" ht="6.75" customHeight="1">
      <c r="A33" s="114"/>
      <c r="B33" s="90"/>
      <c r="C33" s="90"/>
      <c r="D33" s="91"/>
      <c r="E33" s="90"/>
      <c r="F33" s="92"/>
      <c r="G33" s="116"/>
    </row>
    <row r="34" spans="1:7" ht="15">
      <c r="A34" s="114"/>
      <c r="B34" s="309" t="s">
        <v>352</v>
      </c>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258" customHeight="1">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v>626</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15">
      <c r="A47" s="120"/>
      <c r="B47" s="41" t="s">
        <v>233</v>
      </c>
      <c r="C47" s="121"/>
      <c r="D47" s="151"/>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N/A</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c r="G57" s="116"/>
    </row>
    <row r="58" spans="1:7" ht="6.75" customHeight="1">
      <c r="A58" s="114"/>
      <c r="B58" s="90"/>
      <c r="C58" s="90"/>
      <c r="D58" s="91"/>
      <c r="E58" s="90"/>
      <c r="F58" s="92"/>
      <c r="G58" s="116"/>
    </row>
    <row r="59" spans="1:7" ht="15">
      <c r="A59" s="114"/>
      <c r="B59" s="309"/>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15">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c r="G67" s="116"/>
    </row>
    <row r="68" spans="1:7" ht="6.75" customHeight="1" thickBot="1">
      <c r="A68" s="114"/>
      <c r="B68" s="90"/>
      <c r="C68" s="90"/>
      <c r="D68" s="91"/>
      <c r="E68" s="90"/>
      <c r="F68" s="92"/>
      <c r="G68" s="116"/>
    </row>
    <row r="69" spans="1:7" ht="13.5" thickBot="1">
      <c r="A69" s="114"/>
      <c r="B69" s="90"/>
      <c r="C69" s="115" t="s">
        <v>15</v>
      </c>
      <c r="D69" s="91"/>
      <c r="E69" s="90"/>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28.5">
      <c r="A147" s="120"/>
      <c r="B147" s="41" t="s">
        <v>232</v>
      </c>
      <c r="C147" s="121"/>
      <c r="D147" s="151" t="s">
        <v>328</v>
      </c>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v>99</v>
      </c>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v>406</v>
      </c>
      <c r="G152" s="116"/>
    </row>
    <row r="153" spans="1:7" ht="6.75" customHeight="1" thickBot="1">
      <c r="A153" s="114"/>
      <c r="B153" s="90"/>
      <c r="C153" s="90"/>
      <c r="D153" s="91"/>
      <c r="E153" s="90"/>
      <c r="F153" s="92"/>
      <c r="G153" s="116"/>
    </row>
    <row r="154" spans="1:7" ht="13.5" thickBot="1">
      <c r="A154" s="114"/>
      <c r="B154" s="90"/>
      <c r="C154" s="90" t="s">
        <v>14</v>
      </c>
      <c r="D154" s="91"/>
      <c r="E154" s="90"/>
      <c r="F154" s="270">
        <f>IF(F152&gt;0,F150/F152,IF(F157&gt;0,F157,"N/A"))</f>
        <v>0.2438423645320197</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t="s">
        <v>191</v>
      </c>
      <c r="G157" s="116"/>
    </row>
    <row r="158" spans="1:7" ht="6.75" customHeight="1">
      <c r="A158" s="114"/>
      <c r="B158" s="90"/>
      <c r="C158" s="90"/>
      <c r="D158" s="91"/>
      <c r="E158" s="90"/>
      <c r="F158" s="92"/>
      <c r="G158" s="116"/>
    </row>
    <row r="159" spans="1:7" ht="15">
      <c r="A159" s="114"/>
      <c r="B159" s="309" t="s">
        <v>363</v>
      </c>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17.75" customHeight="1">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t="s">
        <v>191</v>
      </c>
      <c r="G167" s="116"/>
    </row>
    <row r="168" spans="1:7" ht="6.75" customHeight="1" thickBot="1">
      <c r="A168" s="114"/>
      <c r="B168" s="90"/>
      <c r="C168" s="90"/>
      <c r="D168" s="91"/>
      <c r="E168" s="90"/>
      <c r="F168" s="92"/>
      <c r="G168" s="116"/>
    </row>
    <row r="169" spans="1:7" ht="13.5" thickBot="1">
      <c r="A169" s="114"/>
      <c r="B169" s="90"/>
      <c r="C169" s="115" t="s">
        <v>15</v>
      </c>
      <c r="D169" s="91"/>
      <c r="E169" s="90"/>
      <c r="F169" s="98">
        <f>IF(F167=0," ",IF(F157="Yes",1,IF(F157="No",0,IF(F154/F167&gt;=1,1,IF(F154/F167&gt;=0.75,0.75,IF(F154/F167&gt;=0.5,0.5,IF(F154/F167&gt;=0.25,0.25,0)))))))</f>
        <v>1</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270"/>
  <sheetViews>
    <sheetView showGridLines="0" view="pageBreakPreview" zoomScaleSheetLayoutView="100" zoomScalePageLayoutView="90" workbookViewId="0" topLeftCell="A52">
      <selection activeCell="B59" sqref="B59:D65"/>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169</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117</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2338000</v>
      </c>
      <c r="G18" s="116"/>
    </row>
    <row r="19" spans="1:7" ht="13.5" thickBot="1">
      <c r="A19" s="114"/>
      <c r="B19" s="90"/>
      <c r="C19" s="115"/>
      <c r="D19" s="91"/>
      <c r="E19" s="90"/>
      <c r="F19" s="92"/>
      <c r="G19" s="116"/>
    </row>
    <row r="20" spans="1:7" ht="13.5" thickBot="1">
      <c r="A20" s="114"/>
      <c r="B20" s="90" t="s">
        <v>11</v>
      </c>
      <c r="C20" s="115"/>
      <c r="D20" s="91"/>
      <c r="E20" s="12" t="s">
        <v>2</v>
      </c>
      <c r="F20" s="15">
        <v>2338000</v>
      </c>
      <c r="G20" s="116"/>
    </row>
    <row r="21" spans="1:7" s="33" customFormat="1" ht="15">
      <c r="A21" s="117"/>
      <c r="B21" s="94"/>
      <c r="C21" s="94"/>
      <c r="D21" s="118"/>
      <c r="E21" s="113"/>
      <c r="F21" s="99"/>
      <c r="G21" s="119"/>
    </row>
    <row r="22" spans="1:7" s="33" customFormat="1" ht="15">
      <c r="A22" s="120"/>
      <c r="B22" s="41" t="s">
        <v>233</v>
      </c>
      <c r="C22" s="121"/>
      <c r="D22" s="151" t="s">
        <v>329</v>
      </c>
      <c r="E22" s="113"/>
      <c r="F22" s="113"/>
      <c r="G22" s="119"/>
    </row>
    <row r="23" spans="1:10" s="45" customFormat="1" ht="12">
      <c r="A23" s="122"/>
      <c r="B23" s="123"/>
      <c r="C23" s="124"/>
      <c r="D23" s="152" t="s">
        <v>147</v>
      </c>
      <c r="E23" s="125"/>
      <c r="F23" s="126"/>
      <c r="G23" s="127"/>
      <c r="J23" s="269"/>
    </row>
    <row r="24" spans="1:7" s="33" customFormat="1" ht="6.75" customHeight="1" thickBot="1">
      <c r="A24" s="120"/>
      <c r="B24" s="97"/>
      <c r="C24" s="121"/>
      <c r="D24" s="128"/>
      <c r="E24" s="113"/>
      <c r="F24" s="99"/>
      <c r="G24" s="119"/>
    </row>
    <row r="25" spans="1:7" ht="13.5" thickBot="1">
      <c r="A25" s="114"/>
      <c r="B25" s="90" t="s">
        <v>18</v>
      </c>
      <c r="C25" s="90"/>
      <c r="D25" s="91"/>
      <c r="E25" s="12" t="s">
        <v>2</v>
      </c>
      <c r="F25" s="54">
        <v>122</v>
      </c>
      <c r="G25" s="116"/>
    </row>
    <row r="26" spans="1:7" ht="6.75" customHeight="1" thickBot="1">
      <c r="A26" s="114"/>
      <c r="B26" s="90"/>
      <c r="C26" s="90"/>
      <c r="D26" s="91"/>
      <c r="E26" s="90"/>
      <c r="F26" s="129"/>
      <c r="G26" s="116"/>
    </row>
    <row r="27" spans="1:7" ht="13.5" thickBot="1">
      <c r="A27" s="114"/>
      <c r="B27" s="90" t="s">
        <v>19</v>
      </c>
      <c r="C27" s="90"/>
      <c r="D27" s="91"/>
      <c r="E27" s="12" t="s">
        <v>2</v>
      </c>
      <c r="F27" s="54">
        <v>3964</v>
      </c>
      <c r="G27" s="116"/>
    </row>
    <row r="28" spans="1:7" ht="6.75" customHeight="1" thickBot="1">
      <c r="A28" s="114"/>
      <c r="B28" s="90"/>
      <c r="C28" s="90"/>
      <c r="D28" s="91"/>
      <c r="E28" s="90"/>
      <c r="F28" s="92"/>
      <c r="G28" s="116"/>
    </row>
    <row r="29" spans="1:7" ht="13.5" thickBot="1">
      <c r="A29" s="114"/>
      <c r="B29" s="90"/>
      <c r="C29" s="90" t="s">
        <v>14</v>
      </c>
      <c r="D29" s="91"/>
      <c r="E29" s="90"/>
      <c r="F29" s="270">
        <f>IF(F27&gt;0,F25/F27,IF(F32&gt;0,F32,"N/A"))</f>
        <v>0.03077699293642785</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t="s">
        <v>191</v>
      </c>
      <c r="G32" s="116"/>
    </row>
    <row r="33" spans="1:7" ht="6.75" customHeight="1">
      <c r="A33" s="114"/>
      <c r="B33" s="90"/>
      <c r="C33" s="90"/>
      <c r="D33" s="91"/>
      <c r="E33" s="90"/>
      <c r="F33" s="92"/>
      <c r="G33" s="116"/>
    </row>
    <row r="34" spans="1:7" ht="15">
      <c r="A34" s="114"/>
      <c r="B34" s="309" t="s">
        <v>361</v>
      </c>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31.5" customHeight="1">
      <c r="A39" s="114"/>
      <c r="B39" s="312"/>
      <c r="C39" s="313"/>
      <c r="D39" s="314"/>
      <c r="E39" s="90"/>
      <c r="F39" s="92"/>
      <c r="G39" s="116"/>
    </row>
    <row r="40" spans="1:7" ht="409.5" customHeight="1">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28.5">
      <c r="A47" s="120"/>
      <c r="B47" s="41" t="s">
        <v>233</v>
      </c>
      <c r="C47" s="121"/>
      <c r="D47" s="151" t="s">
        <v>330</v>
      </c>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t="s">
        <v>191</v>
      </c>
      <c r="G57" s="116"/>
    </row>
    <row r="58" spans="1:7" ht="6.75" customHeight="1">
      <c r="A58" s="114"/>
      <c r="B58" s="90"/>
      <c r="C58" s="90"/>
      <c r="D58" s="91"/>
      <c r="E58" s="90"/>
      <c r="F58" s="92"/>
      <c r="G58" s="116"/>
    </row>
    <row r="59" spans="1:7" ht="15">
      <c r="A59" s="114"/>
      <c r="B59" s="309" t="s">
        <v>409</v>
      </c>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15">
      <c r="A64" s="114"/>
      <c r="B64" s="312"/>
      <c r="C64" s="313"/>
      <c r="D64" s="314"/>
      <c r="E64" s="90"/>
      <c r="F64" s="92"/>
      <c r="G64" s="116"/>
    </row>
    <row r="65" spans="1:7" ht="329.25" customHeight="1">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c r="G75" s="116"/>
    </row>
    <row r="76" spans="1:7" ht="6.75" customHeight="1" thickBot="1">
      <c r="A76" s="114"/>
      <c r="B76" s="90"/>
      <c r="C76" s="90"/>
      <c r="D76" s="91"/>
      <c r="E76" s="90"/>
      <c r="F76" s="129"/>
      <c r="G76" s="116"/>
    </row>
    <row r="77" spans="1:7" ht="13.5" thickBot="1">
      <c r="A77" s="114"/>
      <c r="B77" s="90" t="s">
        <v>19</v>
      </c>
      <c r="C77" s="90"/>
      <c r="D77" s="91"/>
      <c r="E77" s="12" t="s">
        <v>2</v>
      </c>
      <c r="F77" s="54"/>
      <c r="G77" s="116"/>
    </row>
    <row r="78" spans="1:7" ht="6.75" customHeight="1" thickBot="1">
      <c r="A78" s="114"/>
      <c r="B78" s="90"/>
      <c r="C78" s="90"/>
      <c r="D78" s="91"/>
      <c r="E78" s="90"/>
      <c r="F78" s="92"/>
      <c r="G78" s="116"/>
    </row>
    <row r="79" spans="1:7" ht="13.5" thickBot="1">
      <c r="A79" s="114"/>
      <c r="B79" s="90"/>
      <c r="C79" s="90" t="s">
        <v>14</v>
      </c>
      <c r="D79" s="91"/>
      <c r="E79" s="90"/>
      <c r="F79" s="96" t="str">
        <f>IF(F77&gt;0,F75/F77,IF(F82&gt;0,F82,"N/A"))</f>
        <v>N/A</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c r="G82" s="116"/>
    </row>
    <row r="83" spans="1:7" ht="6.75" customHeight="1">
      <c r="A83" s="114"/>
      <c r="B83" s="90"/>
      <c r="C83" s="90"/>
      <c r="D83" s="91"/>
      <c r="E83" s="90"/>
      <c r="F83" s="92"/>
      <c r="G83" s="116"/>
    </row>
    <row r="84" spans="1:7" ht="15">
      <c r="A84" s="114"/>
      <c r="B84" s="309"/>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15">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c r="G92" s="116"/>
    </row>
    <row r="93" spans="1:7" ht="6.75" customHeight="1" thickBot="1">
      <c r="A93" s="114"/>
      <c r="B93" s="90"/>
      <c r="C93" s="90"/>
      <c r="D93" s="91"/>
      <c r="E93" s="90"/>
      <c r="F93" s="92"/>
      <c r="G93" s="116"/>
    </row>
    <row r="94" spans="1:7" ht="13.5" thickBot="1">
      <c r="A94" s="114"/>
      <c r="B94" s="90"/>
      <c r="C94" s="115" t="s">
        <v>15</v>
      </c>
      <c r="D94" s="91"/>
      <c r="E94" s="90"/>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SheetLayoutView="100" zoomScalePageLayoutView="90" workbookViewId="0" topLeftCell="A60">
      <selection activeCell="F65" sqref="F65"/>
    </sheetView>
  </sheetViews>
  <sheetFormatPr defaultColWidth="10.00390625" defaultRowHeight="15"/>
  <cols>
    <col min="1" max="1" width="1.7109375" style="2" customWidth="1"/>
    <col min="2" max="2" width="2.140625" style="2" customWidth="1"/>
    <col min="3" max="3" width="23.57421875" style="2" customWidth="1"/>
    <col min="4" max="4" width="72.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170</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118</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2338000</v>
      </c>
      <c r="G18" s="116"/>
    </row>
    <row r="19" spans="1:7" ht="13.5" thickBot="1">
      <c r="A19" s="114"/>
      <c r="B19" s="90"/>
      <c r="C19" s="115"/>
      <c r="D19" s="91"/>
      <c r="E19" s="90"/>
      <c r="F19" s="92"/>
      <c r="G19" s="116"/>
    </row>
    <row r="20" spans="1:7" ht="13.5" thickBot="1">
      <c r="A20" s="114"/>
      <c r="B20" s="90" t="s">
        <v>11</v>
      </c>
      <c r="C20" s="115"/>
      <c r="D20" s="91"/>
      <c r="E20" s="12" t="s">
        <v>2</v>
      </c>
      <c r="F20" s="15">
        <v>2338000</v>
      </c>
      <c r="G20" s="116"/>
    </row>
    <row r="21" spans="1:7" s="33" customFormat="1" ht="15">
      <c r="A21" s="117"/>
      <c r="B21" s="94"/>
      <c r="C21" s="94"/>
      <c r="D21" s="118"/>
      <c r="E21" s="113"/>
      <c r="F21" s="99"/>
      <c r="G21" s="119"/>
    </row>
    <row r="22" spans="1:7" s="33" customFormat="1" ht="42.75">
      <c r="A22" s="120"/>
      <c r="B22" s="41" t="s">
        <v>233</v>
      </c>
      <c r="C22" s="121"/>
      <c r="D22" s="151" t="s">
        <v>331</v>
      </c>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t="s">
        <v>191</v>
      </c>
      <c r="G32" s="116"/>
    </row>
    <row r="33" spans="1:7" ht="6.75" customHeight="1">
      <c r="A33" s="114"/>
      <c r="B33" s="90"/>
      <c r="C33" s="90"/>
      <c r="D33" s="91"/>
      <c r="E33" s="90"/>
      <c r="F33" s="92"/>
      <c r="G33" s="116"/>
    </row>
    <row r="34" spans="1:7" ht="15">
      <c r="A34" s="114"/>
      <c r="B34" s="309" t="s">
        <v>353</v>
      </c>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48.5" customHeight="1">
      <c r="A39" s="114"/>
      <c r="B39" s="312"/>
      <c r="C39" s="313"/>
      <c r="D39" s="314"/>
      <c r="E39" s="90"/>
      <c r="F39" s="92"/>
      <c r="G39" s="116"/>
    </row>
    <row r="40" spans="1:7" ht="217.5" customHeight="1">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28.5">
      <c r="A47" s="120"/>
      <c r="B47" s="41" t="s">
        <v>233</v>
      </c>
      <c r="C47" s="121"/>
      <c r="D47" s="151" t="s">
        <v>332</v>
      </c>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t="s">
        <v>191</v>
      </c>
      <c r="G57" s="116"/>
    </row>
    <row r="58" spans="1:7" ht="6.75" customHeight="1">
      <c r="A58" s="114"/>
      <c r="B58" s="90"/>
      <c r="C58" s="90"/>
      <c r="D58" s="91"/>
      <c r="E58" s="90"/>
      <c r="F58" s="92"/>
      <c r="G58" s="116"/>
    </row>
    <row r="59" spans="1:7" ht="15">
      <c r="A59" s="114"/>
      <c r="B59" s="309" t="s">
        <v>413</v>
      </c>
      <c r="C59" s="310"/>
      <c r="D59" s="311"/>
      <c r="E59" s="90"/>
      <c r="F59" s="92"/>
      <c r="G59" s="116"/>
    </row>
    <row r="60" spans="1:7" ht="154.5" customHeight="1">
      <c r="A60" s="114"/>
      <c r="B60" s="312"/>
      <c r="C60" s="313"/>
      <c r="D60" s="314"/>
      <c r="E60" s="90"/>
      <c r="F60" s="92"/>
      <c r="G60" s="116"/>
    </row>
    <row r="61" spans="1:7" ht="154.5" customHeight="1">
      <c r="A61" s="114"/>
      <c r="B61" s="312"/>
      <c r="C61" s="313"/>
      <c r="D61" s="314"/>
      <c r="E61" s="90"/>
      <c r="F61" s="92"/>
      <c r="G61" s="116"/>
    </row>
    <row r="62" spans="1:7" ht="154.5" customHeight="1">
      <c r="A62" s="114"/>
      <c r="B62" s="312"/>
      <c r="C62" s="313"/>
      <c r="D62" s="314"/>
      <c r="E62" s="90"/>
      <c r="F62" s="92"/>
      <c r="G62" s="116"/>
    </row>
    <row r="63" spans="1:7" ht="154.5" customHeight="1">
      <c r="A63" s="114"/>
      <c r="B63" s="312"/>
      <c r="C63" s="313"/>
      <c r="D63" s="314"/>
      <c r="E63" s="90"/>
      <c r="F63" s="92"/>
      <c r="G63" s="116"/>
    </row>
    <row r="64" spans="1:7" ht="82.5" customHeight="1">
      <c r="A64" s="114"/>
      <c r="B64" s="312"/>
      <c r="C64" s="313"/>
      <c r="D64" s="314"/>
      <c r="E64" s="90"/>
      <c r="F64" s="92"/>
      <c r="G64" s="116"/>
    </row>
    <row r="65" spans="1:7" ht="129" customHeight="1">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15">
      <c r="A72" s="120"/>
      <c r="B72" s="41" t="s">
        <v>233</v>
      </c>
      <c r="C72" s="121"/>
      <c r="D72" s="151" t="s">
        <v>333</v>
      </c>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54">
        <v>5181</v>
      </c>
      <c r="G75" s="116"/>
    </row>
    <row r="76" spans="1:7" ht="6.75" customHeight="1" thickBot="1">
      <c r="A76" s="114"/>
      <c r="B76" s="90"/>
      <c r="C76" s="90"/>
      <c r="D76" s="91"/>
      <c r="E76" s="90"/>
      <c r="F76" s="129"/>
      <c r="G76" s="116"/>
    </row>
    <row r="77" spans="1:7" ht="13.5" thickBot="1">
      <c r="A77" s="114"/>
      <c r="B77" s="90" t="s">
        <v>19</v>
      </c>
      <c r="C77" s="90"/>
      <c r="D77" s="91"/>
      <c r="E77" s="12" t="s">
        <v>2</v>
      </c>
      <c r="F77" s="54">
        <v>6052</v>
      </c>
      <c r="G77" s="116"/>
    </row>
    <row r="78" spans="1:7" ht="6.75" customHeight="1" thickBot="1">
      <c r="A78" s="114"/>
      <c r="B78" s="90"/>
      <c r="C78" s="90"/>
      <c r="D78" s="91"/>
      <c r="E78" s="90"/>
      <c r="F78" s="92"/>
      <c r="G78" s="116"/>
    </row>
    <row r="79" spans="1:7" ht="13.5" thickBot="1">
      <c r="A79" s="114"/>
      <c r="B79" s="90"/>
      <c r="C79" s="90" t="s">
        <v>14</v>
      </c>
      <c r="D79" s="91"/>
      <c r="E79" s="90"/>
      <c r="F79" s="270">
        <f>IF(F77&gt;0,F75/F77,IF(F82&gt;0,F82,"N/A"))</f>
        <v>0.8560806345009914</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t="s">
        <v>191</v>
      </c>
      <c r="G82" s="116"/>
    </row>
    <row r="83" spans="1:7" ht="6.75" customHeight="1">
      <c r="A83" s="114"/>
      <c r="B83" s="90"/>
      <c r="C83" s="90"/>
      <c r="D83" s="91"/>
      <c r="E83" s="90"/>
      <c r="F83" s="92"/>
      <c r="G83" s="116"/>
    </row>
    <row r="84" spans="1:7" ht="15">
      <c r="A84" s="114"/>
      <c r="B84" s="309" t="s">
        <v>354</v>
      </c>
      <c r="C84" s="310"/>
      <c r="D84" s="311"/>
      <c r="E84" s="90"/>
      <c r="F84" s="92"/>
      <c r="G84" s="116"/>
    </row>
    <row r="85" spans="1:7" ht="15">
      <c r="A85" s="114"/>
      <c r="B85" s="312"/>
      <c r="C85" s="313"/>
      <c r="D85" s="314"/>
      <c r="E85" s="90"/>
      <c r="F85" s="92"/>
      <c r="G85" s="116"/>
    </row>
    <row r="86" spans="1:7" ht="15">
      <c r="A86" s="114"/>
      <c r="B86" s="312"/>
      <c r="C86" s="313"/>
      <c r="D86" s="314"/>
      <c r="E86" s="90"/>
      <c r="F86" s="92"/>
      <c r="G86" s="116"/>
    </row>
    <row r="87" spans="1:7" ht="15">
      <c r="A87" s="114"/>
      <c r="B87" s="312"/>
      <c r="C87" s="313"/>
      <c r="D87" s="314"/>
      <c r="E87" s="90"/>
      <c r="F87" s="92"/>
      <c r="G87" s="116"/>
    </row>
    <row r="88" spans="1:7" ht="15">
      <c r="A88" s="114"/>
      <c r="B88" s="312"/>
      <c r="C88" s="313"/>
      <c r="D88" s="314"/>
      <c r="E88" s="90"/>
      <c r="F88" s="92"/>
      <c r="G88" s="116"/>
    </row>
    <row r="89" spans="1:7" ht="15">
      <c r="A89" s="114"/>
      <c r="B89" s="312"/>
      <c r="C89" s="313"/>
      <c r="D89" s="314"/>
      <c r="E89" s="90"/>
      <c r="F89" s="92"/>
      <c r="G89" s="116"/>
    </row>
    <row r="90" spans="1:7" ht="205.5" customHeight="1">
      <c r="A90" s="114"/>
      <c r="B90" s="315"/>
      <c r="C90" s="316"/>
      <c r="D90" s="31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268">
        <v>0.8</v>
      </c>
      <c r="G92" s="116"/>
    </row>
    <row r="93" spans="1:7" ht="6.75" customHeight="1" thickBot="1">
      <c r="A93" s="114"/>
      <c r="B93" s="90"/>
      <c r="C93" s="90"/>
      <c r="D93" s="91"/>
      <c r="E93" s="90"/>
      <c r="F93" s="92"/>
      <c r="G93" s="116"/>
    </row>
    <row r="94" spans="1:7" ht="13.5" thickBot="1">
      <c r="A94" s="114"/>
      <c r="B94" s="90"/>
      <c r="C94" s="115" t="s">
        <v>15</v>
      </c>
      <c r="D94" s="91"/>
      <c r="E94" s="90"/>
      <c r="F94" s="98">
        <f>IF(F92=0," ",IF(F82="Yes",1,IF(F82="No",0,IF(F79/F92&gt;=1,1,IF(F79/F92&gt;=0.75,0.75,IF(F79/F92&gt;=0.5,0.5,IF(F79/F92&gt;=0.25,0.25,0)))))))</f>
        <v>1</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28.5">
      <c r="A97" s="120"/>
      <c r="B97" s="41" t="s">
        <v>233</v>
      </c>
      <c r="C97" s="121"/>
      <c r="D97" s="151" t="s">
        <v>334</v>
      </c>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v>4764</v>
      </c>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v>7973</v>
      </c>
      <c r="G102" s="116"/>
    </row>
    <row r="103" spans="1:7" ht="6.75" customHeight="1" thickBot="1">
      <c r="A103" s="114"/>
      <c r="B103" s="90"/>
      <c r="C103" s="90"/>
      <c r="D103" s="91"/>
      <c r="E103" s="90"/>
      <c r="F103" s="92"/>
      <c r="G103" s="116"/>
    </row>
    <row r="104" spans="1:7" ht="13.5" thickBot="1">
      <c r="A104" s="114"/>
      <c r="B104" s="90"/>
      <c r="C104" s="90" t="s">
        <v>14</v>
      </c>
      <c r="D104" s="91"/>
      <c r="E104" s="90"/>
      <c r="F104" s="270">
        <f>IF(F102&gt;0,F100/F102,IF(F107&gt;0,F107,"N/A"))</f>
        <v>0.5975166185877336</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t="s">
        <v>191</v>
      </c>
      <c r="G107" s="116"/>
    </row>
    <row r="108" spans="1:7" ht="6.75" customHeight="1">
      <c r="A108" s="114"/>
      <c r="B108" s="90"/>
      <c r="C108" s="90"/>
      <c r="D108" s="91"/>
      <c r="E108" s="90"/>
      <c r="F108" s="92"/>
      <c r="G108" s="116"/>
    </row>
    <row r="109" spans="1:7" ht="15">
      <c r="A109" s="114"/>
      <c r="B109" s="309" t="s">
        <v>410</v>
      </c>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204" customHeight="1">
      <c r="A114" s="114"/>
      <c r="B114" s="312"/>
      <c r="C114" s="313"/>
      <c r="D114" s="314"/>
      <c r="E114" s="90"/>
      <c r="F114" s="92"/>
      <c r="G114" s="116"/>
    </row>
    <row r="115" spans="1:7" ht="313.5" customHeight="1">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t="s">
        <v>191</v>
      </c>
      <c r="G117" s="116"/>
    </row>
    <row r="118" spans="1:7" ht="6.75" customHeight="1" thickBot="1">
      <c r="A118" s="114"/>
      <c r="B118" s="90"/>
      <c r="C118" s="90"/>
      <c r="D118" s="91"/>
      <c r="E118" s="90"/>
      <c r="F118" s="92"/>
      <c r="G118" s="116"/>
    </row>
    <row r="119" spans="1:7" ht="13.5" thickBot="1">
      <c r="A119" s="114"/>
      <c r="B119" s="90"/>
      <c r="C119" s="115" t="s">
        <v>15</v>
      </c>
      <c r="D119" s="91"/>
      <c r="E119" s="90"/>
      <c r="F119" s="98">
        <f>IF(F117=0," ",IF(F107="Yes",1,IF(F107="No",0,IF(F104/F117&gt;=1,1,IF(F104/F117&gt;=0.75,0.75,IF(F104/F117&gt;=0.5,0.5,IF(F104/F117&gt;=0.25,0.25,0)))))))</f>
        <v>1</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42.75">
      <c r="A147" s="120"/>
      <c r="B147" s="41" t="s">
        <v>232</v>
      </c>
      <c r="C147" s="121"/>
      <c r="D147" s="151" t="s">
        <v>335</v>
      </c>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Yes</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t="s">
        <v>191</v>
      </c>
      <c r="G157" s="116"/>
    </row>
    <row r="158" spans="1:7" ht="6.75" customHeight="1">
      <c r="A158" s="114"/>
      <c r="B158" s="90"/>
      <c r="C158" s="90"/>
      <c r="D158" s="91"/>
      <c r="E158" s="90"/>
      <c r="F158" s="92"/>
      <c r="G158" s="116"/>
    </row>
    <row r="159" spans="1:7" ht="99.75" customHeight="1">
      <c r="A159" s="114"/>
      <c r="B159" s="309" t="s">
        <v>355</v>
      </c>
      <c r="C159" s="310"/>
      <c r="D159" s="311"/>
      <c r="E159" s="90"/>
      <c r="F159" s="92"/>
      <c r="G159" s="116"/>
    </row>
    <row r="160" spans="1:7" ht="80.25" customHeight="1">
      <c r="A160" s="114"/>
      <c r="B160" s="312"/>
      <c r="C160" s="313"/>
      <c r="D160" s="314"/>
      <c r="E160" s="90"/>
      <c r="F160" s="92"/>
      <c r="G160" s="116"/>
    </row>
    <row r="161" spans="1:7" ht="64.5" customHeight="1">
      <c r="A161" s="114"/>
      <c r="B161" s="312"/>
      <c r="C161" s="313"/>
      <c r="D161" s="314"/>
      <c r="E161" s="90"/>
      <c r="F161" s="92"/>
      <c r="G161" s="116"/>
    </row>
    <row r="162" spans="1:7" ht="121.5" customHeight="1">
      <c r="A162" s="114"/>
      <c r="B162" s="312"/>
      <c r="C162" s="313"/>
      <c r="D162" s="314"/>
      <c r="E162" s="90"/>
      <c r="F162" s="92"/>
      <c r="G162" s="116"/>
    </row>
    <row r="163" spans="1:7" ht="87.75" customHeight="1">
      <c r="A163" s="114"/>
      <c r="B163" s="312"/>
      <c r="C163" s="313"/>
      <c r="D163" s="314"/>
      <c r="E163" s="90"/>
      <c r="F163" s="92"/>
      <c r="G163" s="116"/>
    </row>
    <row r="164" spans="1:7" ht="36.75" customHeight="1">
      <c r="A164" s="114"/>
      <c r="B164" s="312"/>
      <c r="C164" s="313"/>
      <c r="D164" s="314"/>
      <c r="E164" s="90"/>
      <c r="F164" s="92"/>
      <c r="G164" s="116"/>
    </row>
    <row r="165" spans="1:7" ht="20.25" customHeight="1">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t="s">
        <v>191</v>
      </c>
      <c r="G167" s="116"/>
    </row>
    <row r="168" spans="1:7" ht="6.75" customHeight="1" thickBot="1">
      <c r="A168" s="114"/>
      <c r="B168" s="90"/>
      <c r="C168" s="90"/>
      <c r="D168" s="91"/>
      <c r="E168" s="90"/>
      <c r="F168" s="92"/>
      <c r="G168" s="116"/>
    </row>
    <row r="169" spans="1:7" ht="13.5" thickBot="1">
      <c r="A169" s="114"/>
      <c r="B169" s="90"/>
      <c r="C169" s="115" t="s">
        <v>15</v>
      </c>
      <c r="D169" s="91"/>
      <c r="E169" s="90"/>
      <c r="F169" s="98">
        <f>IF(F167=0," ",IF(F157="Yes",1,IF(F157="No",0,IF(F154/F167&gt;=1,1,IF(F154/F167&gt;=0.75,0.75,IF(F154/F167&gt;=0.5,0.5,IF(F154/F167&gt;=0.25,0.25,0)))))))</f>
        <v>1</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75" customHeight="1">
      <c r="A188" s="114"/>
      <c r="B188" s="312"/>
      <c r="C188" s="313"/>
      <c r="D188" s="314"/>
      <c r="E188" s="90"/>
      <c r="F188" s="92"/>
      <c r="G188" s="116"/>
    </row>
    <row r="189" spans="1:7" ht="15" customHeight="1">
      <c r="A189" s="114"/>
      <c r="B189" s="312"/>
      <c r="C189" s="313"/>
      <c r="D189" s="314"/>
      <c r="E189" s="90"/>
      <c r="F189" s="92"/>
      <c r="G189" s="116"/>
    </row>
    <row r="190" spans="1:7" ht="2.25" customHeight="1">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70"/>
  <sheetViews>
    <sheetView showGridLines="0" view="pageBreakPreview" zoomScaleSheetLayoutView="100" zoomScalePageLayoutView="90" workbookViewId="0" topLeftCell="A52">
      <selection activeCell="A64" sqref="A64:IV64"/>
    </sheetView>
  </sheetViews>
  <sheetFormatPr defaultColWidth="10.00390625" defaultRowHeight="15"/>
  <cols>
    <col min="1" max="1" width="1.7109375" style="2" customWidth="1"/>
    <col min="2" max="2" width="2.140625" style="2" customWidth="1"/>
    <col min="3" max="3" width="23.421875" style="2" customWidth="1"/>
    <col min="4" max="4" width="72.574218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s="90" customFormat="1" ht="13.5" thickBot="1">
      <c r="A5" s="89"/>
      <c r="D5" s="93" t="s">
        <v>143</v>
      </c>
      <c r="E5" s="12" t="s">
        <v>2</v>
      </c>
      <c r="F5" s="15" t="s">
        <v>191</v>
      </c>
    </row>
    <row r="6" ht="15">
      <c r="A6" s="9" t="s">
        <v>171</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4" t="s">
        <v>2</v>
      </c>
      <c r="B11" s="15"/>
      <c r="C11" s="3" t="s">
        <v>5</v>
      </c>
      <c r="E11" s="3"/>
      <c r="F11" s="3"/>
      <c r="G11" s="3"/>
    </row>
    <row r="12" spans="2:3" ht="15" thickBot="1">
      <c r="B12" s="16"/>
      <c r="C12" s="17" t="s">
        <v>6</v>
      </c>
    </row>
    <row r="13" spans="2:3" ht="15" thickBot="1">
      <c r="B13" s="18"/>
      <c r="C13" s="17" t="s">
        <v>7</v>
      </c>
    </row>
    <row r="14" spans="2:3" ht="14.25">
      <c r="B14" s="19"/>
      <c r="C14" s="17" t="s">
        <v>8</v>
      </c>
    </row>
    <row r="15" spans="1:7" ht="15">
      <c r="A15" s="3"/>
      <c r="B15" s="3"/>
      <c r="C15" s="3"/>
      <c r="E15" s="3"/>
      <c r="F15" s="3"/>
      <c r="G15" s="3"/>
    </row>
    <row r="16" spans="1:7" s="26" customFormat="1" ht="15">
      <c r="A16" s="20" t="s">
        <v>119</v>
      </c>
      <c r="B16" s="21"/>
      <c r="C16" s="21"/>
      <c r="D16" s="22"/>
      <c r="E16" s="23"/>
      <c r="F16" s="24"/>
      <c r="G16" s="25"/>
    </row>
    <row r="17" spans="1:7" s="33" customFormat="1" ht="15.75" thickBot="1">
      <c r="A17" s="107"/>
      <c r="B17" s="108"/>
      <c r="C17" s="108"/>
      <c r="D17" s="109"/>
      <c r="E17" s="110"/>
      <c r="F17" s="111"/>
      <c r="G17" s="112"/>
    </row>
    <row r="18" spans="1:7" ht="13.5" thickBot="1">
      <c r="A18" s="114"/>
      <c r="B18" s="90" t="s">
        <v>10</v>
      </c>
      <c r="C18" s="115"/>
      <c r="D18" s="91"/>
      <c r="E18" s="12" t="s">
        <v>2</v>
      </c>
      <c r="F18" s="15">
        <v>1169000</v>
      </c>
      <c r="G18" s="116"/>
    </row>
    <row r="19" spans="1:7" ht="13.5" thickBot="1">
      <c r="A19" s="114"/>
      <c r="B19" s="90"/>
      <c r="C19" s="115"/>
      <c r="D19" s="91"/>
      <c r="E19" s="90"/>
      <c r="F19" s="92"/>
      <c r="G19" s="116"/>
    </row>
    <row r="20" spans="1:7" ht="13.5" thickBot="1">
      <c r="A20" s="114"/>
      <c r="B20" s="90" t="s">
        <v>11</v>
      </c>
      <c r="C20" s="115"/>
      <c r="D20" s="91"/>
      <c r="E20" s="12" t="s">
        <v>2</v>
      </c>
      <c r="F20" s="15">
        <v>1169000</v>
      </c>
      <c r="G20" s="116"/>
    </row>
    <row r="21" spans="1:7" s="33" customFormat="1" ht="15">
      <c r="A21" s="117"/>
      <c r="B21" s="94"/>
      <c r="C21" s="94"/>
      <c r="D21" s="118"/>
      <c r="E21" s="113"/>
      <c r="F21" s="99"/>
      <c r="G21" s="119"/>
    </row>
    <row r="22" spans="1:7" s="33" customFormat="1" ht="42.75">
      <c r="A22" s="120"/>
      <c r="B22" s="41" t="s">
        <v>233</v>
      </c>
      <c r="C22" s="121"/>
      <c r="D22" s="151" t="s">
        <v>336</v>
      </c>
      <c r="E22" s="113"/>
      <c r="F22" s="113"/>
      <c r="G22" s="119"/>
    </row>
    <row r="23" spans="1:7" s="45" customFormat="1" ht="12">
      <c r="A23" s="122"/>
      <c r="B23" s="123"/>
      <c r="C23" s="124"/>
      <c r="D23" s="152" t="s">
        <v>147</v>
      </c>
      <c r="E23" s="125"/>
      <c r="F23" s="126"/>
      <c r="G23" s="127"/>
    </row>
    <row r="24" spans="1:7" s="33" customFormat="1" ht="6.75" customHeight="1" thickBot="1">
      <c r="A24" s="120"/>
      <c r="B24" s="97"/>
      <c r="C24" s="121"/>
      <c r="D24" s="128"/>
      <c r="E24" s="113"/>
      <c r="F24" s="99"/>
      <c r="G24" s="119"/>
    </row>
    <row r="25" spans="1:7" ht="13.5" thickBot="1">
      <c r="A25" s="114"/>
      <c r="B25" s="90" t="s">
        <v>18</v>
      </c>
      <c r="C25" s="90"/>
      <c r="D25" s="91"/>
      <c r="E25" s="12" t="s">
        <v>2</v>
      </c>
      <c r="F25" s="54"/>
      <c r="G25" s="116"/>
    </row>
    <row r="26" spans="1:7" ht="6.75" customHeight="1" thickBot="1">
      <c r="A26" s="114"/>
      <c r="B26" s="90"/>
      <c r="C26" s="90"/>
      <c r="D26" s="91"/>
      <c r="E26" s="90"/>
      <c r="F26" s="129"/>
      <c r="G26" s="116"/>
    </row>
    <row r="27" spans="1:7" ht="13.5" thickBot="1">
      <c r="A27" s="114"/>
      <c r="B27" s="90" t="s">
        <v>19</v>
      </c>
      <c r="C27" s="90"/>
      <c r="D27" s="91"/>
      <c r="E27" s="12" t="s">
        <v>2</v>
      </c>
      <c r="F27" s="54"/>
      <c r="G27" s="116"/>
    </row>
    <row r="28" spans="1:7" ht="6.75" customHeight="1" thickBot="1">
      <c r="A28" s="114"/>
      <c r="B28" s="90"/>
      <c r="C28" s="90"/>
      <c r="D28" s="91"/>
      <c r="E28" s="90"/>
      <c r="F28" s="92"/>
      <c r="G28" s="116"/>
    </row>
    <row r="29" spans="1:7" ht="13.5" thickBot="1">
      <c r="A29" s="114"/>
      <c r="B29" s="90"/>
      <c r="C29" s="90" t="s">
        <v>14</v>
      </c>
      <c r="D29" s="91"/>
      <c r="E29" s="90"/>
      <c r="F29" s="96" t="str">
        <f>IF(F27&gt;0,F25/F27,IF(F32&gt;0,F32,"N/A"))</f>
        <v>Yes</v>
      </c>
      <c r="G29" s="116"/>
    </row>
    <row r="30" spans="1:7" ht="6.75" customHeight="1">
      <c r="A30" s="114"/>
      <c r="B30" s="90"/>
      <c r="C30" s="90"/>
      <c r="D30" s="91"/>
      <c r="E30" s="90"/>
      <c r="F30" s="92"/>
      <c r="G30" s="116"/>
    </row>
    <row r="31" spans="1:7" ht="13.5" thickBot="1">
      <c r="A31" s="114"/>
      <c r="B31" s="318" t="s">
        <v>306</v>
      </c>
      <c r="C31" s="318"/>
      <c r="D31" s="318"/>
      <c r="E31" s="90"/>
      <c r="F31" s="92"/>
      <c r="G31" s="116"/>
    </row>
    <row r="32" spans="1:7" ht="13.5" thickBot="1">
      <c r="A32" s="114"/>
      <c r="B32" s="318"/>
      <c r="C32" s="318"/>
      <c r="D32" s="318"/>
      <c r="E32" s="12" t="s">
        <v>2</v>
      </c>
      <c r="F32" s="15" t="s">
        <v>191</v>
      </c>
      <c r="G32" s="116"/>
    </row>
    <row r="33" spans="1:7" ht="6.75" customHeight="1">
      <c r="A33" s="114"/>
      <c r="B33" s="90"/>
      <c r="C33" s="90"/>
      <c r="D33" s="91"/>
      <c r="E33" s="90"/>
      <c r="F33" s="92"/>
      <c r="G33" s="116"/>
    </row>
    <row r="34" spans="1:7" ht="15">
      <c r="A34" s="114"/>
      <c r="B34" s="309" t="s">
        <v>356</v>
      </c>
      <c r="C34" s="310"/>
      <c r="D34" s="311"/>
      <c r="E34" s="90"/>
      <c r="F34" s="92"/>
      <c r="G34" s="116"/>
    </row>
    <row r="35" spans="1:7" ht="15">
      <c r="A35" s="114"/>
      <c r="B35" s="312"/>
      <c r="C35" s="313"/>
      <c r="D35" s="314"/>
      <c r="E35" s="90"/>
      <c r="F35" s="92"/>
      <c r="G35" s="116"/>
    </row>
    <row r="36" spans="1:7" ht="15">
      <c r="A36" s="114"/>
      <c r="B36" s="312"/>
      <c r="C36" s="313"/>
      <c r="D36" s="314"/>
      <c r="E36" s="90"/>
      <c r="F36" s="92"/>
      <c r="G36" s="116"/>
    </row>
    <row r="37" spans="1:7" ht="15">
      <c r="A37" s="114"/>
      <c r="B37" s="312"/>
      <c r="C37" s="313"/>
      <c r="D37" s="314"/>
      <c r="E37" s="90"/>
      <c r="F37" s="92"/>
      <c r="G37" s="116"/>
    </row>
    <row r="38" spans="1:7" ht="15">
      <c r="A38" s="114"/>
      <c r="B38" s="312"/>
      <c r="C38" s="313"/>
      <c r="D38" s="314"/>
      <c r="E38" s="90"/>
      <c r="F38" s="92"/>
      <c r="G38" s="116"/>
    </row>
    <row r="39" spans="1:7" ht="15">
      <c r="A39" s="114"/>
      <c r="B39" s="312"/>
      <c r="C39" s="313"/>
      <c r="D39" s="314"/>
      <c r="E39" s="90"/>
      <c r="F39" s="92"/>
      <c r="G39" s="116"/>
    </row>
    <row r="40" spans="1:7" ht="324.75" customHeight="1">
      <c r="A40" s="114"/>
      <c r="B40" s="315"/>
      <c r="C40" s="316"/>
      <c r="D40" s="317"/>
      <c r="E40" s="90"/>
      <c r="F40" s="92"/>
      <c r="G40" s="116"/>
    </row>
    <row r="41" spans="1:7" ht="6.75" customHeight="1" thickBot="1">
      <c r="A41" s="114"/>
      <c r="B41" s="90"/>
      <c r="C41" s="90"/>
      <c r="D41" s="91"/>
      <c r="E41" s="90"/>
      <c r="F41" s="92"/>
      <c r="G41" s="116"/>
    </row>
    <row r="42" spans="1:7" ht="13.5" thickBot="1">
      <c r="A42" s="114"/>
      <c r="B42" s="90" t="s">
        <v>20</v>
      </c>
      <c r="C42" s="90"/>
      <c r="D42" s="91"/>
      <c r="E42" s="12" t="s">
        <v>2</v>
      </c>
      <c r="F42" s="54" t="s">
        <v>191</v>
      </c>
      <c r="G42" s="116"/>
    </row>
    <row r="43" spans="1:7" ht="6.75" customHeight="1" thickBot="1">
      <c r="A43" s="114"/>
      <c r="B43" s="90"/>
      <c r="C43" s="90"/>
      <c r="D43" s="91"/>
      <c r="E43" s="90"/>
      <c r="F43" s="92"/>
      <c r="G43" s="116"/>
    </row>
    <row r="44" spans="1:7" ht="13.5" thickBot="1">
      <c r="A44" s="114"/>
      <c r="B44" s="90"/>
      <c r="C44" s="115" t="s">
        <v>15</v>
      </c>
      <c r="D44" s="91"/>
      <c r="E44" s="90"/>
      <c r="F44" s="98">
        <f>IF(F42=0," ",IF(F32="Yes",1,IF(F32="No",0,IF(F29/F42&gt;=1,1,IF(F29/F42&gt;=0.75,0.75,IF(F29/F42&gt;=0.5,0.5,IF(F29/F42&gt;=0.25,0.25,0)))))))</f>
        <v>1</v>
      </c>
      <c r="G44" s="116"/>
    </row>
    <row r="45" spans="1:7" ht="6.75" customHeight="1">
      <c r="A45" s="130"/>
      <c r="B45" s="131"/>
      <c r="C45" s="131"/>
      <c r="D45" s="132"/>
      <c r="E45" s="131"/>
      <c r="F45" s="133"/>
      <c r="G45" s="134"/>
    </row>
    <row r="46" spans="1:7" s="33" customFormat="1" ht="15">
      <c r="A46" s="107"/>
      <c r="B46" s="108"/>
      <c r="C46" s="108"/>
      <c r="D46" s="109"/>
      <c r="E46" s="110"/>
      <c r="F46" s="111"/>
      <c r="G46" s="112"/>
    </row>
    <row r="47" spans="1:7" s="33" customFormat="1" ht="28.5">
      <c r="A47" s="120"/>
      <c r="B47" s="41" t="s">
        <v>233</v>
      </c>
      <c r="C47" s="121"/>
      <c r="D47" s="151" t="s">
        <v>337</v>
      </c>
      <c r="E47" s="113"/>
      <c r="F47" s="113"/>
      <c r="G47" s="119"/>
    </row>
    <row r="48" spans="1:7" s="45" customFormat="1" ht="12">
      <c r="A48" s="122"/>
      <c r="B48" s="123"/>
      <c r="C48" s="124"/>
      <c r="D48" s="152" t="s">
        <v>147</v>
      </c>
      <c r="E48" s="125"/>
      <c r="F48" s="126"/>
      <c r="G48" s="127"/>
    </row>
    <row r="49" spans="1:7" s="33" customFormat="1" ht="6.75" customHeight="1" thickBot="1">
      <c r="A49" s="120"/>
      <c r="B49" s="97"/>
      <c r="C49" s="121"/>
      <c r="D49" s="128"/>
      <c r="E49" s="113"/>
      <c r="F49" s="99"/>
      <c r="G49" s="119"/>
    </row>
    <row r="50" spans="1:7" ht="13.5" thickBot="1">
      <c r="A50" s="114"/>
      <c r="B50" s="90" t="s">
        <v>18</v>
      </c>
      <c r="C50" s="90"/>
      <c r="D50" s="91"/>
      <c r="E50" s="12" t="s">
        <v>2</v>
      </c>
      <c r="F50" s="54"/>
      <c r="G50" s="116"/>
    </row>
    <row r="51" spans="1:7" ht="6.75" customHeight="1" thickBot="1">
      <c r="A51" s="114"/>
      <c r="B51" s="90"/>
      <c r="C51" s="90"/>
      <c r="D51" s="91"/>
      <c r="E51" s="90"/>
      <c r="F51" s="129"/>
      <c r="G51" s="116"/>
    </row>
    <row r="52" spans="1:7" ht="13.5" thickBot="1">
      <c r="A52" s="114"/>
      <c r="B52" s="90" t="s">
        <v>19</v>
      </c>
      <c r="C52" s="90"/>
      <c r="D52" s="91"/>
      <c r="E52" s="12" t="s">
        <v>2</v>
      </c>
      <c r="F52" s="54"/>
      <c r="G52" s="116"/>
    </row>
    <row r="53" spans="1:7" ht="6.75" customHeight="1" thickBot="1">
      <c r="A53" s="114"/>
      <c r="B53" s="90"/>
      <c r="C53" s="90"/>
      <c r="D53" s="91"/>
      <c r="E53" s="90"/>
      <c r="F53" s="92"/>
      <c r="G53" s="116"/>
    </row>
    <row r="54" spans="1:7" ht="13.5" thickBot="1">
      <c r="A54" s="114"/>
      <c r="B54" s="90"/>
      <c r="C54" s="90" t="s">
        <v>14</v>
      </c>
      <c r="D54" s="91"/>
      <c r="E54" s="90"/>
      <c r="F54" s="96" t="str">
        <f>IF(F52&gt;0,F50/F52,IF(F57&gt;0,F57,"N/A"))</f>
        <v>Yes</v>
      </c>
      <c r="G54" s="116"/>
    </row>
    <row r="55" spans="1:7" ht="6.75" customHeight="1">
      <c r="A55" s="114"/>
      <c r="B55" s="90"/>
      <c r="C55" s="90"/>
      <c r="D55" s="91"/>
      <c r="E55" s="90"/>
      <c r="F55" s="92"/>
      <c r="G55" s="116"/>
    </row>
    <row r="56" spans="1:7" ht="13.5" thickBot="1">
      <c r="A56" s="114"/>
      <c r="B56" s="318" t="s">
        <v>306</v>
      </c>
      <c r="C56" s="318"/>
      <c r="D56" s="318"/>
      <c r="E56" s="90"/>
      <c r="F56" s="92"/>
      <c r="G56" s="116"/>
    </row>
    <row r="57" spans="1:7" ht="13.5" thickBot="1">
      <c r="A57" s="114"/>
      <c r="B57" s="318"/>
      <c r="C57" s="318"/>
      <c r="D57" s="318"/>
      <c r="E57" s="12" t="s">
        <v>2</v>
      </c>
      <c r="F57" s="15" t="s">
        <v>191</v>
      </c>
      <c r="G57" s="116"/>
    </row>
    <row r="58" spans="1:7" ht="6.75" customHeight="1">
      <c r="A58" s="114"/>
      <c r="B58" s="90"/>
      <c r="C58" s="90"/>
      <c r="D58" s="91"/>
      <c r="E58" s="90"/>
      <c r="F58" s="92"/>
      <c r="G58" s="116"/>
    </row>
    <row r="59" spans="1:7" ht="15">
      <c r="A59" s="114"/>
      <c r="B59" s="309" t="s">
        <v>414</v>
      </c>
      <c r="C59" s="310"/>
      <c r="D59" s="311"/>
      <c r="E59" s="90"/>
      <c r="F59" s="92"/>
      <c r="G59" s="116"/>
    </row>
    <row r="60" spans="1:7" ht="15">
      <c r="A60" s="114"/>
      <c r="B60" s="312"/>
      <c r="C60" s="313"/>
      <c r="D60" s="314"/>
      <c r="E60" s="90"/>
      <c r="F60" s="92"/>
      <c r="G60" s="116"/>
    </row>
    <row r="61" spans="1:7" ht="15">
      <c r="A61" s="114"/>
      <c r="B61" s="312"/>
      <c r="C61" s="313"/>
      <c r="D61" s="314"/>
      <c r="E61" s="90"/>
      <c r="F61" s="92"/>
      <c r="G61" s="116"/>
    </row>
    <row r="62" spans="1:7" ht="15">
      <c r="A62" s="114"/>
      <c r="B62" s="312"/>
      <c r="C62" s="313"/>
      <c r="D62" s="314"/>
      <c r="E62" s="90"/>
      <c r="F62" s="92"/>
      <c r="G62" s="116"/>
    </row>
    <row r="63" spans="1:7" ht="15">
      <c r="A63" s="114"/>
      <c r="B63" s="312"/>
      <c r="C63" s="313"/>
      <c r="D63" s="314"/>
      <c r="E63" s="90"/>
      <c r="F63" s="92"/>
      <c r="G63" s="116"/>
    </row>
    <row r="64" spans="1:7" ht="99" customHeight="1">
      <c r="A64" s="114"/>
      <c r="B64" s="312"/>
      <c r="C64" s="313"/>
      <c r="D64" s="314"/>
      <c r="E64" s="90"/>
      <c r="F64" s="92"/>
      <c r="G64" s="116"/>
    </row>
    <row r="65" spans="1:7" ht="169.5" customHeight="1">
      <c r="A65" s="114"/>
      <c r="B65" s="315"/>
      <c r="C65" s="316"/>
      <c r="D65" s="317"/>
      <c r="E65" s="90"/>
      <c r="F65" s="92"/>
      <c r="G65" s="116"/>
    </row>
    <row r="66" spans="1:7" ht="6.75" customHeight="1" thickBot="1">
      <c r="A66" s="114"/>
      <c r="B66" s="90"/>
      <c r="C66" s="90"/>
      <c r="D66" s="91"/>
      <c r="E66" s="90"/>
      <c r="F66" s="92"/>
      <c r="G66" s="116"/>
    </row>
    <row r="67" spans="1:7" ht="13.5" thickBot="1">
      <c r="A67" s="114"/>
      <c r="B67" s="90" t="s">
        <v>20</v>
      </c>
      <c r="C67" s="90"/>
      <c r="D67" s="91"/>
      <c r="E67" s="12" t="s">
        <v>2</v>
      </c>
      <c r="F67" s="54" t="s">
        <v>191</v>
      </c>
      <c r="G67" s="116"/>
    </row>
    <row r="68" spans="1:7" ht="6.75" customHeight="1" thickBot="1">
      <c r="A68" s="114"/>
      <c r="B68" s="90"/>
      <c r="C68" s="90"/>
      <c r="D68" s="91"/>
      <c r="E68" s="90"/>
      <c r="F68" s="92"/>
      <c r="G68" s="116"/>
    </row>
    <row r="69" spans="1:7" ht="13.5" thickBot="1">
      <c r="A69" s="114"/>
      <c r="B69" s="90"/>
      <c r="C69" s="115" t="s">
        <v>15</v>
      </c>
      <c r="D69" s="91"/>
      <c r="E69" s="90"/>
      <c r="F69" s="98">
        <f>IF(F67=0," ",IF(F57="Yes",1,IF(F57="No",0,IF(F54/F67&gt;=1,1,IF(F54/F67&gt;=0.75,0.75,IF(F54/F67&gt;=0.5,0.5,IF(F54/F67&gt;=0.25,0.25,0)))))))</f>
        <v>1</v>
      </c>
      <c r="G69" s="116"/>
    </row>
    <row r="70" spans="1:7" ht="6.75" customHeight="1">
      <c r="A70" s="130"/>
      <c r="B70" s="131"/>
      <c r="C70" s="131"/>
      <c r="D70" s="132"/>
      <c r="E70" s="131"/>
      <c r="F70" s="133"/>
      <c r="G70" s="134"/>
    </row>
    <row r="71" spans="1:7" s="33" customFormat="1" ht="15">
      <c r="A71" s="107"/>
      <c r="B71" s="108"/>
      <c r="C71" s="108"/>
      <c r="D71" s="109"/>
      <c r="E71" s="110"/>
      <c r="F71" s="111"/>
      <c r="G71" s="112"/>
    </row>
    <row r="72" spans="1:7" s="33" customFormat="1" ht="28.5">
      <c r="A72" s="120"/>
      <c r="B72" s="41" t="s">
        <v>233</v>
      </c>
      <c r="C72" s="121"/>
      <c r="D72" s="151" t="s">
        <v>346</v>
      </c>
      <c r="E72" s="113"/>
      <c r="F72" s="113"/>
      <c r="G72" s="119"/>
    </row>
    <row r="73" spans="1:7" s="45" customFormat="1" ht="12">
      <c r="A73" s="122"/>
      <c r="B73" s="123"/>
      <c r="C73" s="124"/>
      <c r="D73" s="152" t="s">
        <v>147</v>
      </c>
      <c r="E73" s="125"/>
      <c r="F73" s="126"/>
      <c r="G73" s="127"/>
    </row>
    <row r="74" spans="1:7" s="33" customFormat="1" ht="6.75" customHeight="1" thickBot="1">
      <c r="A74" s="120"/>
      <c r="B74" s="97"/>
      <c r="C74" s="121"/>
      <c r="D74" s="128"/>
      <c r="E74" s="113"/>
      <c r="F74" s="99"/>
      <c r="G74" s="119"/>
    </row>
    <row r="75" spans="1:7" ht="13.5" thickBot="1">
      <c r="A75" s="114"/>
      <c r="B75" s="90" t="s">
        <v>18</v>
      </c>
      <c r="C75" s="90"/>
      <c r="D75" s="91"/>
      <c r="E75" s="12" t="s">
        <v>2</v>
      </c>
      <c r="F75" s="277">
        <v>4413</v>
      </c>
      <c r="G75" s="116"/>
    </row>
    <row r="76" spans="1:7" ht="6.75" customHeight="1" thickBot="1">
      <c r="A76" s="114"/>
      <c r="B76" s="90"/>
      <c r="C76" s="90"/>
      <c r="D76" s="91"/>
      <c r="E76" s="90"/>
      <c r="F76" s="129"/>
      <c r="G76" s="116"/>
    </row>
    <row r="77" spans="1:7" ht="13.5" thickBot="1">
      <c r="A77" s="114"/>
      <c r="B77" s="90" t="s">
        <v>19</v>
      </c>
      <c r="C77" s="90"/>
      <c r="D77" s="91"/>
      <c r="E77" s="12" t="s">
        <v>2</v>
      </c>
      <c r="F77" s="277">
        <v>4413</v>
      </c>
      <c r="G77" s="116"/>
    </row>
    <row r="78" spans="1:7" ht="6.75" customHeight="1" thickBot="1">
      <c r="A78" s="114"/>
      <c r="B78" s="90"/>
      <c r="C78" s="90"/>
      <c r="D78" s="91"/>
      <c r="E78" s="90"/>
      <c r="F78" s="92"/>
      <c r="G78" s="116"/>
    </row>
    <row r="79" spans="1:7" ht="13.5" thickBot="1">
      <c r="A79" s="114"/>
      <c r="B79" s="90"/>
      <c r="C79" s="90" t="s">
        <v>14</v>
      </c>
      <c r="D79" s="91"/>
      <c r="E79" s="90"/>
      <c r="F79" s="96">
        <f>IF(F77&gt;0,F75/F77,IF(F82&gt;0,F82,"N/A"))</f>
        <v>1</v>
      </c>
      <c r="G79" s="116"/>
    </row>
    <row r="80" spans="1:7" ht="6.75" customHeight="1">
      <c r="A80" s="114"/>
      <c r="B80" s="90"/>
      <c r="C80" s="90"/>
      <c r="D80" s="91"/>
      <c r="E80" s="90"/>
      <c r="F80" s="92"/>
      <c r="G80" s="116"/>
    </row>
    <row r="81" spans="1:7" ht="13.5" thickBot="1">
      <c r="A81" s="114"/>
      <c r="B81" s="318" t="s">
        <v>306</v>
      </c>
      <c r="C81" s="318"/>
      <c r="D81" s="318"/>
      <c r="E81" s="90"/>
      <c r="F81" s="92"/>
      <c r="G81" s="116"/>
    </row>
    <row r="82" spans="1:7" ht="13.5" thickBot="1">
      <c r="A82" s="114"/>
      <c r="B82" s="318"/>
      <c r="C82" s="318"/>
      <c r="D82" s="318"/>
      <c r="E82" s="12" t="s">
        <v>2</v>
      </c>
      <c r="F82" s="15" t="s">
        <v>191</v>
      </c>
      <c r="G82" s="116"/>
    </row>
    <row r="83" spans="1:7" ht="6.75" customHeight="1">
      <c r="A83" s="114"/>
      <c r="B83" s="90"/>
      <c r="C83" s="90"/>
      <c r="D83" s="91"/>
      <c r="E83" s="90"/>
      <c r="F83" s="92"/>
      <c r="G83" s="116"/>
    </row>
    <row r="84" spans="1:7" ht="15">
      <c r="A84" s="114"/>
      <c r="B84" s="319" t="s">
        <v>379</v>
      </c>
      <c r="C84" s="320"/>
      <c r="D84" s="321"/>
      <c r="E84" s="90"/>
      <c r="F84" s="92"/>
      <c r="G84" s="116"/>
    </row>
    <row r="85" spans="1:7" ht="15">
      <c r="A85" s="114"/>
      <c r="B85" s="322"/>
      <c r="C85" s="323"/>
      <c r="D85" s="324"/>
      <c r="E85" s="90"/>
      <c r="F85" s="92"/>
      <c r="G85" s="116"/>
    </row>
    <row r="86" spans="1:7" ht="15">
      <c r="A86" s="114"/>
      <c r="B86" s="322"/>
      <c r="C86" s="323"/>
      <c r="D86" s="324"/>
      <c r="E86" s="90"/>
      <c r="F86" s="92"/>
      <c r="G86" s="116"/>
    </row>
    <row r="87" spans="1:7" ht="15">
      <c r="A87" s="114"/>
      <c r="B87" s="322"/>
      <c r="C87" s="323"/>
      <c r="D87" s="324"/>
      <c r="E87" s="90"/>
      <c r="F87" s="92"/>
      <c r="G87" s="116"/>
    </row>
    <row r="88" spans="1:7" ht="15">
      <c r="A88" s="114"/>
      <c r="B88" s="322"/>
      <c r="C88" s="323"/>
      <c r="D88" s="324"/>
      <c r="E88" s="90"/>
      <c r="F88" s="92"/>
      <c r="G88" s="116"/>
    </row>
    <row r="89" spans="1:7" ht="15">
      <c r="A89" s="114"/>
      <c r="B89" s="322"/>
      <c r="C89" s="323"/>
      <c r="D89" s="324"/>
      <c r="E89" s="90"/>
      <c r="F89" s="92"/>
      <c r="G89" s="116"/>
    </row>
    <row r="90" spans="1:7" ht="223.5" customHeight="1">
      <c r="A90" s="114"/>
      <c r="B90" s="325"/>
      <c r="C90" s="326"/>
      <c r="D90" s="327"/>
      <c r="E90" s="90"/>
      <c r="F90" s="92"/>
      <c r="G90" s="116"/>
    </row>
    <row r="91" spans="1:7" ht="6.75" customHeight="1" thickBot="1">
      <c r="A91" s="114"/>
      <c r="B91" s="90"/>
      <c r="C91" s="90"/>
      <c r="D91" s="91"/>
      <c r="E91" s="90"/>
      <c r="F91" s="92"/>
      <c r="G91" s="116"/>
    </row>
    <row r="92" spans="1:7" ht="13.5" thickBot="1">
      <c r="A92" s="114"/>
      <c r="B92" s="90" t="s">
        <v>20</v>
      </c>
      <c r="C92" s="90"/>
      <c r="D92" s="91"/>
      <c r="E92" s="12" t="s">
        <v>2</v>
      </c>
      <c r="F92" s="54" t="s">
        <v>191</v>
      </c>
      <c r="G92" s="116"/>
    </row>
    <row r="93" spans="1:7" ht="6.75" customHeight="1" thickBot="1">
      <c r="A93" s="114"/>
      <c r="B93" s="90"/>
      <c r="C93" s="90"/>
      <c r="D93" s="91"/>
      <c r="E93" s="90"/>
      <c r="F93" s="92"/>
      <c r="G93" s="116"/>
    </row>
    <row r="94" spans="1:7" ht="13.5" thickBot="1">
      <c r="A94" s="114"/>
      <c r="B94" s="90"/>
      <c r="C94" s="115" t="s">
        <v>15</v>
      </c>
      <c r="D94" s="91"/>
      <c r="E94" s="90"/>
      <c r="F94" s="98">
        <f>IF(F92=0," ",IF(F82="Yes",1,IF(F82="No",0,IF(F79/F92&gt;=1,1,IF(F79/F92&gt;=0.75,0.75,IF(F79/F92&gt;=0.5,0.5,IF(F79/F92&gt;=0.25,0.25,0)))))))</f>
        <v>1</v>
      </c>
      <c r="G94" s="116"/>
    </row>
    <row r="95" spans="1:7" ht="6.75" customHeight="1">
      <c r="A95" s="130"/>
      <c r="B95" s="131"/>
      <c r="C95" s="131"/>
      <c r="D95" s="132"/>
      <c r="E95" s="131"/>
      <c r="F95" s="133"/>
      <c r="G95" s="134"/>
    </row>
    <row r="96" spans="1:7" s="33" customFormat="1" ht="15">
      <c r="A96" s="117"/>
      <c r="B96" s="94"/>
      <c r="C96" s="94"/>
      <c r="D96" s="118"/>
      <c r="E96" s="113"/>
      <c r="F96" s="99"/>
      <c r="G96" s="119"/>
    </row>
    <row r="97" spans="1:7" s="33" customFormat="1" ht="15">
      <c r="A97" s="120"/>
      <c r="B97" s="41" t="s">
        <v>233</v>
      </c>
      <c r="C97" s="121"/>
      <c r="D97" s="151"/>
      <c r="E97" s="113"/>
      <c r="F97" s="113"/>
      <c r="G97" s="119"/>
    </row>
    <row r="98" spans="1:7" s="45" customFormat="1" ht="12">
      <c r="A98" s="122"/>
      <c r="B98" s="123"/>
      <c r="C98" s="124"/>
      <c r="D98" s="152" t="s">
        <v>147</v>
      </c>
      <c r="E98" s="125"/>
      <c r="F98" s="126"/>
      <c r="G98" s="127"/>
    </row>
    <row r="99" spans="1:7" s="33" customFormat="1" ht="6.75" customHeight="1" thickBot="1">
      <c r="A99" s="120"/>
      <c r="B99" s="97"/>
      <c r="C99" s="121"/>
      <c r="D99" s="128"/>
      <c r="E99" s="113"/>
      <c r="F99" s="99"/>
      <c r="G99" s="119"/>
    </row>
    <row r="100" spans="1:7" ht="13.5" thickBot="1">
      <c r="A100" s="114"/>
      <c r="B100" s="90" t="s">
        <v>18</v>
      </c>
      <c r="C100" s="90"/>
      <c r="D100" s="91"/>
      <c r="E100" s="12" t="s">
        <v>2</v>
      </c>
      <c r="F100" s="54"/>
      <c r="G100" s="116"/>
    </row>
    <row r="101" spans="1:7" ht="6.75" customHeight="1" thickBot="1">
      <c r="A101" s="114"/>
      <c r="B101" s="90"/>
      <c r="C101" s="90"/>
      <c r="D101" s="91"/>
      <c r="E101" s="90"/>
      <c r="F101" s="129"/>
      <c r="G101" s="116"/>
    </row>
    <row r="102" spans="1:7" ht="13.5" thickBot="1">
      <c r="A102" s="114"/>
      <c r="B102" s="90" t="s">
        <v>19</v>
      </c>
      <c r="C102" s="90"/>
      <c r="D102" s="91"/>
      <c r="E102" s="12" t="s">
        <v>2</v>
      </c>
      <c r="F102" s="54"/>
      <c r="G102" s="116"/>
    </row>
    <row r="103" spans="1:7" ht="6.75" customHeight="1" thickBot="1">
      <c r="A103" s="114"/>
      <c r="B103" s="90"/>
      <c r="C103" s="90"/>
      <c r="D103" s="91"/>
      <c r="E103" s="90"/>
      <c r="F103" s="92"/>
      <c r="G103" s="116"/>
    </row>
    <row r="104" spans="1:7" ht="13.5" thickBot="1">
      <c r="A104" s="114"/>
      <c r="B104" s="90"/>
      <c r="C104" s="90" t="s">
        <v>14</v>
      </c>
      <c r="D104" s="91"/>
      <c r="E104" s="90"/>
      <c r="F104" s="96" t="str">
        <f>IF(F102&gt;0,F100/F102,IF(F107&gt;0,F107,"N/A"))</f>
        <v>N/A</v>
      </c>
      <c r="G104" s="116"/>
    </row>
    <row r="105" spans="1:7" ht="6.75" customHeight="1">
      <c r="A105" s="114"/>
      <c r="B105" s="90"/>
      <c r="C105" s="90"/>
      <c r="D105" s="91"/>
      <c r="E105" s="90"/>
      <c r="F105" s="92"/>
      <c r="G105" s="116"/>
    </row>
    <row r="106" spans="1:7" ht="13.5" thickBot="1">
      <c r="A106" s="114"/>
      <c r="B106" s="318" t="s">
        <v>306</v>
      </c>
      <c r="C106" s="318"/>
      <c r="D106" s="318"/>
      <c r="E106" s="90"/>
      <c r="F106" s="92"/>
      <c r="G106" s="116"/>
    </row>
    <row r="107" spans="1:7" ht="13.5" thickBot="1">
      <c r="A107" s="114"/>
      <c r="B107" s="318"/>
      <c r="C107" s="318"/>
      <c r="D107" s="318"/>
      <c r="E107" s="12" t="s">
        <v>2</v>
      </c>
      <c r="F107" s="15"/>
      <c r="G107" s="116"/>
    </row>
    <row r="108" spans="1:7" ht="6.75" customHeight="1">
      <c r="A108" s="114"/>
      <c r="B108" s="90"/>
      <c r="C108" s="90"/>
      <c r="D108" s="91"/>
      <c r="E108" s="90"/>
      <c r="F108" s="92"/>
      <c r="G108" s="116"/>
    </row>
    <row r="109" spans="1:7" ht="15">
      <c r="A109" s="114"/>
      <c r="B109" s="309"/>
      <c r="C109" s="310"/>
      <c r="D109" s="311"/>
      <c r="E109" s="90"/>
      <c r="F109" s="92"/>
      <c r="G109" s="116"/>
    </row>
    <row r="110" spans="1:7" ht="15">
      <c r="A110" s="114"/>
      <c r="B110" s="312"/>
      <c r="C110" s="313"/>
      <c r="D110" s="314"/>
      <c r="E110" s="90"/>
      <c r="F110" s="92"/>
      <c r="G110" s="116"/>
    </row>
    <row r="111" spans="1:7" ht="15">
      <c r="A111" s="114"/>
      <c r="B111" s="312"/>
      <c r="C111" s="313"/>
      <c r="D111" s="314"/>
      <c r="E111" s="90"/>
      <c r="F111" s="92"/>
      <c r="G111" s="116"/>
    </row>
    <row r="112" spans="1:7" ht="15">
      <c r="A112" s="114"/>
      <c r="B112" s="312"/>
      <c r="C112" s="313"/>
      <c r="D112" s="314"/>
      <c r="E112" s="90"/>
      <c r="F112" s="92"/>
      <c r="G112" s="116"/>
    </row>
    <row r="113" spans="1:7" ht="15">
      <c r="A113" s="114"/>
      <c r="B113" s="312"/>
      <c r="C113" s="313"/>
      <c r="D113" s="314"/>
      <c r="E113" s="90"/>
      <c r="F113" s="92"/>
      <c r="G113" s="116"/>
    </row>
    <row r="114" spans="1:7" ht="15">
      <c r="A114" s="114"/>
      <c r="B114" s="312"/>
      <c r="C114" s="313"/>
      <c r="D114" s="314"/>
      <c r="E114" s="90"/>
      <c r="F114" s="92"/>
      <c r="G114" s="116"/>
    </row>
    <row r="115" spans="1:7" ht="15">
      <c r="A115" s="114"/>
      <c r="B115" s="315"/>
      <c r="C115" s="316"/>
      <c r="D115" s="317"/>
      <c r="E115" s="90"/>
      <c r="F115" s="92"/>
      <c r="G115" s="116"/>
    </row>
    <row r="116" spans="1:7" ht="6.75" customHeight="1" thickBot="1">
      <c r="A116" s="114"/>
      <c r="B116" s="90"/>
      <c r="C116" s="90"/>
      <c r="D116" s="91"/>
      <c r="E116" s="90"/>
      <c r="F116" s="92"/>
      <c r="G116" s="116"/>
    </row>
    <row r="117" spans="1:7" ht="13.5" thickBot="1">
      <c r="A117" s="114"/>
      <c r="B117" s="90" t="s">
        <v>20</v>
      </c>
      <c r="C117" s="90"/>
      <c r="D117" s="91"/>
      <c r="E117" s="12" t="s">
        <v>2</v>
      </c>
      <c r="F117" s="54"/>
      <c r="G117" s="116"/>
    </row>
    <row r="118" spans="1:7" ht="6.75" customHeight="1" thickBot="1">
      <c r="A118" s="114"/>
      <c r="B118" s="90"/>
      <c r="C118" s="90"/>
      <c r="D118" s="91"/>
      <c r="E118" s="90"/>
      <c r="F118" s="92"/>
      <c r="G118" s="116"/>
    </row>
    <row r="119" spans="1:7" ht="13.5" thickBot="1">
      <c r="A119" s="114"/>
      <c r="B119" s="90"/>
      <c r="C119" s="115" t="s">
        <v>15</v>
      </c>
      <c r="D119" s="91"/>
      <c r="E119" s="90"/>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33" customFormat="1" ht="15">
      <c r="A121" s="107"/>
      <c r="B121" s="108"/>
      <c r="C121" s="108"/>
      <c r="D121" s="109"/>
      <c r="E121" s="110"/>
      <c r="F121" s="111"/>
      <c r="G121" s="112"/>
    </row>
    <row r="122" spans="1:7" s="33" customFormat="1" ht="15">
      <c r="A122" s="120"/>
      <c r="B122" s="41" t="s">
        <v>233</v>
      </c>
      <c r="C122" s="121"/>
      <c r="D122" s="151"/>
      <c r="E122" s="113"/>
      <c r="F122" s="113"/>
      <c r="G122" s="119"/>
    </row>
    <row r="123" spans="1:7" s="45" customFormat="1" ht="12">
      <c r="A123" s="122"/>
      <c r="B123" s="123"/>
      <c r="C123" s="124"/>
      <c r="D123" s="152" t="s">
        <v>147</v>
      </c>
      <c r="E123" s="125"/>
      <c r="F123" s="126"/>
      <c r="G123" s="127"/>
    </row>
    <row r="124" spans="1:7" s="33" customFormat="1" ht="6.75" customHeight="1" thickBot="1">
      <c r="A124" s="120"/>
      <c r="B124" s="97"/>
      <c r="C124" s="121"/>
      <c r="D124" s="128"/>
      <c r="E124" s="113"/>
      <c r="F124" s="99"/>
      <c r="G124" s="119"/>
    </row>
    <row r="125" spans="1:7" ht="13.5" thickBot="1">
      <c r="A125" s="114"/>
      <c r="B125" s="90" t="s">
        <v>18</v>
      </c>
      <c r="C125" s="90"/>
      <c r="D125" s="91"/>
      <c r="E125" s="12" t="s">
        <v>2</v>
      </c>
      <c r="F125" s="54"/>
      <c r="G125" s="116"/>
    </row>
    <row r="126" spans="1:7" ht="6.75" customHeight="1" thickBot="1">
      <c r="A126" s="114"/>
      <c r="B126" s="90"/>
      <c r="C126" s="90"/>
      <c r="D126" s="91"/>
      <c r="E126" s="90"/>
      <c r="F126" s="129"/>
      <c r="G126" s="116"/>
    </row>
    <row r="127" spans="1:7" ht="13.5" thickBot="1">
      <c r="A127" s="114"/>
      <c r="B127" s="90" t="s">
        <v>19</v>
      </c>
      <c r="C127" s="90"/>
      <c r="D127" s="91"/>
      <c r="E127" s="12" t="s">
        <v>2</v>
      </c>
      <c r="F127" s="54"/>
      <c r="G127" s="116"/>
    </row>
    <row r="128" spans="1:7" ht="6.75" customHeight="1" thickBot="1">
      <c r="A128" s="114"/>
      <c r="B128" s="90"/>
      <c r="C128" s="90"/>
      <c r="D128" s="91"/>
      <c r="E128" s="90"/>
      <c r="F128" s="92"/>
      <c r="G128" s="116"/>
    </row>
    <row r="129" spans="1:7" ht="13.5" thickBot="1">
      <c r="A129" s="114"/>
      <c r="B129" s="90"/>
      <c r="C129" s="90" t="s">
        <v>14</v>
      </c>
      <c r="D129" s="91"/>
      <c r="E129" s="90"/>
      <c r="F129" s="96" t="str">
        <f>IF(F127&gt;0,F125/F127,IF(F132&gt;0,F132,"N/A"))</f>
        <v>N/A</v>
      </c>
      <c r="G129" s="116"/>
    </row>
    <row r="130" spans="1:7" ht="6.75" customHeight="1">
      <c r="A130" s="114"/>
      <c r="B130" s="90"/>
      <c r="C130" s="90"/>
      <c r="D130" s="91"/>
      <c r="E130" s="90"/>
      <c r="F130" s="92"/>
      <c r="G130" s="116"/>
    </row>
    <row r="131" spans="1:7" ht="13.5" thickBot="1">
      <c r="A131" s="114"/>
      <c r="B131" s="318" t="s">
        <v>306</v>
      </c>
      <c r="C131" s="318"/>
      <c r="D131" s="318"/>
      <c r="E131" s="90"/>
      <c r="F131" s="92"/>
      <c r="G131" s="116"/>
    </row>
    <row r="132" spans="1:7" ht="13.5" thickBot="1">
      <c r="A132" s="114"/>
      <c r="B132" s="318"/>
      <c r="C132" s="318"/>
      <c r="D132" s="318"/>
      <c r="E132" s="12" t="s">
        <v>2</v>
      </c>
      <c r="F132" s="15"/>
      <c r="G132" s="116"/>
    </row>
    <row r="133" spans="1:7" ht="6.75" customHeight="1">
      <c r="A133" s="114"/>
      <c r="B133" s="90"/>
      <c r="C133" s="90"/>
      <c r="D133" s="91"/>
      <c r="E133" s="90"/>
      <c r="F133" s="92"/>
      <c r="G133" s="116"/>
    </row>
    <row r="134" spans="1:7" ht="15">
      <c r="A134" s="114"/>
      <c r="B134" s="309"/>
      <c r="C134" s="310"/>
      <c r="D134" s="311"/>
      <c r="E134" s="90"/>
      <c r="F134" s="92"/>
      <c r="G134" s="116"/>
    </row>
    <row r="135" spans="1:7" ht="15">
      <c r="A135" s="114"/>
      <c r="B135" s="312"/>
      <c r="C135" s="313"/>
      <c r="D135" s="314"/>
      <c r="E135" s="90"/>
      <c r="F135" s="92"/>
      <c r="G135" s="116"/>
    </row>
    <row r="136" spans="1:7" ht="15">
      <c r="A136" s="114"/>
      <c r="B136" s="312"/>
      <c r="C136" s="313"/>
      <c r="D136" s="314"/>
      <c r="E136" s="90"/>
      <c r="F136" s="92"/>
      <c r="G136" s="116"/>
    </row>
    <row r="137" spans="1:7" ht="15">
      <c r="A137" s="114"/>
      <c r="B137" s="312"/>
      <c r="C137" s="313"/>
      <c r="D137" s="314"/>
      <c r="E137" s="90"/>
      <c r="F137" s="92"/>
      <c r="G137" s="116"/>
    </row>
    <row r="138" spans="1:7" ht="15">
      <c r="A138" s="114"/>
      <c r="B138" s="312"/>
      <c r="C138" s="313"/>
      <c r="D138" s="314"/>
      <c r="E138" s="90"/>
      <c r="F138" s="92"/>
      <c r="G138" s="116"/>
    </row>
    <row r="139" spans="1:7" ht="15">
      <c r="A139" s="114"/>
      <c r="B139" s="312"/>
      <c r="C139" s="313"/>
      <c r="D139" s="314"/>
      <c r="E139" s="90"/>
      <c r="F139" s="92"/>
      <c r="G139" s="116"/>
    </row>
    <row r="140" spans="1:7" ht="15">
      <c r="A140" s="114"/>
      <c r="B140" s="315"/>
      <c r="C140" s="316"/>
      <c r="D140" s="317"/>
      <c r="E140" s="90"/>
      <c r="F140" s="92"/>
      <c r="G140" s="116"/>
    </row>
    <row r="141" spans="1:7" ht="6.75" customHeight="1" thickBot="1">
      <c r="A141" s="114"/>
      <c r="B141" s="90"/>
      <c r="C141" s="90"/>
      <c r="D141" s="91"/>
      <c r="E141" s="90"/>
      <c r="F141" s="92"/>
      <c r="G141" s="116"/>
    </row>
    <row r="142" spans="1:7" ht="13.5" thickBot="1">
      <c r="A142" s="114"/>
      <c r="B142" s="90" t="s">
        <v>20</v>
      </c>
      <c r="C142" s="90"/>
      <c r="D142" s="91"/>
      <c r="E142" s="12" t="s">
        <v>2</v>
      </c>
      <c r="F142" s="54"/>
      <c r="G142" s="116"/>
    </row>
    <row r="143" spans="1:7" ht="6.75" customHeight="1" thickBot="1">
      <c r="A143" s="114"/>
      <c r="B143" s="90"/>
      <c r="C143" s="90"/>
      <c r="D143" s="91"/>
      <c r="E143" s="90"/>
      <c r="F143" s="92"/>
      <c r="G143" s="116"/>
    </row>
    <row r="144" spans="1:7" ht="13.5" thickBot="1">
      <c r="A144" s="114"/>
      <c r="B144" s="90"/>
      <c r="C144" s="115" t="s">
        <v>15</v>
      </c>
      <c r="D144" s="91"/>
      <c r="E144" s="90"/>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33" customFormat="1" ht="15">
      <c r="A146" s="107"/>
      <c r="B146" s="108"/>
      <c r="C146" s="108"/>
      <c r="D146" s="109"/>
      <c r="E146" s="110"/>
      <c r="F146" s="111"/>
      <c r="G146" s="112"/>
    </row>
    <row r="147" spans="1:7" s="33" customFormat="1" ht="15">
      <c r="A147" s="120"/>
      <c r="B147" s="41" t="s">
        <v>232</v>
      </c>
      <c r="C147" s="121"/>
      <c r="D147" s="151"/>
      <c r="E147" s="113"/>
      <c r="F147" s="113"/>
      <c r="G147" s="119"/>
    </row>
    <row r="148" spans="1:7" s="45" customFormat="1" ht="12">
      <c r="A148" s="122"/>
      <c r="B148" s="123"/>
      <c r="C148" s="124"/>
      <c r="D148" s="152" t="s">
        <v>147</v>
      </c>
      <c r="E148" s="125"/>
      <c r="F148" s="126"/>
      <c r="G148" s="127"/>
    </row>
    <row r="149" spans="1:7" s="33" customFormat="1" ht="6.75" customHeight="1" thickBot="1">
      <c r="A149" s="120"/>
      <c r="B149" s="97"/>
      <c r="C149" s="121"/>
      <c r="D149" s="128"/>
      <c r="E149" s="113"/>
      <c r="F149" s="99"/>
      <c r="G149" s="119"/>
    </row>
    <row r="150" spans="1:7" ht="13.5" thickBot="1">
      <c r="A150" s="114"/>
      <c r="B150" s="90" t="s">
        <v>18</v>
      </c>
      <c r="C150" s="90"/>
      <c r="D150" s="91"/>
      <c r="E150" s="12" t="s">
        <v>2</v>
      </c>
      <c r="F150" s="54"/>
      <c r="G150" s="116"/>
    </row>
    <row r="151" spans="1:7" ht="6.75" customHeight="1" thickBot="1">
      <c r="A151" s="114"/>
      <c r="B151" s="90"/>
      <c r="C151" s="90"/>
      <c r="D151" s="91"/>
      <c r="E151" s="90"/>
      <c r="F151" s="129"/>
      <c r="G151" s="116"/>
    </row>
    <row r="152" spans="1:7" ht="13.5" thickBot="1">
      <c r="A152" s="114"/>
      <c r="B152" s="90" t="s">
        <v>19</v>
      </c>
      <c r="C152" s="90"/>
      <c r="D152" s="91"/>
      <c r="E152" s="12" t="s">
        <v>2</v>
      </c>
      <c r="F152" s="54"/>
      <c r="G152" s="116"/>
    </row>
    <row r="153" spans="1:7" ht="6.75" customHeight="1" thickBot="1">
      <c r="A153" s="114"/>
      <c r="B153" s="90"/>
      <c r="C153" s="90"/>
      <c r="D153" s="91"/>
      <c r="E153" s="90"/>
      <c r="F153" s="92"/>
      <c r="G153" s="116"/>
    </row>
    <row r="154" spans="1:7" ht="13.5" thickBot="1">
      <c r="A154" s="114"/>
      <c r="B154" s="90"/>
      <c r="C154" s="90" t="s">
        <v>14</v>
      </c>
      <c r="D154" s="91"/>
      <c r="E154" s="90"/>
      <c r="F154" s="96" t="str">
        <f>IF(F152&gt;0,F150/F152,IF(F157&gt;0,F157,"N/A"))</f>
        <v>N/A</v>
      </c>
      <c r="G154" s="116"/>
    </row>
    <row r="155" spans="1:7" ht="6.75" customHeight="1">
      <c r="A155" s="114"/>
      <c r="B155" s="90"/>
      <c r="C155" s="90"/>
      <c r="D155" s="91"/>
      <c r="E155" s="90"/>
      <c r="F155" s="92"/>
      <c r="G155" s="116"/>
    </row>
    <row r="156" spans="1:7" ht="13.5" thickBot="1">
      <c r="A156" s="114"/>
      <c r="B156" s="318" t="s">
        <v>306</v>
      </c>
      <c r="C156" s="318"/>
      <c r="D156" s="318"/>
      <c r="E156" s="90"/>
      <c r="F156" s="92"/>
      <c r="G156" s="116"/>
    </row>
    <row r="157" spans="1:7" ht="13.5" thickBot="1">
      <c r="A157" s="114"/>
      <c r="B157" s="318"/>
      <c r="C157" s="318"/>
      <c r="D157" s="318"/>
      <c r="E157" s="12" t="s">
        <v>2</v>
      </c>
      <c r="F157" s="15"/>
      <c r="G157" s="116"/>
    </row>
    <row r="158" spans="1:7" ht="6.75" customHeight="1">
      <c r="A158" s="114"/>
      <c r="B158" s="90"/>
      <c r="C158" s="90"/>
      <c r="D158" s="91"/>
      <c r="E158" s="90"/>
      <c r="F158" s="92"/>
      <c r="G158" s="116"/>
    </row>
    <row r="159" spans="1:7" ht="15">
      <c r="A159" s="114"/>
      <c r="B159" s="309"/>
      <c r="C159" s="310"/>
      <c r="D159" s="311"/>
      <c r="E159" s="90"/>
      <c r="F159" s="92"/>
      <c r="G159" s="116"/>
    </row>
    <row r="160" spans="1:7" ht="15">
      <c r="A160" s="114"/>
      <c r="B160" s="312"/>
      <c r="C160" s="313"/>
      <c r="D160" s="314"/>
      <c r="E160" s="90"/>
      <c r="F160" s="92"/>
      <c r="G160" s="116"/>
    </row>
    <row r="161" spans="1:7" ht="15">
      <c r="A161" s="114"/>
      <c r="B161" s="312"/>
      <c r="C161" s="313"/>
      <c r="D161" s="314"/>
      <c r="E161" s="90"/>
      <c r="F161" s="92"/>
      <c r="G161" s="116"/>
    </row>
    <row r="162" spans="1:7" ht="15">
      <c r="A162" s="114"/>
      <c r="B162" s="312"/>
      <c r="C162" s="313"/>
      <c r="D162" s="314"/>
      <c r="E162" s="90"/>
      <c r="F162" s="92"/>
      <c r="G162" s="116"/>
    </row>
    <row r="163" spans="1:7" ht="15">
      <c r="A163" s="114"/>
      <c r="B163" s="312"/>
      <c r="C163" s="313"/>
      <c r="D163" s="314"/>
      <c r="E163" s="90"/>
      <c r="F163" s="92"/>
      <c r="G163" s="116"/>
    </row>
    <row r="164" spans="1:7" ht="15">
      <c r="A164" s="114"/>
      <c r="B164" s="312"/>
      <c r="C164" s="313"/>
      <c r="D164" s="314"/>
      <c r="E164" s="90"/>
      <c r="F164" s="92"/>
      <c r="G164" s="116"/>
    </row>
    <row r="165" spans="1:7" ht="15">
      <c r="A165" s="114"/>
      <c r="B165" s="315"/>
      <c r="C165" s="316"/>
      <c r="D165" s="317"/>
      <c r="E165" s="90"/>
      <c r="F165" s="92"/>
      <c r="G165" s="116"/>
    </row>
    <row r="166" spans="1:7" ht="6.75" customHeight="1" thickBot="1">
      <c r="A166" s="114"/>
      <c r="B166" s="90"/>
      <c r="C166" s="90"/>
      <c r="D166" s="91"/>
      <c r="E166" s="90"/>
      <c r="F166" s="92"/>
      <c r="G166" s="116"/>
    </row>
    <row r="167" spans="1:7" ht="13.5" thickBot="1">
      <c r="A167" s="114"/>
      <c r="B167" s="90" t="s">
        <v>20</v>
      </c>
      <c r="C167" s="90"/>
      <c r="D167" s="91"/>
      <c r="E167" s="12" t="s">
        <v>2</v>
      </c>
      <c r="F167" s="54"/>
      <c r="G167" s="116"/>
    </row>
    <row r="168" spans="1:7" ht="6.75" customHeight="1" thickBot="1">
      <c r="A168" s="114"/>
      <c r="B168" s="90"/>
      <c r="C168" s="90"/>
      <c r="D168" s="91"/>
      <c r="E168" s="90"/>
      <c r="F168" s="92"/>
      <c r="G168" s="116"/>
    </row>
    <row r="169" spans="1:7" ht="13.5" thickBot="1">
      <c r="A169" s="114"/>
      <c r="B169" s="90"/>
      <c r="C169" s="115" t="s">
        <v>15</v>
      </c>
      <c r="D169" s="91"/>
      <c r="E169" s="90"/>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33" customFormat="1" ht="15">
      <c r="A171" s="107"/>
      <c r="B171" s="108"/>
      <c r="C171" s="108"/>
      <c r="D171" s="109"/>
      <c r="E171" s="110"/>
      <c r="F171" s="111"/>
      <c r="G171" s="112"/>
    </row>
    <row r="172" spans="1:7" s="33" customFormat="1" ht="15">
      <c r="A172" s="120"/>
      <c r="B172" s="41" t="s">
        <v>232</v>
      </c>
      <c r="C172" s="121"/>
      <c r="D172" s="151"/>
      <c r="E172" s="113"/>
      <c r="F172" s="113"/>
      <c r="G172" s="119"/>
    </row>
    <row r="173" spans="1:7" s="45" customFormat="1" ht="12">
      <c r="A173" s="122"/>
      <c r="B173" s="123"/>
      <c r="C173" s="124"/>
      <c r="D173" s="152" t="s">
        <v>147</v>
      </c>
      <c r="E173" s="125"/>
      <c r="F173" s="126"/>
      <c r="G173" s="127"/>
    </row>
    <row r="174" spans="1:7" s="33" customFormat="1" ht="6.75" customHeight="1" thickBot="1">
      <c r="A174" s="120"/>
      <c r="B174" s="97"/>
      <c r="C174" s="121"/>
      <c r="D174" s="128"/>
      <c r="E174" s="113"/>
      <c r="F174" s="99"/>
      <c r="G174" s="119"/>
    </row>
    <row r="175" spans="1:7" ht="13.5" thickBot="1">
      <c r="A175" s="114"/>
      <c r="B175" s="90" t="s">
        <v>18</v>
      </c>
      <c r="C175" s="90"/>
      <c r="D175" s="91"/>
      <c r="E175" s="12" t="s">
        <v>2</v>
      </c>
      <c r="F175" s="54"/>
      <c r="G175" s="116"/>
    </row>
    <row r="176" spans="1:7" ht="6.75" customHeight="1" thickBot="1">
      <c r="A176" s="114"/>
      <c r="B176" s="90"/>
      <c r="C176" s="90"/>
      <c r="D176" s="91"/>
      <c r="E176" s="90"/>
      <c r="F176" s="129"/>
      <c r="G176" s="116"/>
    </row>
    <row r="177" spans="1:7" ht="13.5" thickBot="1">
      <c r="A177" s="114"/>
      <c r="B177" s="90" t="s">
        <v>19</v>
      </c>
      <c r="C177" s="90"/>
      <c r="D177" s="91"/>
      <c r="E177" s="12" t="s">
        <v>2</v>
      </c>
      <c r="F177" s="54"/>
      <c r="G177" s="116"/>
    </row>
    <row r="178" spans="1:7" ht="6.75" customHeight="1" thickBot="1">
      <c r="A178" s="114"/>
      <c r="B178" s="90"/>
      <c r="C178" s="90"/>
      <c r="D178" s="91"/>
      <c r="E178" s="90"/>
      <c r="F178" s="92"/>
      <c r="G178" s="116"/>
    </row>
    <row r="179" spans="1:7" ht="13.5" thickBot="1">
      <c r="A179" s="114"/>
      <c r="B179" s="90"/>
      <c r="C179" s="90" t="s">
        <v>14</v>
      </c>
      <c r="D179" s="91"/>
      <c r="E179" s="90"/>
      <c r="F179" s="96" t="str">
        <f>IF(F177&gt;0,F175/F177,IF(F182&gt;0,F182,"N/A"))</f>
        <v>N/A</v>
      </c>
      <c r="G179" s="116"/>
    </row>
    <row r="180" spans="1:7" ht="6.75" customHeight="1">
      <c r="A180" s="114"/>
      <c r="B180" s="90"/>
      <c r="C180" s="90"/>
      <c r="D180" s="91"/>
      <c r="E180" s="90"/>
      <c r="F180" s="92"/>
      <c r="G180" s="116"/>
    </row>
    <row r="181" spans="1:7" ht="13.5" thickBot="1">
      <c r="A181" s="114"/>
      <c r="B181" s="318" t="s">
        <v>306</v>
      </c>
      <c r="C181" s="318"/>
      <c r="D181" s="318"/>
      <c r="E181" s="90"/>
      <c r="F181" s="92"/>
      <c r="G181" s="116"/>
    </row>
    <row r="182" spans="1:7" ht="13.5" thickBot="1">
      <c r="A182" s="114"/>
      <c r="B182" s="318"/>
      <c r="C182" s="318"/>
      <c r="D182" s="318"/>
      <c r="E182" s="12" t="s">
        <v>2</v>
      </c>
      <c r="F182" s="15"/>
      <c r="G182" s="116"/>
    </row>
    <row r="183" spans="1:7" ht="6.75" customHeight="1">
      <c r="A183" s="114"/>
      <c r="B183" s="90"/>
      <c r="C183" s="90"/>
      <c r="D183" s="91"/>
      <c r="E183" s="90"/>
      <c r="F183" s="92"/>
      <c r="G183" s="116"/>
    </row>
    <row r="184" spans="1:7" ht="15">
      <c r="A184" s="114"/>
      <c r="B184" s="309"/>
      <c r="C184" s="310"/>
      <c r="D184" s="311"/>
      <c r="E184" s="90"/>
      <c r="F184" s="92"/>
      <c r="G184" s="116"/>
    </row>
    <row r="185" spans="1:7" ht="15">
      <c r="A185" s="114"/>
      <c r="B185" s="312"/>
      <c r="C185" s="313"/>
      <c r="D185" s="314"/>
      <c r="E185" s="90"/>
      <c r="F185" s="92"/>
      <c r="G185" s="116"/>
    </row>
    <row r="186" spans="1:7" ht="15">
      <c r="A186" s="114"/>
      <c r="B186" s="312"/>
      <c r="C186" s="313"/>
      <c r="D186" s="314"/>
      <c r="E186" s="90"/>
      <c r="F186" s="92"/>
      <c r="G186" s="116"/>
    </row>
    <row r="187" spans="1:7" ht="15">
      <c r="A187" s="114"/>
      <c r="B187" s="312"/>
      <c r="C187" s="313"/>
      <c r="D187" s="314"/>
      <c r="E187" s="90"/>
      <c r="F187" s="92"/>
      <c r="G187" s="116"/>
    </row>
    <row r="188" spans="1:7" ht="15">
      <c r="A188" s="114"/>
      <c r="B188" s="312"/>
      <c r="C188" s="313"/>
      <c r="D188" s="314"/>
      <c r="E188" s="90"/>
      <c r="F188" s="92"/>
      <c r="G188" s="116"/>
    </row>
    <row r="189" spans="1:7" ht="15">
      <c r="A189" s="114"/>
      <c r="B189" s="312"/>
      <c r="C189" s="313"/>
      <c r="D189" s="314"/>
      <c r="E189" s="90"/>
      <c r="F189" s="92"/>
      <c r="G189" s="116"/>
    </row>
    <row r="190" spans="1:7" ht="15">
      <c r="A190" s="114"/>
      <c r="B190" s="315"/>
      <c r="C190" s="316"/>
      <c r="D190" s="317"/>
      <c r="E190" s="90"/>
      <c r="F190" s="92"/>
      <c r="G190" s="116"/>
    </row>
    <row r="191" spans="1:7" ht="6.75" customHeight="1" thickBot="1">
      <c r="A191" s="114"/>
      <c r="B191" s="90"/>
      <c r="C191" s="90"/>
      <c r="D191" s="91"/>
      <c r="E191" s="90"/>
      <c r="F191" s="92"/>
      <c r="G191" s="116"/>
    </row>
    <row r="192" spans="1:7" ht="13.5" thickBot="1">
      <c r="A192" s="114"/>
      <c r="B192" s="90" t="s">
        <v>20</v>
      </c>
      <c r="C192" s="90"/>
      <c r="D192" s="91"/>
      <c r="E192" s="12" t="s">
        <v>2</v>
      </c>
      <c r="F192" s="54"/>
      <c r="G192" s="116"/>
    </row>
    <row r="193" spans="1:7" ht="6.75" customHeight="1" thickBot="1">
      <c r="A193" s="114"/>
      <c r="B193" s="90"/>
      <c r="C193" s="90"/>
      <c r="D193" s="91"/>
      <c r="E193" s="90"/>
      <c r="F193" s="92"/>
      <c r="G193" s="116"/>
    </row>
    <row r="194" spans="1:7" ht="13.5" thickBot="1">
      <c r="A194" s="114"/>
      <c r="B194" s="90"/>
      <c r="C194" s="115" t="s">
        <v>15</v>
      </c>
      <c r="D194" s="91"/>
      <c r="E194" s="90"/>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33" customFormat="1" ht="15">
      <c r="A196" s="107"/>
      <c r="B196" s="108"/>
      <c r="C196" s="108"/>
      <c r="D196" s="109"/>
      <c r="E196" s="110"/>
      <c r="F196" s="111"/>
      <c r="G196" s="112"/>
    </row>
    <row r="197" spans="1:7" s="33" customFormat="1" ht="15">
      <c r="A197" s="120"/>
      <c r="B197" s="41" t="s">
        <v>232</v>
      </c>
      <c r="C197" s="121"/>
      <c r="D197" s="151"/>
      <c r="E197" s="113"/>
      <c r="F197" s="113"/>
      <c r="G197" s="119"/>
    </row>
    <row r="198" spans="1:7" s="45" customFormat="1" ht="12">
      <c r="A198" s="122"/>
      <c r="B198" s="123"/>
      <c r="C198" s="124"/>
      <c r="D198" s="152" t="s">
        <v>147</v>
      </c>
      <c r="E198" s="125"/>
      <c r="F198" s="126"/>
      <c r="G198" s="127"/>
    </row>
    <row r="199" spans="1:7" s="33" customFormat="1" ht="6.75" customHeight="1" thickBot="1">
      <c r="A199" s="120"/>
      <c r="B199" s="97"/>
      <c r="C199" s="121"/>
      <c r="D199" s="128"/>
      <c r="E199" s="113"/>
      <c r="F199" s="99"/>
      <c r="G199" s="119"/>
    </row>
    <row r="200" spans="1:7" ht="13.5" thickBot="1">
      <c r="A200" s="114"/>
      <c r="B200" s="90" t="s">
        <v>18</v>
      </c>
      <c r="C200" s="90"/>
      <c r="D200" s="91"/>
      <c r="E200" s="12" t="s">
        <v>2</v>
      </c>
      <c r="F200" s="54"/>
      <c r="G200" s="116"/>
    </row>
    <row r="201" spans="1:7" ht="6.75" customHeight="1" thickBot="1">
      <c r="A201" s="114"/>
      <c r="B201" s="90"/>
      <c r="C201" s="90"/>
      <c r="D201" s="91"/>
      <c r="E201" s="90"/>
      <c r="F201" s="129"/>
      <c r="G201" s="116"/>
    </row>
    <row r="202" spans="1:7" ht="13.5" thickBot="1">
      <c r="A202" s="114"/>
      <c r="B202" s="90" t="s">
        <v>19</v>
      </c>
      <c r="C202" s="90"/>
      <c r="D202" s="91"/>
      <c r="E202" s="12" t="s">
        <v>2</v>
      </c>
      <c r="F202" s="54"/>
      <c r="G202" s="116"/>
    </row>
    <row r="203" spans="1:7" ht="6.75" customHeight="1" thickBot="1">
      <c r="A203" s="114"/>
      <c r="B203" s="90"/>
      <c r="C203" s="90"/>
      <c r="D203" s="91"/>
      <c r="E203" s="90"/>
      <c r="F203" s="92"/>
      <c r="G203" s="116"/>
    </row>
    <row r="204" spans="1:7" ht="13.5" thickBot="1">
      <c r="A204" s="114"/>
      <c r="B204" s="90"/>
      <c r="C204" s="90" t="s">
        <v>14</v>
      </c>
      <c r="D204" s="91"/>
      <c r="E204" s="90"/>
      <c r="F204" s="96" t="str">
        <f>IF(F202&gt;0,F200/F202,IF(F207&gt;0,F207,"N/A"))</f>
        <v>N/A</v>
      </c>
      <c r="G204" s="116"/>
    </row>
    <row r="205" spans="1:7" ht="6.75" customHeight="1">
      <c r="A205" s="114"/>
      <c r="B205" s="90"/>
      <c r="C205" s="90"/>
      <c r="D205" s="91"/>
      <c r="E205" s="90"/>
      <c r="F205" s="92"/>
      <c r="G205" s="116"/>
    </row>
    <row r="206" spans="1:7" ht="13.5" thickBot="1">
      <c r="A206" s="114"/>
      <c r="B206" s="318" t="s">
        <v>306</v>
      </c>
      <c r="C206" s="318"/>
      <c r="D206" s="318"/>
      <c r="E206" s="90"/>
      <c r="F206" s="92"/>
      <c r="G206" s="116"/>
    </row>
    <row r="207" spans="1:7" ht="13.5" thickBot="1">
      <c r="A207" s="114"/>
      <c r="B207" s="318"/>
      <c r="C207" s="318"/>
      <c r="D207" s="318"/>
      <c r="E207" s="12" t="s">
        <v>2</v>
      </c>
      <c r="F207" s="15"/>
      <c r="G207" s="116"/>
    </row>
    <row r="208" spans="1:7" ht="6.75" customHeight="1">
      <c r="A208" s="114"/>
      <c r="B208" s="90"/>
      <c r="C208" s="90"/>
      <c r="D208" s="91"/>
      <c r="E208" s="90"/>
      <c r="F208" s="92"/>
      <c r="G208" s="116"/>
    </row>
    <row r="209" spans="1:7" ht="15">
      <c r="A209" s="114"/>
      <c r="B209" s="309"/>
      <c r="C209" s="310"/>
      <c r="D209" s="311"/>
      <c r="E209" s="90"/>
      <c r="F209" s="92"/>
      <c r="G209" s="116"/>
    </row>
    <row r="210" spans="1:7" ht="15">
      <c r="A210" s="114"/>
      <c r="B210" s="312"/>
      <c r="C210" s="313"/>
      <c r="D210" s="314"/>
      <c r="E210" s="90"/>
      <c r="F210" s="92"/>
      <c r="G210" s="116"/>
    </row>
    <row r="211" spans="1:7" ht="15">
      <c r="A211" s="114"/>
      <c r="B211" s="312"/>
      <c r="C211" s="313"/>
      <c r="D211" s="314"/>
      <c r="E211" s="90"/>
      <c r="F211" s="92"/>
      <c r="G211" s="116"/>
    </row>
    <row r="212" spans="1:7" ht="15">
      <c r="A212" s="114"/>
      <c r="B212" s="312"/>
      <c r="C212" s="313"/>
      <c r="D212" s="314"/>
      <c r="E212" s="90"/>
      <c r="F212" s="92"/>
      <c r="G212" s="116"/>
    </row>
    <row r="213" spans="1:7" ht="15">
      <c r="A213" s="114"/>
      <c r="B213" s="312"/>
      <c r="C213" s="313"/>
      <c r="D213" s="314"/>
      <c r="E213" s="90"/>
      <c r="F213" s="92"/>
      <c r="G213" s="116"/>
    </row>
    <row r="214" spans="1:7" ht="15">
      <c r="A214" s="114"/>
      <c r="B214" s="312"/>
      <c r="C214" s="313"/>
      <c r="D214" s="314"/>
      <c r="E214" s="90"/>
      <c r="F214" s="92"/>
      <c r="G214" s="116"/>
    </row>
    <row r="215" spans="1:7" ht="15">
      <c r="A215" s="114"/>
      <c r="B215" s="315"/>
      <c r="C215" s="316"/>
      <c r="D215" s="317"/>
      <c r="E215" s="90"/>
      <c r="F215" s="92"/>
      <c r="G215" s="116"/>
    </row>
    <row r="216" spans="1:7" ht="6.75" customHeight="1" thickBot="1">
      <c r="A216" s="114"/>
      <c r="B216" s="90"/>
      <c r="C216" s="90"/>
      <c r="D216" s="91"/>
      <c r="E216" s="90"/>
      <c r="F216" s="92"/>
      <c r="G216" s="116"/>
    </row>
    <row r="217" spans="1:7" ht="13.5" thickBot="1">
      <c r="A217" s="114"/>
      <c r="B217" s="90" t="s">
        <v>20</v>
      </c>
      <c r="C217" s="90"/>
      <c r="D217" s="91"/>
      <c r="E217" s="12" t="s">
        <v>2</v>
      </c>
      <c r="F217" s="54"/>
      <c r="G217" s="116"/>
    </row>
    <row r="218" spans="1:7" ht="6.75" customHeight="1" thickBot="1">
      <c r="A218" s="114"/>
      <c r="B218" s="90"/>
      <c r="C218" s="90"/>
      <c r="D218" s="91"/>
      <c r="E218" s="90"/>
      <c r="F218" s="92"/>
      <c r="G218" s="116"/>
    </row>
    <row r="219" spans="1:7" ht="13.5" thickBot="1">
      <c r="A219" s="114"/>
      <c r="B219" s="90"/>
      <c r="C219" s="115" t="s">
        <v>15</v>
      </c>
      <c r="D219" s="91"/>
      <c r="E219" s="90"/>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33" customFormat="1" ht="15">
      <c r="A221" s="107"/>
      <c r="B221" s="108"/>
      <c r="C221" s="108"/>
      <c r="D221" s="109"/>
      <c r="E221" s="110"/>
      <c r="F221" s="111"/>
      <c r="G221" s="112"/>
    </row>
    <row r="222" spans="1:7" s="33" customFormat="1" ht="15">
      <c r="A222" s="120"/>
      <c r="B222" s="41" t="s">
        <v>232</v>
      </c>
      <c r="C222" s="121"/>
      <c r="D222" s="151"/>
      <c r="E222" s="113"/>
      <c r="F222" s="113"/>
      <c r="G222" s="119"/>
    </row>
    <row r="223" spans="1:7" s="45" customFormat="1" ht="12">
      <c r="A223" s="122"/>
      <c r="B223" s="123"/>
      <c r="C223" s="124"/>
      <c r="D223" s="152" t="s">
        <v>147</v>
      </c>
      <c r="E223" s="125"/>
      <c r="F223" s="126"/>
      <c r="G223" s="127"/>
    </row>
    <row r="224" spans="1:7" s="33" customFormat="1" ht="6.75" customHeight="1" thickBot="1">
      <c r="A224" s="120"/>
      <c r="B224" s="97"/>
      <c r="C224" s="121"/>
      <c r="D224" s="128"/>
      <c r="E224" s="113"/>
      <c r="F224" s="99"/>
      <c r="G224" s="119"/>
    </row>
    <row r="225" spans="1:7" ht="13.5" thickBot="1">
      <c r="A225" s="114"/>
      <c r="B225" s="90" t="s">
        <v>18</v>
      </c>
      <c r="C225" s="90"/>
      <c r="D225" s="91"/>
      <c r="E225" s="12" t="s">
        <v>2</v>
      </c>
      <c r="F225" s="54"/>
      <c r="G225" s="116"/>
    </row>
    <row r="226" spans="1:7" ht="6.75" customHeight="1" thickBot="1">
      <c r="A226" s="114"/>
      <c r="B226" s="90"/>
      <c r="C226" s="90"/>
      <c r="D226" s="91"/>
      <c r="E226" s="90"/>
      <c r="F226" s="129"/>
      <c r="G226" s="116"/>
    </row>
    <row r="227" spans="1:7" ht="13.5" thickBot="1">
      <c r="A227" s="114"/>
      <c r="B227" s="90" t="s">
        <v>19</v>
      </c>
      <c r="C227" s="90"/>
      <c r="D227" s="91"/>
      <c r="E227" s="12" t="s">
        <v>2</v>
      </c>
      <c r="F227" s="54"/>
      <c r="G227" s="116"/>
    </row>
    <row r="228" spans="1:7" ht="6.75" customHeight="1" thickBot="1">
      <c r="A228" s="114"/>
      <c r="B228" s="90"/>
      <c r="C228" s="90"/>
      <c r="D228" s="91"/>
      <c r="E228" s="90"/>
      <c r="F228" s="92"/>
      <c r="G228" s="116"/>
    </row>
    <row r="229" spans="1:7" ht="13.5" thickBot="1">
      <c r="A229" s="114"/>
      <c r="B229" s="90"/>
      <c r="C229" s="90" t="s">
        <v>14</v>
      </c>
      <c r="D229" s="91"/>
      <c r="E229" s="90"/>
      <c r="F229" s="96" t="str">
        <f>IF(F227&gt;0,F225/F227,IF(F232&gt;0,F232,"N/A"))</f>
        <v>N/A</v>
      </c>
      <c r="G229" s="116"/>
    </row>
    <row r="230" spans="1:7" ht="6.75" customHeight="1">
      <c r="A230" s="114"/>
      <c r="B230" s="90"/>
      <c r="C230" s="90"/>
      <c r="D230" s="91"/>
      <c r="E230" s="90"/>
      <c r="F230" s="92"/>
      <c r="G230" s="116"/>
    </row>
    <row r="231" spans="1:7" ht="13.5" thickBot="1">
      <c r="A231" s="114"/>
      <c r="B231" s="318" t="s">
        <v>306</v>
      </c>
      <c r="C231" s="318"/>
      <c r="D231" s="318"/>
      <c r="E231" s="90"/>
      <c r="F231" s="92"/>
      <c r="G231" s="116"/>
    </row>
    <row r="232" spans="1:7" ht="13.5" thickBot="1">
      <c r="A232" s="114"/>
      <c r="B232" s="318"/>
      <c r="C232" s="318"/>
      <c r="D232" s="318"/>
      <c r="E232" s="12" t="s">
        <v>2</v>
      </c>
      <c r="F232" s="15"/>
      <c r="G232" s="116"/>
    </row>
    <row r="233" spans="1:7" ht="6.75" customHeight="1">
      <c r="A233" s="114"/>
      <c r="B233" s="90"/>
      <c r="C233" s="90"/>
      <c r="D233" s="91"/>
      <c r="E233" s="90"/>
      <c r="F233" s="92"/>
      <c r="G233" s="116"/>
    </row>
    <row r="234" spans="1:7" ht="15">
      <c r="A234" s="114"/>
      <c r="B234" s="309"/>
      <c r="C234" s="310"/>
      <c r="D234" s="311"/>
      <c r="E234" s="90"/>
      <c r="F234" s="92"/>
      <c r="G234" s="116"/>
    </row>
    <row r="235" spans="1:7" ht="15">
      <c r="A235" s="114"/>
      <c r="B235" s="312"/>
      <c r="C235" s="313"/>
      <c r="D235" s="314"/>
      <c r="E235" s="90"/>
      <c r="F235" s="92"/>
      <c r="G235" s="116"/>
    </row>
    <row r="236" spans="1:7" ht="15">
      <c r="A236" s="114"/>
      <c r="B236" s="312"/>
      <c r="C236" s="313"/>
      <c r="D236" s="314"/>
      <c r="E236" s="90"/>
      <c r="F236" s="92"/>
      <c r="G236" s="116"/>
    </row>
    <row r="237" spans="1:7" ht="15">
      <c r="A237" s="114"/>
      <c r="B237" s="312"/>
      <c r="C237" s="313"/>
      <c r="D237" s="314"/>
      <c r="E237" s="90"/>
      <c r="F237" s="92"/>
      <c r="G237" s="116"/>
    </row>
    <row r="238" spans="1:7" ht="15">
      <c r="A238" s="114"/>
      <c r="B238" s="312"/>
      <c r="C238" s="313"/>
      <c r="D238" s="314"/>
      <c r="E238" s="90"/>
      <c r="F238" s="92"/>
      <c r="G238" s="116"/>
    </row>
    <row r="239" spans="1:7" ht="15">
      <c r="A239" s="114"/>
      <c r="B239" s="312"/>
      <c r="C239" s="313"/>
      <c r="D239" s="314"/>
      <c r="E239" s="90"/>
      <c r="F239" s="92"/>
      <c r="G239" s="116"/>
    </row>
    <row r="240" spans="1:7" ht="15">
      <c r="A240" s="114"/>
      <c r="B240" s="315"/>
      <c r="C240" s="316"/>
      <c r="D240" s="317"/>
      <c r="E240" s="90"/>
      <c r="F240" s="92"/>
      <c r="G240" s="116"/>
    </row>
    <row r="241" spans="1:7" ht="6.75" customHeight="1" thickBot="1">
      <c r="A241" s="114"/>
      <c r="B241" s="90"/>
      <c r="C241" s="90"/>
      <c r="D241" s="91"/>
      <c r="E241" s="90"/>
      <c r="F241" s="92"/>
      <c r="G241" s="116"/>
    </row>
    <row r="242" spans="1:7" ht="13.5" thickBot="1">
      <c r="A242" s="114"/>
      <c r="B242" s="90" t="s">
        <v>20</v>
      </c>
      <c r="C242" s="90"/>
      <c r="D242" s="91"/>
      <c r="E242" s="12" t="s">
        <v>2</v>
      </c>
      <c r="F242" s="54"/>
      <c r="G242" s="116"/>
    </row>
    <row r="243" spans="1:7" ht="6.75" customHeight="1" thickBot="1">
      <c r="A243" s="114"/>
      <c r="B243" s="90"/>
      <c r="C243" s="90"/>
      <c r="D243" s="91"/>
      <c r="E243" s="90"/>
      <c r="F243" s="92"/>
      <c r="G243" s="116"/>
    </row>
    <row r="244" spans="1:7" ht="13.5" thickBot="1">
      <c r="A244" s="114"/>
      <c r="B244" s="90"/>
      <c r="C244" s="115" t="s">
        <v>15</v>
      </c>
      <c r="D244" s="91"/>
      <c r="E244" s="90"/>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33" customFormat="1" ht="15">
      <c r="A246" s="107"/>
      <c r="B246" s="108"/>
      <c r="C246" s="108"/>
      <c r="D246" s="109"/>
      <c r="E246" s="110"/>
      <c r="F246" s="111"/>
      <c r="G246" s="112"/>
    </row>
    <row r="247" spans="1:7" s="33" customFormat="1" ht="15">
      <c r="A247" s="120"/>
      <c r="B247" s="41" t="s">
        <v>232</v>
      </c>
      <c r="C247" s="121"/>
      <c r="D247" s="151"/>
      <c r="E247" s="113"/>
      <c r="F247" s="113"/>
      <c r="G247" s="119"/>
    </row>
    <row r="248" spans="1:7" s="45" customFormat="1" ht="12">
      <c r="A248" s="122"/>
      <c r="B248" s="123"/>
      <c r="C248" s="124"/>
      <c r="D248" s="152" t="s">
        <v>147</v>
      </c>
      <c r="E248" s="125"/>
      <c r="F248" s="126"/>
      <c r="G248" s="127"/>
    </row>
    <row r="249" spans="1:7" s="33" customFormat="1" ht="6.75" customHeight="1" thickBot="1">
      <c r="A249" s="120"/>
      <c r="B249" s="97"/>
      <c r="C249" s="121"/>
      <c r="D249" s="128"/>
      <c r="E249" s="113"/>
      <c r="F249" s="99"/>
      <c r="G249" s="119"/>
    </row>
    <row r="250" spans="1:7" ht="13.5" thickBot="1">
      <c r="A250" s="114"/>
      <c r="B250" s="90" t="s">
        <v>18</v>
      </c>
      <c r="C250" s="90"/>
      <c r="D250" s="91"/>
      <c r="E250" s="12" t="s">
        <v>2</v>
      </c>
      <c r="F250" s="54"/>
      <c r="G250" s="116"/>
    </row>
    <row r="251" spans="1:7" ht="6.75" customHeight="1" thickBot="1">
      <c r="A251" s="114"/>
      <c r="B251" s="90"/>
      <c r="C251" s="90"/>
      <c r="D251" s="91"/>
      <c r="E251" s="90"/>
      <c r="F251" s="129"/>
      <c r="G251" s="116"/>
    </row>
    <row r="252" spans="1:7" ht="13.5" thickBot="1">
      <c r="A252" s="114"/>
      <c r="B252" s="90" t="s">
        <v>19</v>
      </c>
      <c r="C252" s="90"/>
      <c r="D252" s="91"/>
      <c r="E252" s="12" t="s">
        <v>2</v>
      </c>
      <c r="F252" s="54"/>
      <c r="G252" s="116"/>
    </row>
    <row r="253" spans="1:7" ht="6.75" customHeight="1" thickBot="1">
      <c r="A253" s="114"/>
      <c r="B253" s="90"/>
      <c r="C253" s="90"/>
      <c r="D253" s="91"/>
      <c r="E253" s="90"/>
      <c r="F253" s="92"/>
      <c r="G253" s="116"/>
    </row>
    <row r="254" spans="1:7" ht="13.5" thickBot="1">
      <c r="A254" s="114"/>
      <c r="B254" s="90"/>
      <c r="C254" s="90" t="s">
        <v>14</v>
      </c>
      <c r="D254" s="91"/>
      <c r="E254" s="90"/>
      <c r="F254" s="96" t="str">
        <f>IF(F252&gt;0,F250/F252,IF(F257&gt;0,F257,"N/A"))</f>
        <v>N/A</v>
      </c>
      <c r="G254" s="116"/>
    </row>
    <row r="255" spans="1:7" ht="6.75" customHeight="1">
      <c r="A255" s="114"/>
      <c r="B255" s="90"/>
      <c r="C255" s="90"/>
      <c r="D255" s="91"/>
      <c r="E255" s="90"/>
      <c r="F255" s="92"/>
      <c r="G255" s="116"/>
    </row>
    <row r="256" spans="1:7" ht="13.5" thickBot="1">
      <c r="A256" s="114"/>
      <c r="B256" s="318" t="s">
        <v>306</v>
      </c>
      <c r="C256" s="318"/>
      <c r="D256" s="318"/>
      <c r="E256" s="90"/>
      <c r="F256" s="92"/>
      <c r="G256" s="116"/>
    </row>
    <row r="257" spans="1:7" ht="13.5" thickBot="1">
      <c r="A257" s="114"/>
      <c r="B257" s="318"/>
      <c r="C257" s="318"/>
      <c r="D257" s="318"/>
      <c r="E257" s="12" t="s">
        <v>2</v>
      </c>
      <c r="F257" s="15"/>
      <c r="G257" s="116"/>
    </row>
    <row r="258" spans="1:7" ht="6.75" customHeight="1">
      <c r="A258" s="114"/>
      <c r="B258" s="90"/>
      <c r="C258" s="90"/>
      <c r="D258" s="91"/>
      <c r="E258" s="90"/>
      <c r="F258" s="92"/>
      <c r="G258" s="116"/>
    </row>
    <row r="259" spans="1:7" ht="15">
      <c r="A259" s="114"/>
      <c r="B259" s="309"/>
      <c r="C259" s="310"/>
      <c r="D259" s="311"/>
      <c r="E259" s="90"/>
      <c r="F259" s="92"/>
      <c r="G259" s="116"/>
    </row>
    <row r="260" spans="1:7" ht="15">
      <c r="A260" s="114"/>
      <c r="B260" s="312"/>
      <c r="C260" s="313"/>
      <c r="D260" s="314"/>
      <c r="E260" s="90"/>
      <c r="F260" s="92"/>
      <c r="G260" s="116"/>
    </row>
    <row r="261" spans="1:7" ht="15">
      <c r="A261" s="114"/>
      <c r="B261" s="312"/>
      <c r="C261" s="313"/>
      <c r="D261" s="314"/>
      <c r="E261" s="90"/>
      <c r="F261" s="92"/>
      <c r="G261" s="116"/>
    </row>
    <row r="262" spans="1:7" ht="15">
      <c r="A262" s="114"/>
      <c r="B262" s="312"/>
      <c r="C262" s="313"/>
      <c r="D262" s="314"/>
      <c r="E262" s="90"/>
      <c r="F262" s="92"/>
      <c r="G262" s="116"/>
    </row>
    <row r="263" spans="1:7" ht="15">
      <c r="A263" s="114"/>
      <c r="B263" s="312"/>
      <c r="C263" s="313"/>
      <c r="D263" s="314"/>
      <c r="E263" s="90"/>
      <c r="F263" s="92"/>
      <c r="G263" s="116"/>
    </row>
    <row r="264" spans="1:7" ht="15">
      <c r="A264" s="114"/>
      <c r="B264" s="312"/>
      <c r="C264" s="313"/>
      <c r="D264" s="314"/>
      <c r="E264" s="90"/>
      <c r="F264" s="92"/>
      <c r="G264" s="116"/>
    </row>
    <row r="265" spans="1:7" ht="15">
      <c r="A265" s="114"/>
      <c r="B265" s="315"/>
      <c r="C265" s="316"/>
      <c r="D265" s="317"/>
      <c r="E265" s="90"/>
      <c r="F265" s="92"/>
      <c r="G265" s="116"/>
    </row>
    <row r="266" spans="1:7" ht="6.75" customHeight="1" thickBot="1">
      <c r="A266" s="114"/>
      <c r="B266" s="90"/>
      <c r="C266" s="90"/>
      <c r="D266" s="91"/>
      <c r="E266" s="90"/>
      <c r="F266" s="92"/>
      <c r="G266" s="116"/>
    </row>
    <row r="267" spans="1:7" ht="13.5" thickBot="1">
      <c r="A267" s="114"/>
      <c r="B267" s="90" t="s">
        <v>20</v>
      </c>
      <c r="C267" s="90"/>
      <c r="D267" s="91"/>
      <c r="E267" s="12" t="s">
        <v>2</v>
      </c>
      <c r="F267" s="54"/>
      <c r="G267" s="116"/>
    </row>
    <row r="268" spans="1:7" ht="6.75" customHeight="1" thickBot="1">
      <c r="A268" s="114"/>
      <c r="B268" s="90"/>
      <c r="C268" s="90"/>
      <c r="D268" s="91"/>
      <c r="E268" s="90"/>
      <c r="F268" s="92"/>
      <c r="G268" s="116"/>
    </row>
    <row r="269" spans="1:7" ht="13.5" thickBot="1">
      <c r="A269" s="114"/>
      <c r="B269" s="90"/>
      <c r="C269" s="115" t="s">
        <v>15</v>
      </c>
      <c r="D269" s="91"/>
      <c r="E269" s="90"/>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sheetProtection selectLockedCells="1" selectUnlockedCells="1"/>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48"/>
  <sheetViews>
    <sheetView showGridLines="0" view="pageBreakPreview" zoomScaleSheetLayoutView="100" zoomScalePageLayoutView="90" workbookViewId="0" topLeftCell="A1">
      <selection activeCell="F20" sqref="F20"/>
    </sheetView>
  </sheetViews>
  <sheetFormatPr defaultColWidth="10.00390625" defaultRowHeight="15"/>
  <cols>
    <col min="1" max="1" width="1.7109375" style="2" customWidth="1"/>
    <col min="2" max="2" width="2.140625" style="2" customWidth="1"/>
    <col min="3" max="3" width="20.8515625" style="2" customWidth="1"/>
    <col min="4" max="4" width="74.57421875" style="3" customWidth="1"/>
    <col min="5" max="5" width="2.7109375" style="2" customWidth="1"/>
    <col min="6" max="6" width="15.5742187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41213</v>
      </c>
      <c r="F4" s="7"/>
    </row>
    <row r="5" ht="15">
      <c r="A5" s="9" t="s">
        <v>0</v>
      </c>
    </row>
    <row r="7" spans="1:6" s="5" customFormat="1" ht="14.25">
      <c r="A7" s="10" t="s">
        <v>1</v>
      </c>
      <c r="D7" s="11"/>
      <c r="F7" s="7"/>
    </row>
    <row r="8" spans="1:6" s="5" customFormat="1" ht="14.25">
      <c r="A8" s="12" t="s">
        <v>2</v>
      </c>
      <c r="B8" s="13" t="s">
        <v>3</v>
      </c>
      <c r="D8" s="11"/>
      <c r="F8" s="7"/>
    </row>
    <row r="9" spans="1:6" s="5" customFormat="1" ht="15" thickBot="1">
      <c r="A9" s="13" t="s">
        <v>228</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9</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2252250</v>
      </c>
      <c r="G17" s="36"/>
    </row>
    <row r="18" spans="1:7" ht="13.5" thickBot="1">
      <c r="A18" s="34"/>
      <c r="C18" s="35"/>
      <c r="G18" s="36"/>
    </row>
    <row r="19" spans="1:7" ht="13.5" thickBot="1">
      <c r="A19" s="34"/>
      <c r="B19" s="2" t="s">
        <v>11</v>
      </c>
      <c r="C19" s="35"/>
      <c r="E19" s="14" t="s">
        <v>2</v>
      </c>
      <c r="F19" s="15">
        <v>2252250</v>
      </c>
      <c r="G19" s="36"/>
    </row>
    <row r="20" spans="1:7" s="33" customFormat="1" ht="15">
      <c r="A20" s="37"/>
      <c r="B20" s="9"/>
      <c r="C20" s="9"/>
      <c r="D20" s="38"/>
      <c r="F20" s="19"/>
      <c r="G20" s="39"/>
    </row>
    <row r="21" spans="1:7" s="33" customFormat="1" ht="15">
      <c r="A21" s="40"/>
      <c r="B21" s="41" t="s">
        <v>12</v>
      </c>
      <c r="C21" s="41"/>
      <c r="D21" s="38"/>
      <c r="G21" s="39"/>
    </row>
    <row r="22" spans="1:7" s="45" customFormat="1" ht="15">
      <c r="A22" s="42"/>
      <c r="B22" s="41" t="s">
        <v>13</v>
      </c>
      <c r="C22" s="43"/>
      <c r="D22" s="44"/>
      <c r="F22" s="46"/>
      <c r="G22" s="47"/>
    </row>
    <row r="23" spans="1:7" ht="13.5" thickBot="1">
      <c r="A23" s="34"/>
      <c r="G23" s="36"/>
    </row>
    <row r="24" spans="1:7" ht="13.5" thickBot="1">
      <c r="A24" s="34"/>
      <c r="B24" s="328" t="s">
        <v>305</v>
      </c>
      <c r="C24" s="329"/>
      <c r="D24" s="329"/>
      <c r="E24" s="14" t="s">
        <v>2</v>
      </c>
      <c r="F24" s="15" t="s">
        <v>191</v>
      </c>
      <c r="G24" s="36"/>
    </row>
    <row r="25" spans="1:7" ht="15">
      <c r="A25" s="34"/>
      <c r="B25" s="329"/>
      <c r="C25" s="329"/>
      <c r="D25" s="329"/>
      <c r="E25" s="45"/>
      <c r="F25" s="46"/>
      <c r="G25" s="36"/>
    </row>
    <row r="26" spans="1:7" ht="6.75" customHeight="1">
      <c r="A26" s="34"/>
      <c r="G26" s="36"/>
    </row>
    <row r="27" spans="1:7" ht="15">
      <c r="A27" s="34"/>
      <c r="B27" s="309" t="s">
        <v>362</v>
      </c>
      <c r="C27" s="310"/>
      <c r="D27" s="311"/>
      <c r="G27" s="36"/>
    </row>
    <row r="28" spans="1:7" ht="15">
      <c r="A28" s="34"/>
      <c r="B28" s="312"/>
      <c r="C28" s="313"/>
      <c r="D28" s="314"/>
      <c r="G28" s="36"/>
    </row>
    <row r="29" spans="1:7" ht="15">
      <c r="A29" s="34"/>
      <c r="B29" s="312"/>
      <c r="C29" s="313"/>
      <c r="D29" s="314"/>
      <c r="G29" s="36"/>
    </row>
    <row r="30" spans="1:7" ht="15">
      <c r="A30" s="34"/>
      <c r="B30" s="312"/>
      <c r="C30" s="313"/>
      <c r="D30" s="314"/>
      <c r="G30" s="36"/>
    </row>
    <row r="31" spans="1:7" ht="15">
      <c r="A31" s="34"/>
      <c r="B31" s="312"/>
      <c r="C31" s="313"/>
      <c r="D31" s="314"/>
      <c r="G31" s="36"/>
    </row>
    <row r="32" spans="1:7" ht="15">
      <c r="A32" s="34"/>
      <c r="B32" s="312"/>
      <c r="C32" s="313"/>
      <c r="D32" s="314"/>
      <c r="G32" s="36"/>
    </row>
    <row r="33" spans="1:7" ht="102.75" customHeight="1">
      <c r="A33" s="34"/>
      <c r="B33" s="315"/>
      <c r="C33" s="316"/>
      <c r="D33" s="317"/>
      <c r="G33" s="36"/>
    </row>
    <row r="34" spans="1:7" ht="6.75" customHeight="1" thickBot="1">
      <c r="A34" s="34"/>
      <c r="G34" s="36"/>
    </row>
    <row r="35" spans="1:7" ht="13.5" thickBot="1">
      <c r="A35" s="34"/>
      <c r="C35" s="2" t="s">
        <v>14</v>
      </c>
      <c r="F35" s="16" t="str">
        <f>IF(AND(F24="Yes",ISTEXT(B27)),"Yes","N/A")</f>
        <v>Yes</v>
      </c>
      <c r="G35" s="36"/>
    </row>
    <row r="36" spans="1:7" ht="6.75" customHeight="1" thickBot="1">
      <c r="A36" s="34"/>
      <c r="G36" s="36"/>
    </row>
    <row r="37" spans="1:7" ht="13.5" thickBot="1">
      <c r="A37" s="34"/>
      <c r="C37" s="35" t="s">
        <v>15</v>
      </c>
      <c r="F37" s="18">
        <f>IF(F35="Yes",1,"")</f>
        <v>1</v>
      </c>
      <c r="G37" s="36"/>
    </row>
    <row r="38" spans="1:7" ht="6.75" customHeight="1">
      <c r="A38" s="48"/>
      <c r="B38" s="49"/>
      <c r="C38" s="49"/>
      <c r="D38" s="50"/>
      <c r="E38" s="49"/>
      <c r="F38" s="51"/>
      <c r="G38" s="52"/>
    </row>
    <row r="39" spans="1:7" s="33" customFormat="1" ht="15">
      <c r="A39" s="27"/>
      <c r="B39" s="28"/>
      <c r="C39" s="28"/>
      <c r="D39" s="29"/>
      <c r="E39" s="30"/>
      <c r="F39" s="31"/>
      <c r="G39" s="32"/>
    </row>
    <row r="40" spans="1:7" s="33" customFormat="1" ht="15">
      <c r="A40" s="40"/>
      <c r="B40" s="41" t="s">
        <v>16</v>
      </c>
      <c r="C40" s="41"/>
      <c r="D40" s="38"/>
      <c r="G40" s="39"/>
    </row>
    <row r="41" spans="1:7" s="45" customFormat="1" ht="15">
      <c r="A41" s="42"/>
      <c r="B41" s="41" t="s">
        <v>17</v>
      </c>
      <c r="C41" s="43"/>
      <c r="D41" s="44"/>
      <c r="F41" s="46"/>
      <c r="G41" s="47"/>
    </row>
    <row r="42" spans="1:7" s="33" customFormat="1" ht="6.75" customHeight="1">
      <c r="A42" s="40"/>
      <c r="B42" s="17"/>
      <c r="C42" s="41"/>
      <c r="D42" s="53"/>
      <c r="F42" s="19"/>
      <c r="G42" s="39"/>
    </row>
    <row r="43" spans="1:7" s="58" customFormat="1" ht="13.5" thickBot="1">
      <c r="A43" s="57"/>
      <c r="B43" s="58" t="s">
        <v>227</v>
      </c>
      <c r="D43" s="59"/>
      <c r="E43" s="144"/>
      <c r="F43" s="145"/>
      <c r="G43" s="61"/>
    </row>
    <row r="44" spans="1:7" s="58" customFormat="1" ht="13.5" thickBot="1">
      <c r="A44" s="57"/>
      <c r="B44" s="58" t="s">
        <v>225</v>
      </c>
      <c r="D44" s="59"/>
      <c r="E44" s="60" t="s">
        <v>2</v>
      </c>
      <c r="F44" s="136"/>
      <c r="G44" s="61"/>
    </row>
    <row r="45" spans="1:7" s="58" customFormat="1" ht="15">
      <c r="A45" s="57"/>
      <c r="D45" s="59"/>
      <c r="E45" s="60"/>
      <c r="F45" s="156"/>
      <c r="G45" s="61"/>
    </row>
    <row r="46" spans="1:7" ht="12.75" customHeight="1">
      <c r="A46" s="34"/>
      <c r="B46" s="328" t="s">
        <v>305</v>
      </c>
      <c r="C46" s="329"/>
      <c r="D46" s="329"/>
      <c r="E46" s="45"/>
      <c r="F46" s="46"/>
      <c r="G46" s="36"/>
    </row>
    <row r="47" spans="1:7" ht="15">
      <c r="A47" s="34"/>
      <c r="B47" s="329"/>
      <c r="C47" s="329"/>
      <c r="D47" s="329"/>
      <c r="E47" s="45"/>
      <c r="F47" s="46"/>
      <c r="G47" s="36"/>
    </row>
    <row r="48" spans="1:7" ht="6.75" customHeight="1">
      <c r="A48" s="34"/>
      <c r="G48" s="36"/>
    </row>
    <row r="49" spans="1:7" ht="15">
      <c r="A49" s="34"/>
      <c r="B49" s="309"/>
      <c r="C49" s="310"/>
      <c r="D49" s="311"/>
      <c r="G49" s="36"/>
    </row>
    <row r="50" spans="1:7" ht="15">
      <c r="A50" s="34"/>
      <c r="B50" s="312"/>
      <c r="C50" s="313"/>
      <c r="D50" s="314"/>
      <c r="G50" s="36"/>
    </row>
    <row r="51" spans="1:7" ht="15">
      <c r="A51" s="34"/>
      <c r="B51" s="312"/>
      <c r="C51" s="313"/>
      <c r="D51" s="314"/>
      <c r="G51" s="36"/>
    </row>
    <row r="52" spans="1:7" ht="15">
      <c r="A52" s="34"/>
      <c r="B52" s="312"/>
      <c r="C52" s="313"/>
      <c r="D52" s="314"/>
      <c r="G52" s="36"/>
    </row>
    <row r="53" spans="1:7" ht="15">
      <c r="A53" s="34"/>
      <c r="B53" s="312"/>
      <c r="C53" s="313"/>
      <c r="D53" s="314"/>
      <c r="G53" s="36"/>
    </row>
    <row r="54" spans="1:7" ht="15">
      <c r="A54" s="34"/>
      <c r="B54" s="312"/>
      <c r="C54" s="313"/>
      <c r="D54" s="314"/>
      <c r="G54" s="36"/>
    </row>
    <row r="55" spans="1:7" ht="15">
      <c r="A55" s="34"/>
      <c r="B55" s="315"/>
      <c r="C55" s="316"/>
      <c r="D55" s="317"/>
      <c r="G55" s="36"/>
    </row>
    <row r="56" spans="1:7" ht="6.75" customHeight="1" thickBot="1">
      <c r="A56" s="34"/>
      <c r="G56" s="36"/>
    </row>
    <row r="57" spans="1:7" ht="13.5" thickBot="1">
      <c r="A57" s="34"/>
      <c r="C57" s="2" t="s">
        <v>14</v>
      </c>
      <c r="F57" s="16" t="str">
        <f>IF(OR(F44="",B49=""),"N/A","Yes")</f>
        <v>N/A</v>
      </c>
      <c r="G57" s="36"/>
    </row>
    <row r="58" spans="1:7" ht="6.75" customHeight="1" thickBot="1">
      <c r="A58" s="34"/>
      <c r="G58" s="36"/>
    </row>
    <row r="59" spans="1:7" ht="13.5" thickBot="1">
      <c r="A59" s="34"/>
      <c r="C59" s="35" t="s">
        <v>15</v>
      </c>
      <c r="F59" s="18" t="str">
        <f>IF(F57="Yes",1,"")</f>
        <v/>
      </c>
      <c r="G59" s="36"/>
    </row>
    <row r="60" spans="1:7" ht="6.75" customHeight="1">
      <c r="A60" s="48"/>
      <c r="B60" s="49"/>
      <c r="C60" s="49"/>
      <c r="D60" s="50"/>
      <c r="E60" s="49"/>
      <c r="F60" s="51"/>
      <c r="G60" s="52"/>
    </row>
    <row r="61" spans="1:7" s="33" customFormat="1" ht="15">
      <c r="A61" s="27"/>
      <c r="B61" s="28"/>
      <c r="C61" s="28"/>
      <c r="D61" s="29"/>
      <c r="E61" s="30"/>
      <c r="F61" s="31"/>
      <c r="G61" s="32"/>
    </row>
    <row r="62" spans="1:7" s="33" customFormat="1" ht="15">
      <c r="A62" s="40"/>
      <c r="B62" s="41" t="s">
        <v>21</v>
      </c>
      <c r="C62" s="41"/>
      <c r="D62" s="38"/>
      <c r="G62" s="39"/>
    </row>
    <row r="63" spans="1:7" s="45" customFormat="1" ht="15">
      <c r="A63" s="42"/>
      <c r="B63" s="41" t="s">
        <v>22</v>
      </c>
      <c r="C63" s="43"/>
      <c r="D63" s="44"/>
      <c r="F63" s="46"/>
      <c r="G63" s="47"/>
    </row>
    <row r="64" spans="1:7" s="33" customFormat="1" ht="6.75" customHeight="1">
      <c r="A64" s="40"/>
      <c r="B64" s="17"/>
      <c r="C64" s="41"/>
      <c r="D64" s="53"/>
      <c r="F64" s="19"/>
      <c r="G64" s="39"/>
    </row>
    <row r="65" spans="1:7" s="58" customFormat="1" ht="13.5" thickBot="1">
      <c r="A65" s="57"/>
      <c r="B65" s="58" t="s">
        <v>227</v>
      </c>
      <c r="D65" s="59"/>
      <c r="E65" s="144"/>
      <c r="F65" s="145"/>
      <c r="G65" s="61"/>
    </row>
    <row r="66" spans="1:7" s="58" customFormat="1" ht="13.5" thickBot="1">
      <c r="A66" s="57"/>
      <c r="B66" s="58" t="s">
        <v>225</v>
      </c>
      <c r="D66" s="59"/>
      <c r="E66" s="60" t="s">
        <v>2</v>
      </c>
      <c r="F66" s="136"/>
      <c r="G66" s="61"/>
    </row>
    <row r="67" spans="1:7" s="58" customFormat="1" ht="15">
      <c r="A67" s="57"/>
      <c r="D67" s="59"/>
      <c r="E67" s="60"/>
      <c r="F67" s="156"/>
      <c r="G67" s="61"/>
    </row>
    <row r="68" spans="1:7" ht="12.75" customHeight="1">
      <c r="A68" s="34"/>
      <c r="B68" s="328" t="s">
        <v>305</v>
      </c>
      <c r="C68" s="329"/>
      <c r="D68" s="329"/>
      <c r="E68" s="45"/>
      <c r="F68" s="46"/>
      <c r="G68" s="36"/>
    </row>
    <row r="69" spans="1:7" ht="15">
      <c r="A69" s="34"/>
      <c r="B69" s="329"/>
      <c r="C69" s="329"/>
      <c r="D69" s="329"/>
      <c r="E69" s="45"/>
      <c r="F69" s="46"/>
      <c r="G69" s="36"/>
    </row>
    <row r="70" spans="1:7" ht="6.75" customHeight="1">
      <c r="A70" s="34"/>
      <c r="G70" s="36"/>
    </row>
    <row r="71" spans="1:7" ht="15">
      <c r="A71" s="34"/>
      <c r="B71" s="309"/>
      <c r="C71" s="310"/>
      <c r="D71" s="311"/>
      <c r="G71" s="36"/>
    </row>
    <row r="72" spans="1:7" ht="15">
      <c r="A72" s="34"/>
      <c r="B72" s="312"/>
      <c r="C72" s="313"/>
      <c r="D72" s="314"/>
      <c r="G72" s="36"/>
    </row>
    <row r="73" spans="1:7" ht="15">
      <c r="A73" s="34"/>
      <c r="B73" s="312"/>
      <c r="C73" s="313"/>
      <c r="D73" s="314"/>
      <c r="G73" s="36"/>
    </row>
    <row r="74" spans="1:7" ht="15">
      <c r="A74" s="34"/>
      <c r="B74" s="312"/>
      <c r="C74" s="313"/>
      <c r="D74" s="314"/>
      <c r="G74" s="36"/>
    </row>
    <row r="75" spans="1:7" ht="15">
      <c r="A75" s="34"/>
      <c r="B75" s="312"/>
      <c r="C75" s="313"/>
      <c r="D75" s="314"/>
      <c r="G75" s="36"/>
    </row>
    <row r="76" spans="1:7" ht="15">
      <c r="A76" s="34"/>
      <c r="B76" s="312"/>
      <c r="C76" s="313"/>
      <c r="D76" s="314"/>
      <c r="G76" s="36"/>
    </row>
    <row r="77" spans="1:7" ht="15">
      <c r="A77" s="34"/>
      <c r="B77" s="315"/>
      <c r="C77" s="316"/>
      <c r="D77" s="317"/>
      <c r="G77" s="36"/>
    </row>
    <row r="78" spans="1:7" ht="6.75" customHeight="1" thickBot="1">
      <c r="A78" s="34"/>
      <c r="G78" s="36"/>
    </row>
    <row r="79" spans="1:7" ht="13.5" thickBot="1">
      <c r="A79" s="34"/>
      <c r="C79" s="2" t="s">
        <v>14</v>
      </c>
      <c r="F79" s="16" t="str">
        <f>IF(OR(F66="",B71=""),"N/A","Yes")</f>
        <v>N/A</v>
      </c>
      <c r="G79" s="36"/>
    </row>
    <row r="80" spans="1:7" ht="6.75" customHeight="1" thickBot="1">
      <c r="A80" s="34"/>
      <c r="G80" s="36"/>
    </row>
    <row r="81" spans="1:7" ht="13.5" thickBot="1">
      <c r="A81" s="34"/>
      <c r="C81" s="35" t="s">
        <v>15</v>
      </c>
      <c r="F81" s="18" t="str">
        <f>IF(F79="Yes",1,"")</f>
        <v/>
      </c>
      <c r="G81" s="36"/>
    </row>
    <row r="82" spans="1:7" ht="6.75" customHeight="1">
      <c r="A82" s="48"/>
      <c r="B82" s="49"/>
      <c r="C82" s="49"/>
      <c r="D82" s="50"/>
      <c r="E82" s="49"/>
      <c r="F82" s="51"/>
      <c r="G82" s="52"/>
    </row>
    <row r="83" spans="1:7" s="33" customFormat="1" ht="15">
      <c r="A83" s="27"/>
      <c r="B83" s="28"/>
      <c r="C83" s="28"/>
      <c r="D83" s="29"/>
      <c r="E83" s="30"/>
      <c r="F83" s="31"/>
      <c r="G83" s="32"/>
    </row>
    <row r="84" spans="1:7" s="33" customFormat="1" ht="15">
      <c r="A84" s="40"/>
      <c r="B84" s="41" t="s">
        <v>23</v>
      </c>
      <c r="C84" s="41"/>
      <c r="D84" s="38"/>
      <c r="G84" s="39"/>
    </row>
    <row r="85" spans="1:7" s="45" customFormat="1" ht="15">
      <c r="A85" s="42"/>
      <c r="B85" s="41" t="s">
        <v>229</v>
      </c>
      <c r="C85" s="43"/>
      <c r="D85" s="44"/>
      <c r="F85" s="46"/>
      <c r="G85" s="47"/>
    </row>
    <row r="86" spans="1:7" s="33" customFormat="1" ht="6.75" customHeight="1">
      <c r="A86" s="40"/>
      <c r="B86" s="17"/>
      <c r="C86" s="41"/>
      <c r="D86" s="53"/>
      <c r="F86" s="19"/>
      <c r="G86" s="39"/>
    </row>
    <row r="87" spans="1:7" s="58" customFormat="1" ht="13.5" thickBot="1">
      <c r="A87" s="57"/>
      <c r="B87" s="58" t="s">
        <v>227</v>
      </c>
      <c r="D87" s="59"/>
      <c r="E87" s="144"/>
      <c r="F87" s="145"/>
      <c r="G87" s="61"/>
    </row>
    <row r="88" spans="1:7" s="58" customFormat="1" ht="13.5" thickBot="1">
      <c r="A88" s="57"/>
      <c r="B88" s="58" t="s">
        <v>225</v>
      </c>
      <c r="D88" s="59"/>
      <c r="E88" s="60" t="s">
        <v>2</v>
      </c>
      <c r="F88" s="136"/>
      <c r="G88" s="61"/>
    </row>
    <row r="89" spans="1:7" s="58" customFormat="1" ht="15">
      <c r="A89" s="57"/>
      <c r="D89" s="59"/>
      <c r="E89" s="60"/>
      <c r="F89" s="156"/>
      <c r="G89" s="61"/>
    </row>
    <row r="90" spans="1:7" ht="12.75" customHeight="1">
      <c r="A90" s="34"/>
      <c r="B90" s="328" t="s">
        <v>305</v>
      </c>
      <c r="C90" s="329"/>
      <c r="D90" s="329"/>
      <c r="E90" s="45"/>
      <c r="F90" s="46"/>
      <c r="G90" s="36"/>
    </row>
    <row r="91" spans="1:7" ht="15">
      <c r="A91" s="34"/>
      <c r="B91" s="329"/>
      <c r="C91" s="329"/>
      <c r="D91" s="329"/>
      <c r="E91" s="45"/>
      <c r="F91" s="46"/>
      <c r="G91" s="36"/>
    </row>
    <row r="92" spans="1:7" ht="6.75" customHeight="1">
      <c r="A92" s="34"/>
      <c r="G92" s="36"/>
    </row>
    <row r="93" spans="1:7" ht="15">
      <c r="A93" s="34"/>
      <c r="B93" s="309"/>
      <c r="C93" s="310"/>
      <c r="D93" s="311"/>
      <c r="G93" s="36"/>
    </row>
    <row r="94" spans="1:7" ht="15">
      <c r="A94" s="34"/>
      <c r="B94" s="312"/>
      <c r="C94" s="313"/>
      <c r="D94" s="314"/>
      <c r="G94" s="36"/>
    </row>
    <row r="95" spans="1:7" ht="15">
      <c r="A95" s="34"/>
      <c r="B95" s="312"/>
      <c r="C95" s="313"/>
      <c r="D95" s="314"/>
      <c r="G95" s="36"/>
    </row>
    <row r="96" spans="1:7" ht="15">
      <c r="A96" s="34"/>
      <c r="B96" s="312"/>
      <c r="C96" s="313"/>
      <c r="D96" s="314"/>
      <c r="G96" s="36"/>
    </row>
    <row r="97" spans="1:7" ht="15">
      <c r="A97" s="34"/>
      <c r="B97" s="312"/>
      <c r="C97" s="313"/>
      <c r="D97" s="314"/>
      <c r="G97" s="36"/>
    </row>
    <row r="98" spans="1:7" ht="15">
      <c r="A98" s="34"/>
      <c r="B98" s="312"/>
      <c r="C98" s="313"/>
      <c r="D98" s="314"/>
      <c r="G98" s="36"/>
    </row>
    <row r="99" spans="1:7" ht="15">
      <c r="A99" s="34"/>
      <c r="B99" s="315"/>
      <c r="C99" s="316"/>
      <c r="D99" s="317"/>
      <c r="G99" s="36"/>
    </row>
    <row r="100" spans="1:7" ht="6.75" customHeight="1" thickBot="1">
      <c r="A100" s="34"/>
      <c r="G100" s="36"/>
    </row>
    <row r="101" spans="1:7" ht="13.5" thickBot="1">
      <c r="A101" s="34"/>
      <c r="C101" s="2" t="s">
        <v>14</v>
      </c>
      <c r="F101" s="16" t="str">
        <f>IF(OR(F88="",B93=""),"N/A","Yes")</f>
        <v>N/A</v>
      </c>
      <c r="G101" s="36"/>
    </row>
    <row r="102" spans="1:7" ht="6.75" customHeight="1" thickBot="1">
      <c r="A102" s="34"/>
      <c r="G102" s="36"/>
    </row>
    <row r="103" spans="1:7" ht="13.5" thickBot="1">
      <c r="A103" s="34"/>
      <c r="C103" s="35" t="s">
        <v>15</v>
      </c>
      <c r="F103" s="18" t="str">
        <f>IF(F101="Yes",1,"")</f>
        <v/>
      </c>
      <c r="G103" s="36"/>
    </row>
    <row r="104" spans="1:7" ht="6.75" customHeight="1">
      <c r="A104" s="48"/>
      <c r="B104" s="49"/>
      <c r="C104" s="49"/>
      <c r="D104" s="50"/>
      <c r="E104" s="49"/>
      <c r="F104" s="51"/>
      <c r="G104" s="52"/>
    </row>
    <row r="105" spans="1:7" s="33" customFormat="1" ht="15">
      <c r="A105" s="27"/>
      <c r="B105" s="28"/>
      <c r="C105" s="28"/>
      <c r="D105" s="29"/>
      <c r="E105" s="30"/>
      <c r="F105" s="31"/>
      <c r="G105" s="32"/>
    </row>
    <row r="106" spans="1:7" s="33" customFormat="1" ht="15">
      <c r="A106" s="37"/>
      <c r="B106" s="41" t="s">
        <v>24</v>
      </c>
      <c r="C106" s="9"/>
      <c r="D106" s="38"/>
      <c r="F106" s="19"/>
      <c r="G106" s="39"/>
    </row>
    <row r="107" spans="1:7" s="33" customFormat="1" ht="15">
      <c r="A107" s="40"/>
      <c r="B107" s="55" t="s">
        <v>26</v>
      </c>
      <c r="C107" s="41"/>
      <c r="D107" s="38"/>
      <c r="G107" s="39"/>
    </row>
    <row r="108" spans="1:7" s="33" customFormat="1" ht="6.75" customHeight="1">
      <c r="A108" s="40"/>
      <c r="B108" s="17"/>
      <c r="C108" s="41"/>
      <c r="D108" s="53"/>
      <c r="F108" s="19"/>
      <c r="G108" s="39"/>
    </row>
    <row r="109" spans="1:7" s="58" customFormat="1" ht="13.5" thickBot="1">
      <c r="A109" s="57"/>
      <c r="B109" s="58" t="s">
        <v>227</v>
      </c>
      <c r="D109" s="59"/>
      <c r="E109" s="144"/>
      <c r="F109" s="145"/>
      <c r="G109" s="61"/>
    </row>
    <row r="110" spans="1:7" s="58" customFormat="1" ht="13.5" thickBot="1">
      <c r="A110" s="57"/>
      <c r="B110" s="58" t="s">
        <v>226</v>
      </c>
      <c r="D110" s="59"/>
      <c r="E110" s="60" t="s">
        <v>2</v>
      </c>
      <c r="F110" s="136"/>
      <c r="G110" s="61"/>
    </row>
    <row r="111" spans="1:7" s="58" customFormat="1" ht="15">
      <c r="A111" s="57"/>
      <c r="D111" s="59"/>
      <c r="E111" s="60"/>
      <c r="F111" s="156"/>
      <c r="G111" s="61"/>
    </row>
    <row r="112" spans="1:7" ht="12.75" customHeight="1">
      <c r="A112" s="34"/>
      <c r="B112" s="328" t="s">
        <v>305</v>
      </c>
      <c r="C112" s="329"/>
      <c r="D112" s="329"/>
      <c r="E112" s="45"/>
      <c r="F112" s="46"/>
      <c r="G112" s="36"/>
    </row>
    <row r="113" spans="1:7" ht="15">
      <c r="A113" s="34"/>
      <c r="B113" s="329"/>
      <c r="C113" s="329"/>
      <c r="D113" s="329"/>
      <c r="E113" s="45"/>
      <c r="F113" s="46"/>
      <c r="G113" s="36"/>
    </row>
    <row r="114" spans="1:7" ht="6.75" customHeight="1">
      <c r="A114" s="34"/>
      <c r="G114" s="36"/>
    </row>
    <row r="115" spans="1:7" ht="15">
      <c r="A115" s="34"/>
      <c r="B115" s="309"/>
      <c r="C115" s="310"/>
      <c r="D115" s="311"/>
      <c r="G115" s="36"/>
    </row>
    <row r="116" spans="1:7" ht="15">
      <c r="A116" s="34"/>
      <c r="B116" s="312"/>
      <c r="C116" s="313"/>
      <c r="D116" s="314"/>
      <c r="G116" s="36"/>
    </row>
    <row r="117" spans="1:7" ht="15">
      <c r="A117" s="34"/>
      <c r="B117" s="312"/>
      <c r="C117" s="313"/>
      <c r="D117" s="314"/>
      <c r="G117" s="36"/>
    </row>
    <row r="118" spans="1:7" ht="15">
      <c r="A118" s="34"/>
      <c r="B118" s="312"/>
      <c r="C118" s="313"/>
      <c r="D118" s="314"/>
      <c r="G118" s="36"/>
    </row>
    <row r="119" spans="1:7" ht="15">
      <c r="A119" s="34"/>
      <c r="B119" s="312"/>
      <c r="C119" s="313"/>
      <c r="D119" s="314"/>
      <c r="G119" s="36"/>
    </row>
    <row r="120" spans="1:7" ht="15">
      <c r="A120" s="34"/>
      <c r="B120" s="312"/>
      <c r="C120" s="313"/>
      <c r="D120" s="314"/>
      <c r="G120" s="36"/>
    </row>
    <row r="121" spans="1:7" ht="15">
      <c r="A121" s="34"/>
      <c r="B121" s="315"/>
      <c r="C121" s="316"/>
      <c r="D121" s="317"/>
      <c r="G121" s="36"/>
    </row>
    <row r="122" spans="1:7" ht="6.75" customHeight="1" thickBot="1">
      <c r="A122" s="34"/>
      <c r="G122" s="36"/>
    </row>
    <row r="123" spans="1:7" ht="13.5" thickBot="1">
      <c r="A123" s="34"/>
      <c r="C123" s="2" t="s">
        <v>14</v>
      </c>
      <c r="F123" s="16" t="str">
        <f>IF(OR(F110="",B115=""),"N/A","Yes")</f>
        <v>N/A</v>
      </c>
      <c r="G123" s="36"/>
    </row>
    <row r="124" spans="1:7" ht="6.75" customHeight="1" thickBot="1">
      <c r="A124" s="34"/>
      <c r="G124" s="36"/>
    </row>
    <row r="125" spans="1:7" ht="13.5" thickBot="1">
      <c r="A125" s="34"/>
      <c r="C125" s="35" t="s">
        <v>15</v>
      </c>
      <c r="F125" s="18" t="str">
        <f>IF(F123="Yes",1,"")</f>
        <v/>
      </c>
      <c r="G125" s="36"/>
    </row>
    <row r="126" spans="1:7" ht="6.75" customHeight="1">
      <c r="A126" s="48"/>
      <c r="B126" s="49"/>
      <c r="C126" s="49"/>
      <c r="D126" s="50"/>
      <c r="E126" s="49"/>
      <c r="F126" s="51"/>
      <c r="G126" s="52"/>
    </row>
    <row r="127" spans="1:7" s="33" customFormat="1" ht="15">
      <c r="A127" s="27"/>
      <c r="B127" s="28"/>
      <c r="C127" s="28"/>
      <c r="D127" s="29"/>
      <c r="E127" s="30"/>
      <c r="F127" s="31"/>
      <c r="G127" s="32"/>
    </row>
    <row r="128" spans="1:7" s="33" customFormat="1" ht="15">
      <c r="A128" s="40"/>
      <c r="B128" s="41" t="s">
        <v>25</v>
      </c>
      <c r="C128" s="41"/>
      <c r="D128" s="38"/>
      <c r="G128" s="39"/>
    </row>
    <row r="129" spans="1:7" s="33" customFormat="1" ht="15">
      <c r="A129" s="40"/>
      <c r="B129" s="41" t="s">
        <v>26</v>
      </c>
      <c r="C129" s="41"/>
      <c r="D129" s="38"/>
      <c r="G129" s="39"/>
    </row>
    <row r="130" spans="1:7" s="33" customFormat="1" ht="6.75" customHeight="1">
      <c r="A130" s="40"/>
      <c r="B130" s="17"/>
      <c r="C130" s="41"/>
      <c r="D130" s="53"/>
      <c r="F130" s="19"/>
      <c r="G130" s="39"/>
    </row>
    <row r="131" spans="1:7" s="58" customFormat="1" ht="13.5" thickBot="1">
      <c r="A131" s="57"/>
      <c r="B131" s="58" t="s">
        <v>227</v>
      </c>
      <c r="D131" s="59"/>
      <c r="E131" s="144"/>
      <c r="F131" s="145"/>
      <c r="G131" s="61"/>
    </row>
    <row r="132" spans="1:7" s="58" customFormat="1" ht="13.5" thickBot="1">
      <c r="A132" s="57"/>
      <c r="B132" s="58" t="s">
        <v>225</v>
      </c>
      <c r="D132" s="59"/>
      <c r="E132" s="60" t="s">
        <v>2</v>
      </c>
      <c r="F132" s="136"/>
      <c r="G132" s="61"/>
    </row>
    <row r="133" spans="1:7" s="58" customFormat="1" ht="15">
      <c r="A133" s="57"/>
      <c r="D133" s="59"/>
      <c r="E133" s="60"/>
      <c r="F133" s="156"/>
      <c r="G133" s="61"/>
    </row>
    <row r="134" spans="1:7" ht="12.75" customHeight="1">
      <c r="A134" s="34"/>
      <c r="B134" s="328" t="s">
        <v>305</v>
      </c>
      <c r="C134" s="329"/>
      <c r="D134" s="329"/>
      <c r="E134" s="45"/>
      <c r="F134" s="46"/>
      <c r="G134" s="36"/>
    </row>
    <row r="135" spans="1:7" ht="15">
      <c r="A135" s="34"/>
      <c r="B135" s="329"/>
      <c r="C135" s="329"/>
      <c r="D135" s="329"/>
      <c r="E135" s="45"/>
      <c r="F135" s="46"/>
      <c r="G135" s="36"/>
    </row>
    <row r="136" spans="1:7" ht="6.75" customHeight="1">
      <c r="A136" s="34"/>
      <c r="G136" s="36"/>
    </row>
    <row r="137" spans="1:7" ht="15">
      <c r="A137" s="34"/>
      <c r="B137" s="309"/>
      <c r="C137" s="310"/>
      <c r="D137" s="311"/>
      <c r="G137" s="36"/>
    </row>
    <row r="138" spans="1:7" ht="15">
      <c r="A138" s="34"/>
      <c r="B138" s="312"/>
      <c r="C138" s="313"/>
      <c r="D138" s="314"/>
      <c r="G138" s="36"/>
    </row>
    <row r="139" spans="1:7" ht="15">
      <c r="A139" s="34"/>
      <c r="B139" s="312"/>
      <c r="C139" s="313"/>
      <c r="D139" s="314"/>
      <c r="G139" s="36"/>
    </row>
    <row r="140" spans="1:7" ht="15">
      <c r="A140" s="34"/>
      <c r="B140" s="312"/>
      <c r="C140" s="313"/>
      <c r="D140" s="314"/>
      <c r="G140" s="36"/>
    </row>
    <row r="141" spans="1:7" ht="15">
      <c r="A141" s="34"/>
      <c r="B141" s="312"/>
      <c r="C141" s="313"/>
      <c r="D141" s="314"/>
      <c r="G141" s="36"/>
    </row>
    <row r="142" spans="1:7" ht="15">
      <c r="A142" s="34"/>
      <c r="B142" s="312"/>
      <c r="C142" s="313"/>
      <c r="D142" s="314"/>
      <c r="G142" s="36"/>
    </row>
    <row r="143" spans="1:7" ht="15">
      <c r="A143" s="34"/>
      <c r="B143" s="315"/>
      <c r="C143" s="316"/>
      <c r="D143" s="317"/>
      <c r="G143" s="36"/>
    </row>
    <row r="144" spans="1:7" ht="6.75" customHeight="1" thickBot="1">
      <c r="A144" s="34"/>
      <c r="G144" s="36"/>
    </row>
    <row r="145" spans="1:7" ht="13.5" thickBot="1">
      <c r="A145" s="34"/>
      <c r="C145" s="2" t="s">
        <v>14</v>
      </c>
      <c r="F145" s="16" t="str">
        <f>IF(OR(F132="",B137=""),"N/A","Yes")</f>
        <v>N/A</v>
      </c>
      <c r="G145" s="36"/>
    </row>
    <row r="146" spans="1:7" ht="6.75" customHeight="1" thickBot="1">
      <c r="A146" s="34"/>
      <c r="G146" s="36"/>
    </row>
    <row r="147" spans="1:7" ht="13.5" thickBot="1">
      <c r="A147" s="34"/>
      <c r="C147" s="35" t="s">
        <v>15</v>
      </c>
      <c r="F147" s="18" t="str">
        <f>IF(F145="Yes",1,"")</f>
        <v/>
      </c>
      <c r="G147" s="36"/>
    </row>
    <row r="148" spans="1:7" ht="6.75" customHeight="1">
      <c r="A148" s="48"/>
      <c r="B148" s="49"/>
      <c r="C148" s="49"/>
      <c r="D148" s="50"/>
      <c r="E148" s="49"/>
      <c r="F148" s="51"/>
      <c r="G148" s="52"/>
    </row>
  </sheetData>
  <sheetProtection selectLockedCells="1" selectUnlockedCells="1"/>
  <mergeCells count="12">
    <mergeCell ref="B115:D121"/>
    <mergeCell ref="B134:D135"/>
    <mergeCell ref="B24:D25"/>
    <mergeCell ref="B46:D47"/>
    <mergeCell ref="B68:D69"/>
    <mergeCell ref="B90:D91"/>
    <mergeCell ref="B112:D113"/>
    <mergeCell ref="B137:D143"/>
    <mergeCell ref="B27:D33"/>
    <mergeCell ref="B49:D55"/>
    <mergeCell ref="B71:D77"/>
    <mergeCell ref="B93:D99"/>
  </mergeCells>
  <dataValidations count="1">
    <dataValidation type="list" showInputMessage="1" showErrorMessage="1" sqref="F24">
      <formula1>YesNo</formula1>
    </dataValidation>
  </dataValidations>
  <hyperlinks>
    <hyperlink ref="B24:D25" location="Instructions!A29:G41" display="Provide an in-depth description of milestone progress as stated in the instructions. (If no data is entered, then a 0 Achievement Value is assumed for applicable DY. If so, please explain why data is not available):"/>
    <hyperlink ref="B46:D47" location="Instructions!A29:G41" display="Provide an in-depth description of milestone progress as stated in the instructions. (If no data is entered, then a 0 Achievement Value is assumed for applicable DY. If so, please explain why data is not available):"/>
    <hyperlink ref="B68:D69" location="Instructions!A29:G41" display="Provide an in-depth description of milestone progress as stated in the instructions. (If no data is entered, then a 0 Achievement Value is assumed for applicable DY. If so, please explain why data is not available):"/>
    <hyperlink ref="B90:D91" location="Instructions!A29:G41" display="Provide an in-depth description of milestone progress as stated in the instructions. (If no data is entered, then a 0 Achievement Value is assumed for applicable DY. If so, please explain why data is not available):"/>
    <hyperlink ref="B112:D113" location="Instructions!A29:G41" display="Provide an in-depth description of milestone progress as stated in the instructions. (If no data is entered, then a 0 Achievement Value is assumed for applicable DY. If so, please explain why data is not available):"/>
    <hyperlink ref="B134:D135"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60" max="16383" man="1"/>
    <brk id="126"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25"/>
  <sheetViews>
    <sheetView showGridLines="0" view="pageBreakPreview" zoomScale="90" zoomScaleSheetLayoutView="90" zoomScalePageLayoutView="90" workbookViewId="0" topLeftCell="A1">
      <selection activeCell="F20" sqref="F20"/>
    </sheetView>
  </sheetViews>
  <sheetFormatPr defaultColWidth="10.00390625" defaultRowHeight="15"/>
  <cols>
    <col min="1" max="1" width="1.7109375" style="2" customWidth="1"/>
    <col min="2" max="2" width="2.140625" style="2" customWidth="1"/>
    <col min="3" max="3" width="20.8515625" style="2" customWidth="1"/>
    <col min="4" max="4" width="63.57421875" style="3" customWidth="1"/>
    <col min="5" max="5" width="2.7109375" style="2" customWidth="1"/>
    <col min="6" max="6" width="27.00390625" style="4" customWidth="1"/>
    <col min="7" max="7" width="1.8515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41213</v>
      </c>
      <c r="F4" s="7"/>
    </row>
    <row r="5" ht="15">
      <c r="A5" s="9" t="s">
        <v>27</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28</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2252250</v>
      </c>
      <c r="G17" s="36"/>
    </row>
    <row r="18" spans="1:7" ht="13.5" thickBot="1">
      <c r="A18" s="34"/>
      <c r="C18" s="35"/>
      <c r="G18" s="36"/>
    </row>
    <row r="19" spans="1:7" ht="13.5" thickBot="1">
      <c r="A19" s="34"/>
      <c r="B19" s="2" t="s">
        <v>11</v>
      </c>
      <c r="C19" s="35"/>
      <c r="E19" s="14" t="s">
        <v>2</v>
      </c>
      <c r="F19" s="15">
        <v>2252250</v>
      </c>
      <c r="G19" s="36"/>
    </row>
    <row r="20" spans="1:7" s="33" customFormat="1" ht="15">
      <c r="A20" s="37"/>
      <c r="B20" s="9"/>
      <c r="C20" s="9"/>
      <c r="D20" s="38"/>
      <c r="F20" s="19"/>
      <c r="G20" s="39"/>
    </row>
    <row r="21" spans="1:7" s="33" customFormat="1" ht="15">
      <c r="A21" s="40"/>
      <c r="B21" s="41" t="s">
        <v>29</v>
      </c>
      <c r="C21" s="41"/>
      <c r="D21" s="38"/>
      <c r="G21" s="39"/>
    </row>
    <row r="22" spans="1:7" s="45" customFormat="1" ht="14.25">
      <c r="A22" s="42"/>
      <c r="B22" s="56" t="s">
        <v>30</v>
      </c>
      <c r="C22" s="43"/>
      <c r="D22" s="44"/>
      <c r="F22" s="46"/>
      <c r="G22" s="47"/>
    </row>
    <row r="23" spans="1:7" ht="6.75" customHeight="1" thickBot="1">
      <c r="A23" s="34"/>
      <c r="G23" s="36"/>
    </row>
    <row r="24" spans="1:7" s="58" customFormat="1" ht="13.5" thickBot="1">
      <c r="A24" s="57"/>
      <c r="B24" s="58" t="s">
        <v>215</v>
      </c>
      <c r="D24" s="59"/>
      <c r="E24" s="60" t="s">
        <v>2</v>
      </c>
      <c r="F24" s="54" t="s">
        <v>220</v>
      </c>
      <c r="G24" s="61"/>
    </row>
    <row r="25" spans="1:7" s="58" customFormat="1" ht="6.75" customHeight="1" thickBot="1">
      <c r="A25" s="57"/>
      <c r="D25" s="59"/>
      <c r="F25" s="62"/>
      <c r="G25" s="61"/>
    </row>
    <row r="26" spans="1:7" s="58" customFormat="1" ht="13.5" thickBot="1">
      <c r="A26" s="57"/>
      <c r="B26" s="58" t="s">
        <v>31</v>
      </c>
      <c r="D26" s="59"/>
      <c r="E26" s="60" t="s">
        <v>2</v>
      </c>
      <c r="F26" s="155">
        <v>5</v>
      </c>
      <c r="G26" s="61"/>
    </row>
    <row r="27" spans="1:7" s="58" customFormat="1" ht="6.75" customHeight="1" thickBot="1">
      <c r="A27" s="57"/>
      <c r="D27" s="59"/>
      <c r="F27" s="62"/>
      <c r="G27" s="61"/>
    </row>
    <row r="28" spans="1:7" s="58" customFormat="1" ht="13.5" thickBot="1">
      <c r="A28" s="57"/>
      <c r="B28" s="58" t="s">
        <v>32</v>
      </c>
      <c r="D28" s="59"/>
      <c r="E28" s="60" t="s">
        <v>2</v>
      </c>
      <c r="F28" s="155">
        <v>2448</v>
      </c>
      <c r="G28" s="61"/>
    </row>
    <row r="29" spans="1:7" s="58" customFormat="1" ht="6.75" customHeight="1" thickBot="1">
      <c r="A29" s="57"/>
      <c r="D29" s="59"/>
      <c r="F29" s="63"/>
      <c r="G29" s="61"/>
    </row>
    <row r="30" spans="1:7" s="58" customFormat="1" ht="13.5" thickBot="1">
      <c r="A30" s="57"/>
      <c r="C30" s="58" t="s">
        <v>221</v>
      </c>
      <c r="D30" s="59"/>
      <c r="F30" s="155">
        <f>IF(F26&lt;F28,(F26/F28)*100,"")</f>
        <v>0.20424836601307192</v>
      </c>
      <c r="G30" s="61"/>
    </row>
    <row r="31" spans="1:7" s="58" customFormat="1" ht="6.75" customHeight="1">
      <c r="A31" s="57"/>
      <c r="D31" s="59"/>
      <c r="F31" s="157"/>
      <c r="G31" s="61"/>
    </row>
    <row r="32" spans="1:7" ht="12.75" customHeight="1">
      <c r="A32" s="34"/>
      <c r="B32" s="330" t="s">
        <v>305</v>
      </c>
      <c r="C32" s="331"/>
      <c r="D32" s="331"/>
      <c r="E32" s="45"/>
      <c r="F32" s="46"/>
      <c r="G32" s="36"/>
    </row>
    <row r="33" spans="1:7" ht="24.75" customHeight="1">
      <c r="A33" s="34"/>
      <c r="B33" s="331"/>
      <c r="C33" s="331"/>
      <c r="D33" s="331"/>
      <c r="E33" s="45"/>
      <c r="F33" s="46"/>
      <c r="G33" s="36"/>
    </row>
    <row r="34" spans="1:7" ht="6.75" customHeight="1">
      <c r="A34" s="34"/>
      <c r="G34" s="36"/>
    </row>
    <row r="35" spans="1:7" ht="15">
      <c r="A35" s="34"/>
      <c r="B35" s="309" t="s">
        <v>365</v>
      </c>
      <c r="C35" s="310"/>
      <c r="D35" s="311"/>
      <c r="G35" s="36"/>
    </row>
    <row r="36" spans="1:7" ht="15">
      <c r="A36" s="34"/>
      <c r="B36" s="312"/>
      <c r="C36" s="313"/>
      <c r="D36" s="314"/>
      <c r="G36" s="36"/>
    </row>
    <row r="37" spans="1:7" ht="15">
      <c r="A37" s="34"/>
      <c r="B37" s="312"/>
      <c r="C37" s="313"/>
      <c r="D37" s="314"/>
      <c r="G37" s="36"/>
    </row>
    <row r="38" spans="1:7" ht="15">
      <c r="A38" s="34"/>
      <c r="B38" s="312"/>
      <c r="C38" s="313"/>
      <c r="D38" s="314"/>
      <c r="G38" s="36"/>
    </row>
    <row r="39" spans="1:7" ht="15">
      <c r="A39" s="34"/>
      <c r="B39" s="312"/>
      <c r="C39" s="313"/>
      <c r="D39" s="314"/>
      <c r="G39" s="36"/>
    </row>
    <row r="40" spans="1:7" ht="15">
      <c r="A40" s="34"/>
      <c r="B40" s="312"/>
      <c r="C40" s="313"/>
      <c r="D40" s="314"/>
      <c r="G40" s="36"/>
    </row>
    <row r="41" spans="1:7" ht="225.75" customHeight="1">
      <c r="A41" s="34"/>
      <c r="B41" s="315"/>
      <c r="C41" s="316"/>
      <c r="D41" s="317"/>
      <c r="G41" s="36"/>
    </row>
    <row r="42" spans="1:7" s="58" customFormat="1" ht="6.75" customHeight="1" thickBot="1">
      <c r="A42" s="57"/>
      <c r="D42" s="59"/>
      <c r="F42" s="63"/>
      <c r="G42" s="61"/>
    </row>
    <row r="43" spans="1:7" s="58" customFormat="1" ht="13.5" thickBot="1">
      <c r="A43" s="57"/>
      <c r="C43" s="58" t="s">
        <v>14</v>
      </c>
      <c r="D43" s="59"/>
      <c r="F43" s="143" t="str">
        <f>IF(OR(F30="",B35=""),"N/A","Yes")</f>
        <v>Yes</v>
      </c>
      <c r="G43" s="61"/>
    </row>
    <row r="44" spans="1:7" ht="6.75" customHeight="1" thickBot="1">
      <c r="A44" s="34"/>
      <c r="G44" s="36"/>
    </row>
    <row r="45" spans="1:7" ht="13.5" thickBot="1">
      <c r="A45" s="34"/>
      <c r="C45" s="35" t="s">
        <v>15</v>
      </c>
      <c r="F45" s="18">
        <f>IF(F43="Yes",1,IF(F43="N/A",0,""))</f>
        <v>1</v>
      </c>
      <c r="G45" s="36"/>
    </row>
    <row r="46" spans="1:7" ht="6.75" customHeight="1">
      <c r="A46" s="48"/>
      <c r="B46" s="49"/>
      <c r="C46" s="49"/>
      <c r="D46" s="50"/>
      <c r="E46" s="49"/>
      <c r="F46" s="51"/>
      <c r="G46" s="52"/>
    </row>
    <row r="47" spans="1:7" s="33" customFormat="1" ht="15">
      <c r="A47" s="27"/>
      <c r="B47" s="28"/>
      <c r="C47" s="28"/>
      <c r="D47" s="29"/>
      <c r="E47" s="30"/>
      <c r="F47" s="31"/>
      <c r="G47" s="32"/>
    </row>
    <row r="48" spans="1:7" s="45" customFormat="1" ht="15">
      <c r="A48" s="42"/>
      <c r="B48" s="41" t="s">
        <v>33</v>
      </c>
      <c r="C48" s="43"/>
      <c r="D48" s="44"/>
      <c r="F48" s="46"/>
      <c r="G48" s="47"/>
    </row>
    <row r="49" spans="1:7" s="33" customFormat="1" ht="6.75" customHeight="1" thickBot="1">
      <c r="A49" s="40"/>
      <c r="B49" s="17"/>
      <c r="C49" s="41"/>
      <c r="D49" s="53"/>
      <c r="F49" s="19"/>
      <c r="G49" s="39"/>
    </row>
    <row r="50" spans="1:7" s="58" customFormat="1" ht="13.5" thickBot="1">
      <c r="A50" s="57"/>
      <c r="B50" s="58" t="s">
        <v>215</v>
      </c>
      <c r="D50" s="59"/>
      <c r="E50" s="60" t="s">
        <v>2</v>
      </c>
      <c r="F50" s="54" t="s">
        <v>220</v>
      </c>
      <c r="G50" s="61"/>
    </row>
    <row r="51" spans="1:7" s="58" customFormat="1" ht="6.75" customHeight="1" thickBot="1">
      <c r="A51" s="57"/>
      <c r="D51" s="59"/>
      <c r="F51" s="62"/>
      <c r="G51" s="61"/>
    </row>
    <row r="52" spans="1:7" s="58" customFormat="1" ht="13.5" thickBot="1">
      <c r="A52" s="57"/>
      <c r="B52" s="58" t="s">
        <v>31</v>
      </c>
      <c r="D52" s="59"/>
      <c r="E52" s="60" t="s">
        <v>2</v>
      </c>
      <c r="F52" s="155">
        <v>29</v>
      </c>
      <c r="G52" s="61"/>
    </row>
    <row r="53" spans="1:7" s="58" customFormat="1" ht="6.75" customHeight="1" thickBot="1">
      <c r="A53" s="57"/>
      <c r="D53" s="59"/>
      <c r="F53" s="158"/>
      <c r="G53" s="61"/>
    </row>
    <row r="54" spans="1:7" s="58" customFormat="1" ht="13.5" thickBot="1">
      <c r="A54" s="57"/>
      <c r="B54" s="58" t="s">
        <v>32</v>
      </c>
      <c r="D54" s="59"/>
      <c r="E54" s="60" t="s">
        <v>2</v>
      </c>
      <c r="F54" s="155">
        <v>2448</v>
      </c>
      <c r="G54" s="61"/>
    </row>
    <row r="55" spans="1:7" s="58" customFormat="1" ht="6.75" customHeight="1" thickBot="1">
      <c r="A55" s="57"/>
      <c r="D55" s="59"/>
      <c r="F55" s="159"/>
      <c r="G55" s="61"/>
    </row>
    <row r="56" spans="1:7" s="58" customFormat="1" ht="13.5" thickBot="1">
      <c r="A56" s="57"/>
      <c r="C56" s="58" t="s">
        <v>221</v>
      </c>
      <c r="D56" s="59"/>
      <c r="F56" s="155">
        <f>IF(F52&lt;F54,(F52/F54)*100,"")</f>
        <v>1.184640522875817</v>
      </c>
      <c r="G56" s="61"/>
    </row>
    <row r="57" spans="1:7" s="58" customFormat="1" ht="6.75" customHeight="1">
      <c r="A57" s="57"/>
      <c r="D57" s="59"/>
      <c r="F57" s="157"/>
      <c r="G57" s="61"/>
    </row>
    <row r="58" spans="1:7" ht="12.75" customHeight="1">
      <c r="A58" s="34"/>
      <c r="B58" s="330" t="s">
        <v>305</v>
      </c>
      <c r="C58" s="331"/>
      <c r="D58" s="331"/>
      <c r="E58" s="45"/>
      <c r="F58" s="46"/>
      <c r="G58" s="36"/>
    </row>
    <row r="59" spans="1:7" ht="24.75" customHeight="1">
      <c r="A59" s="34"/>
      <c r="B59" s="331"/>
      <c r="C59" s="331"/>
      <c r="D59" s="331"/>
      <c r="E59" s="45"/>
      <c r="F59" s="46"/>
      <c r="G59" s="36"/>
    </row>
    <row r="60" spans="1:7" ht="6.75" customHeight="1">
      <c r="A60" s="34"/>
      <c r="G60" s="36"/>
    </row>
    <row r="61" spans="1:7" ht="15">
      <c r="A61" s="34"/>
      <c r="B61" s="309" t="s">
        <v>364</v>
      </c>
      <c r="C61" s="310"/>
      <c r="D61" s="311"/>
      <c r="G61" s="36"/>
    </row>
    <row r="62" spans="1:7" ht="15">
      <c r="A62" s="34"/>
      <c r="B62" s="312"/>
      <c r="C62" s="313"/>
      <c r="D62" s="314"/>
      <c r="G62" s="36"/>
    </row>
    <row r="63" spans="1:7" ht="15">
      <c r="A63" s="34"/>
      <c r="B63" s="312"/>
      <c r="C63" s="313"/>
      <c r="D63" s="314"/>
      <c r="G63" s="36"/>
    </row>
    <row r="64" spans="1:7" ht="15">
      <c r="A64" s="34"/>
      <c r="B64" s="312"/>
      <c r="C64" s="313"/>
      <c r="D64" s="314"/>
      <c r="G64" s="36"/>
    </row>
    <row r="65" spans="1:7" ht="15">
      <c r="A65" s="34"/>
      <c r="B65" s="312"/>
      <c r="C65" s="313"/>
      <c r="D65" s="314"/>
      <c r="G65" s="36"/>
    </row>
    <row r="66" spans="1:7" ht="15">
      <c r="A66" s="34"/>
      <c r="B66" s="312"/>
      <c r="C66" s="313"/>
      <c r="D66" s="314"/>
      <c r="G66" s="36"/>
    </row>
    <row r="67" spans="1:7" ht="187.5" customHeight="1">
      <c r="A67" s="34"/>
      <c r="B67" s="315"/>
      <c r="C67" s="316"/>
      <c r="D67" s="317"/>
      <c r="G67" s="36"/>
    </row>
    <row r="68" spans="1:7" s="58" customFormat="1" ht="6.75" customHeight="1" thickBot="1">
      <c r="A68" s="57"/>
      <c r="D68" s="59"/>
      <c r="F68" s="63"/>
      <c r="G68" s="61"/>
    </row>
    <row r="69" spans="1:7" s="58" customFormat="1" ht="13.5" thickBot="1">
      <c r="A69" s="57"/>
      <c r="C69" s="58" t="s">
        <v>14</v>
      </c>
      <c r="D69" s="59"/>
      <c r="F69" s="143" t="str">
        <f>IF(OR(F56="",B61=""),"N/A","Yes")</f>
        <v>Yes</v>
      </c>
      <c r="G69" s="61"/>
    </row>
    <row r="70" spans="1:7" ht="6.75" customHeight="1" thickBot="1">
      <c r="A70" s="34"/>
      <c r="G70" s="36"/>
    </row>
    <row r="71" spans="1:7" ht="13.5" thickBot="1">
      <c r="A71" s="34"/>
      <c r="C71" s="35" t="s">
        <v>15</v>
      </c>
      <c r="F71" s="18">
        <f>IF(F69="yes",1,IF(F69="N/A",0,""))</f>
        <v>1</v>
      </c>
      <c r="G71" s="36"/>
    </row>
    <row r="72" spans="1:7" ht="6.75" customHeight="1">
      <c r="A72" s="48"/>
      <c r="B72" s="49"/>
      <c r="C72" s="49"/>
      <c r="D72" s="50"/>
      <c r="E72" s="49"/>
      <c r="F72" s="51"/>
      <c r="G72" s="52"/>
    </row>
    <row r="73" spans="1:7" s="33" customFormat="1" ht="15">
      <c r="A73" s="27"/>
      <c r="B73" s="28"/>
      <c r="C73" s="28"/>
      <c r="D73" s="29"/>
      <c r="E73" s="30"/>
      <c r="F73" s="31"/>
      <c r="G73" s="32"/>
    </row>
    <row r="74" spans="1:7" s="45" customFormat="1" ht="15">
      <c r="A74" s="42"/>
      <c r="B74" s="41" t="s">
        <v>34</v>
      </c>
      <c r="C74" s="43"/>
      <c r="D74" s="44"/>
      <c r="F74" s="46"/>
      <c r="G74" s="47"/>
    </row>
    <row r="75" spans="1:7" s="33" customFormat="1" ht="6.75" customHeight="1" thickBot="1">
      <c r="A75" s="40"/>
      <c r="B75" s="17"/>
      <c r="C75" s="41"/>
      <c r="D75" s="53"/>
      <c r="F75" s="19"/>
      <c r="G75" s="39"/>
    </row>
    <row r="76" spans="1:7" s="58" customFormat="1" ht="13.5" thickBot="1">
      <c r="A76" s="57"/>
      <c r="B76" s="58" t="s">
        <v>215</v>
      </c>
      <c r="D76" s="59"/>
      <c r="E76" s="60" t="s">
        <v>2</v>
      </c>
      <c r="F76" s="54"/>
      <c r="G76" s="61"/>
    </row>
    <row r="77" spans="1:7" s="58" customFormat="1" ht="6.75" customHeight="1" thickBot="1">
      <c r="A77" s="57"/>
      <c r="D77" s="59"/>
      <c r="F77" s="62"/>
      <c r="G77" s="61"/>
    </row>
    <row r="78" spans="1:7" s="58" customFormat="1" ht="13.5" thickBot="1">
      <c r="A78" s="57"/>
      <c r="B78" s="58" t="s">
        <v>31</v>
      </c>
      <c r="D78" s="59"/>
      <c r="E78" s="60" t="s">
        <v>2</v>
      </c>
      <c r="F78" s="155"/>
      <c r="G78" s="61"/>
    </row>
    <row r="79" spans="1:7" s="58" customFormat="1" ht="6.75" customHeight="1" thickBot="1">
      <c r="A79" s="57"/>
      <c r="D79" s="59"/>
      <c r="F79" s="158"/>
      <c r="G79" s="61"/>
    </row>
    <row r="80" spans="1:7" s="58" customFormat="1" ht="13.5" thickBot="1">
      <c r="A80" s="57"/>
      <c r="B80" s="58" t="s">
        <v>32</v>
      </c>
      <c r="D80" s="59"/>
      <c r="E80" s="60" t="s">
        <v>2</v>
      </c>
      <c r="F80" s="155"/>
      <c r="G80" s="61"/>
    </row>
    <row r="81" spans="1:7" s="58" customFormat="1" ht="6.75" customHeight="1" thickBot="1">
      <c r="A81" s="57"/>
      <c r="D81" s="59"/>
      <c r="F81" s="159"/>
      <c r="G81" s="61"/>
    </row>
    <row r="82" spans="1:7" s="58" customFormat="1" ht="13.5" thickBot="1">
      <c r="A82" s="57"/>
      <c r="C82" s="58" t="s">
        <v>221</v>
      </c>
      <c r="D82" s="59"/>
      <c r="F82" s="155" t="str">
        <f>IF(F78&lt;F80,(F78/F80)*100,"")</f>
        <v/>
      </c>
      <c r="G82" s="61"/>
    </row>
    <row r="83" spans="1:7" s="58" customFormat="1" ht="6.75" customHeight="1">
      <c r="A83" s="57"/>
      <c r="D83" s="59"/>
      <c r="F83" s="157"/>
      <c r="G83" s="61"/>
    </row>
    <row r="84" spans="1:7" ht="12.75" customHeight="1">
      <c r="A84" s="34"/>
      <c r="B84" s="330" t="s">
        <v>305</v>
      </c>
      <c r="C84" s="331"/>
      <c r="D84" s="331"/>
      <c r="E84" s="45"/>
      <c r="F84" s="46"/>
      <c r="G84" s="36"/>
    </row>
    <row r="85" spans="1:7" ht="24.75" customHeight="1">
      <c r="A85" s="34"/>
      <c r="B85" s="331"/>
      <c r="C85" s="331"/>
      <c r="D85" s="331"/>
      <c r="E85" s="45"/>
      <c r="F85" s="46"/>
      <c r="G85" s="36"/>
    </row>
    <row r="86" spans="1:7" ht="6.75" customHeight="1">
      <c r="A86" s="34"/>
      <c r="G86" s="36"/>
    </row>
    <row r="87" spans="1:7" ht="15">
      <c r="A87" s="34"/>
      <c r="B87" s="309"/>
      <c r="C87" s="310"/>
      <c r="D87" s="311"/>
      <c r="G87" s="36"/>
    </row>
    <row r="88" spans="1:7" ht="15">
      <c r="A88" s="34"/>
      <c r="B88" s="312"/>
      <c r="C88" s="313"/>
      <c r="D88" s="314"/>
      <c r="G88" s="36"/>
    </row>
    <row r="89" spans="1:7" ht="15">
      <c r="A89" s="34"/>
      <c r="B89" s="312"/>
      <c r="C89" s="313"/>
      <c r="D89" s="314"/>
      <c r="G89" s="36"/>
    </row>
    <row r="90" spans="1:7" ht="15">
      <c r="A90" s="34"/>
      <c r="B90" s="312"/>
      <c r="C90" s="313"/>
      <c r="D90" s="314"/>
      <c r="G90" s="36"/>
    </row>
    <row r="91" spans="1:7" ht="15">
      <c r="A91" s="34"/>
      <c r="B91" s="312"/>
      <c r="C91" s="313"/>
      <c r="D91" s="314"/>
      <c r="G91" s="36"/>
    </row>
    <row r="92" spans="1:7" ht="15">
      <c r="A92" s="34"/>
      <c r="B92" s="312"/>
      <c r="C92" s="313"/>
      <c r="D92" s="314"/>
      <c r="G92" s="36"/>
    </row>
    <row r="93" spans="1:7" ht="15">
      <c r="A93" s="34"/>
      <c r="B93" s="315"/>
      <c r="C93" s="316"/>
      <c r="D93" s="317"/>
      <c r="G93" s="36"/>
    </row>
    <row r="94" spans="1:7" s="58" customFormat="1" ht="6.75" customHeight="1" thickBot="1">
      <c r="A94" s="57"/>
      <c r="D94" s="59"/>
      <c r="F94" s="63"/>
      <c r="G94" s="61"/>
    </row>
    <row r="95" spans="1:7" s="58" customFormat="1" ht="13.5" thickBot="1">
      <c r="A95" s="57"/>
      <c r="C95" s="58" t="s">
        <v>14</v>
      </c>
      <c r="D95" s="59"/>
      <c r="F95" s="143" t="str">
        <f>IF(OR(F82="",B87=""),"N/A","Yes")</f>
        <v>N/A</v>
      </c>
      <c r="G95" s="61"/>
    </row>
    <row r="96" spans="1:7" ht="6.75" customHeight="1" thickBot="1">
      <c r="A96" s="34"/>
      <c r="G96" s="36"/>
    </row>
    <row r="97" spans="1:7" ht="13.5" thickBot="1">
      <c r="A97" s="34"/>
      <c r="C97" s="35" t="s">
        <v>15</v>
      </c>
      <c r="F97" s="18" t="str">
        <f>IF(F95="yes",1,"")</f>
        <v/>
      </c>
      <c r="G97" s="36"/>
    </row>
    <row r="98" spans="1:7" ht="6.75" customHeight="1">
      <c r="A98" s="48"/>
      <c r="B98" s="49"/>
      <c r="C98" s="49"/>
      <c r="D98" s="50"/>
      <c r="E98" s="49"/>
      <c r="F98" s="51"/>
      <c r="G98" s="52"/>
    </row>
    <row r="99" spans="1:7" s="33" customFormat="1" ht="15">
      <c r="A99" s="27"/>
      <c r="B99" s="28"/>
      <c r="C99" s="28"/>
      <c r="D99" s="29"/>
      <c r="E99" s="30"/>
      <c r="F99" s="31"/>
      <c r="G99" s="32"/>
    </row>
    <row r="100" spans="1:7" s="45" customFormat="1" ht="15">
      <c r="A100" s="42"/>
      <c r="B100" s="41" t="s">
        <v>35</v>
      </c>
      <c r="C100" s="43"/>
      <c r="D100" s="44"/>
      <c r="F100" s="46"/>
      <c r="G100" s="47"/>
    </row>
    <row r="101" spans="1:7" s="45" customFormat="1" ht="15">
      <c r="A101" s="42"/>
      <c r="B101" s="41" t="s">
        <v>36</v>
      </c>
      <c r="C101" s="43"/>
      <c r="D101" s="44"/>
      <c r="F101" s="46"/>
      <c r="G101" s="47"/>
    </row>
    <row r="102" spans="1:7" s="33" customFormat="1" ht="6.75" customHeight="1" thickBot="1">
      <c r="A102" s="40"/>
      <c r="B102" s="17"/>
      <c r="C102" s="41"/>
      <c r="D102" s="53"/>
      <c r="F102" s="19"/>
      <c r="G102" s="39"/>
    </row>
    <row r="103" spans="1:7" s="58" customFormat="1" ht="13.5" thickBot="1">
      <c r="A103" s="57"/>
      <c r="B103" s="58" t="s">
        <v>215</v>
      </c>
      <c r="D103" s="59"/>
      <c r="E103" s="60" t="s">
        <v>2</v>
      </c>
      <c r="F103" s="54"/>
      <c r="G103" s="61"/>
    </row>
    <row r="104" spans="1:7" s="58" customFormat="1" ht="6.75" customHeight="1" thickBot="1">
      <c r="A104" s="57"/>
      <c r="D104" s="59"/>
      <c r="F104" s="62"/>
      <c r="G104" s="61"/>
    </row>
    <row r="105" spans="1:7" s="58" customFormat="1" ht="13.5" thickBot="1">
      <c r="A105" s="57"/>
      <c r="B105" s="58" t="s">
        <v>31</v>
      </c>
      <c r="D105" s="59"/>
      <c r="E105" s="60" t="s">
        <v>2</v>
      </c>
      <c r="F105" s="155"/>
      <c r="G105" s="61"/>
    </row>
    <row r="106" spans="1:7" s="58" customFormat="1" ht="6.75" customHeight="1" thickBot="1">
      <c r="A106" s="57"/>
      <c r="D106" s="59"/>
      <c r="F106" s="158"/>
      <c r="G106" s="61"/>
    </row>
    <row r="107" spans="1:7" s="58" customFormat="1" ht="13.5" thickBot="1">
      <c r="A107" s="57"/>
      <c r="B107" s="58" t="s">
        <v>32</v>
      </c>
      <c r="D107" s="59"/>
      <c r="E107" s="60" t="s">
        <v>2</v>
      </c>
      <c r="F107" s="155"/>
      <c r="G107" s="61"/>
    </row>
    <row r="108" spans="1:7" s="58" customFormat="1" ht="6.75" customHeight="1" thickBot="1">
      <c r="A108" s="57"/>
      <c r="D108" s="59"/>
      <c r="F108" s="159"/>
      <c r="G108" s="61"/>
    </row>
    <row r="109" spans="1:7" s="58" customFormat="1" ht="13.5" thickBot="1">
      <c r="A109" s="57"/>
      <c r="C109" s="58" t="s">
        <v>221</v>
      </c>
      <c r="D109" s="59"/>
      <c r="F109" s="155" t="str">
        <f>IF(F105&lt;F107,(F105/F107)*100,"")</f>
        <v/>
      </c>
      <c r="G109" s="61"/>
    </row>
    <row r="110" spans="1:7" s="58" customFormat="1" ht="6.75" customHeight="1">
      <c r="A110" s="57"/>
      <c r="D110" s="59"/>
      <c r="F110" s="157"/>
      <c r="G110" s="61"/>
    </row>
    <row r="111" spans="1:7" ht="12.75" customHeight="1">
      <c r="A111" s="34"/>
      <c r="B111" s="330" t="s">
        <v>305</v>
      </c>
      <c r="C111" s="331"/>
      <c r="D111" s="331"/>
      <c r="E111" s="45"/>
      <c r="F111" s="46"/>
      <c r="G111" s="36"/>
    </row>
    <row r="112" spans="1:7" ht="24.75" customHeight="1">
      <c r="A112" s="34"/>
      <c r="B112" s="331"/>
      <c r="C112" s="331"/>
      <c r="D112" s="331"/>
      <c r="E112" s="45"/>
      <c r="F112" s="46"/>
      <c r="G112" s="36"/>
    </row>
    <row r="113" spans="1:7" ht="6.75" customHeight="1">
      <c r="A113" s="34"/>
      <c r="G113" s="36"/>
    </row>
    <row r="114" spans="1:7" ht="15">
      <c r="A114" s="34"/>
      <c r="B114" s="309"/>
      <c r="C114" s="310"/>
      <c r="D114" s="311"/>
      <c r="G114" s="36"/>
    </row>
    <row r="115" spans="1:7" ht="15">
      <c r="A115" s="34"/>
      <c r="B115" s="312"/>
      <c r="C115" s="313"/>
      <c r="D115" s="314"/>
      <c r="G115" s="36"/>
    </row>
    <row r="116" spans="1:7" ht="15">
      <c r="A116" s="34"/>
      <c r="B116" s="312"/>
      <c r="C116" s="313"/>
      <c r="D116" s="314"/>
      <c r="G116" s="36"/>
    </row>
    <row r="117" spans="1:7" ht="15">
      <c r="A117" s="34"/>
      <c r="B117" s="312"/>
      <c r="C117" s="313"/>
      <c r="D117" s="314"/>
      <c r="G117" s="36"/>
    </row>
    <row r="118" spans="1:7" ht="15">
      <c r="A118" s="34"/>
      <c r="B118" s="312"/>
      <c r="C118" s="313"/>
      <c r="D118" s="314"/>
      <c r="G118" s="36"/>
    </row>
    <row r="119" spans="1:7" ht="15">
      <c r="A119" s="34"/>
      <c r="B119" s="312"/>
      <c r="C119" s="313"/>
      <c r="D119" s="314"/>
      <c r="G119" s="36"/>
    </row>
    <row r="120" spans="1:7" ht="15">
      <c r="A120" s="34"/>
      <c r="B120" s="315"/>
      <c r="C120" s="316"/>
      <c r="D120" s="317"/>
      <c r="G120" s="36"/>
    </row>
    <row r="121" spans="1:7" s="58" customFormat="1" ht="6.75" customHeight="1" thickBot="1">
      <c r="A121" s="57"/>
      <c r="D121" s="59"/>
      <c r="F121" s="63"/>
      <c r="G121" s="61"/>
    </row>
    <row r="122" spans="1:7" s="58" customFormat="1" ht="13.5" thickBot="1">
      <c r="A122" s="57"/>
      <c r="C122" s="58" t="s">
        <v>14</v>
      </c>
      <c r="D122" s="59"/>
      <c r="F122" s="143" t="str">
        <f>IF(OR(F109="",B114=""),"N/A","Yes")</f>
        <v>N/A</v>
      </c>
      <c r="G122" s="61"/>
    </row>
    <row r="123" spans="1:7" ht="6.75" customHeight="1" thickBot="1">
      <c r="A123" s="34"/>
      <c r="G123" s="36"/>
    </row>
    <row r="124" spans="1:7" ht="13.5" thickBot="1">
      <c r="A124" s="34"/>
      <c r="C124" s="35" t="s">
        <v>15</v>
      </c>
      <c r="F124" s="18" t="str">
        <f>IF(F122="yes",1,"")</f>
        <v/>
      </c>
      <c r="G124" s="36"/>
    </row>
    <row r="125" spans="1:7" ht="6.75" customHeight="1">
      <c r="A125" s="48"/>
      <c r="B125" s="49"/>
      <c r="C125" s="49"/>
      <c r="D125" s="50"/>
      <c r="E125" s="49"/>
      <c r="F125" s="51"/>
      <c r="G125" s="52"/>
    </row>
  </sheetData>
  <sheetProtection selectLockedCells="1" selectUnlockedCells="1"/>
  <mergeCells count="8">
    <mergeCell ref="B32:D33"/>
    <mergeCell ref="B114:D120"/>
    <mergeCell ref="B35:D41"/>
    <mergeCell ref="B61:D67"/>
    <mergeCell ref="B87:D93"/>
    <mergeCell ref="B58:D59"/>
    <mergeCell ref="B84:D85"/>
    <mergeCell ref="B111:D112"/>
  </mergeCells>
  <dataValidations count="1">
    <dataValidation type="list" allowBlank="1" showInputMessage="1" showErrorMessage="1" sqref="F103 F50 F76 F24">
      <formula1>Source</formula1>
    </dataValidation>
  </dataValidations>
  <hyperlinks>
    <hyperlink ref="B58:D59" location="Instructions!A29:G41" display="Provide an in-depth description of milestone progress as stated in the instructions. (If no data is entered, then a 0 Achievement Value is assumed for applicable DY. If so, please explain why data is not available):"/>
    <hyperlink ref="B84:D85" location="Instructions!A29:G41" display="Provide an in-depth description of milestone progress as stated in the instructions. (If no data is entered, then a 0 Achievement Value is assumed for applicable DY. If so, please explain why data is not available):"/>
    <hyperlink ref="B111:D112" location="Instructions!A29:G41" display="Provide an in-depth description of milestone progress as stated in the instructions. (If no data is entered, then a 0 Achievement Value is assumed for applicable DY. If so, please explain why data is not available):"/>
    <hyperlink ref="B32:D33"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 manualBreakCount="1">
    <brk id="7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51"/>
  <sheetViews>
    <sheetView showGridLines="0" view="pageBreakPreview" zoomScaleSheetLayoutView="100" zoomScalePageLayoutView="90" workbookViewId="0" topLeftCell="A1">
      <selection activeCell="F20" sqref="F20"/>
    </sheetView>
  </sheetViews>
  <sheetFormatPr defaultColWidth="10.00390625" defaultRowHeight="15"/>
  <cols>
    <col min="1" max="1" width="1.7109375" style="2" customWidth="1"/>
    <col min="2" max="2" width="2.140625" style="2" customWidth="1"/>
    <col min="3" max="3" width="20.8515625" style="2" customWidth="1"/>
    <col min="4" max="4" width="63.28125" style="3" customWidth="1"/>
    <col min="5" max="5" width="2.7109375" style="2" customWidth="1"/>
    <col min="6" max="6" width="27.57421875" style="4" customWidth="1"/>
    <col min="7" max="7" width="2.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41213</v>
      </c>
      <c r="F4" s="7"/>
    </row>
    <row r="5" ht="15">
      <c r="A5" s="9" t="s">
        <v>37</v>
      </c>
    </row>
    <row r="7" spans="1:6" s="5" customFormat="1" ht="14.25">
      <c r="A7" s="10" t="s">
        <v>1</v>
      </c>
      <c r="D7" s="11"/>
      <c r="F7" s="7"/>
    </row>
    <row r="8" spans="1:6" s="5" customFormat="1" ht="14.25">
      <c r="A8" s="12" t="s">
        <v>2</v>
      </c>
      <c r="B8" s="13" t="s">
        <v>3</v>
      </c>
      <c r="D8" s="11"/>
      <c r="F8" s="7"/>
    </row>
    <row r="9" spans="1:6" s="5" customFormat="1" ht="15" thickBot="1">
      <c r="A9" s="13" t="s">
        <v>4</v>
      </c>
      <c r="B9" s="13"/>
      <c r="D9" s="11"/>
      <c r="F9" s="7"/>
    </row>
    <row r="10" spans="1:7" ht="13.5" thickBot="1">
      <c r="A10" s="14" t="s">
        <v>2</v>
      </c>
      <c r="B10" s="15"/>
      <c r="C10" s="3" t="s">
        <v>5</v>
      </c>
      <c r="E10" s="3"/>
      <c r="F10" s="3"/>
      <c r="G10" s="3"/>
    </row>
    <row r="11" spans="2:3" ht="15" thickBot="1">
      <c r="B11" s="16"/>
      <c r="C11" s="17" t="s">
        <v>6</v>
      </c>
    </row>
    <row r="12" spans="2:3" ht="15" thickBot="1">
      <c r="B12" s="18"/>
      <c r="C12" s="17" t="s">
        <v>7</v>
      </c>
    </row>
    <row r="13" spans="2:3" ht="14.25">
      <c r="B13" s="19"/>
      <c r="C13" s="17" t="s">
        <v>8</v>
      </c>
    </row>
    <row r="14" spans="1:7" ht="15">
      <c r="A14" s="3"/>
      <c r="B14" s="3"/>
      <c r="C14" s="3"/>
      <c r="E14" s="3"/>
      <c r="F14" s="3"/>
      <c r="G14" s="3"/>
    </row>
    <row r="15" spans="1:7" s="26" customFormat="1" ht="15">
      <c r="A15" s="20" t="s">
        <v>38</v>
      </c>
      <c r="B15" s="21"/>
      <c r="C15" s="21"/>
      <c r="D15" s="22"/>
      <c r="E15" s="23"/>
      <c r="F15" s="24"/>
      <c r="G15" s="25"/>
    </row>
    <row r="16" spans="1:7" s="33" customFormat="1" ht="15.75" thickBot="1">
      <c r="A16" s="27"/>
      <c r="B16" s="28"/>
      <c r="C16" s="28"/>
      <c r="D16" s="29"/>
      <c r="E16" s="30"/>
      <c r="F16" s="31"/>
      <c r="G16" s="32"/>
    </row>
    <row r="17" spans="1:7" ht="13.5" thickBot="1">
      <c r="A17" s="34"/>
      <c r="B17" s="2" t="s">
        <v>10</v>
      </c>
      <c r="C17" s="35"/>
      <c r="E17" s="14" t="s">
        <v>2</v>
      </c>
      <c r="F17" s="15">
        <v>2252250</v>
      </c>
      <c r="G17" s="36"/>
    </row>
    <row r="18" spans="1:7" ht="13.5" thickBot="1">
      <c r="A18" s="34"/>
      <c r="C18" s="35"/>
      <c r="G18" s="36"/>
    </row>
    <row r="19" spans="1:7" ht="13.5" thickBot="1">
      <c r="A19" s="34"/>
      <c r="B19" s="2" t="s">
        <v>11</v>
      </c>
      <c r="C19" s="35"/>
      <c r="E19" s="14" t="s">
        <v>2</v>
      </c>
      <c r="F19" s="15">
        <v>2252250</v>
      </c>
      <c r="G19" s="36"/>
    </row>
    <row r="20" spans="1:7" s="33" customFormat="1" ht="15">
      <c r="A20" s="37"/>
      <c r="B20" s="9"/>
      <c r="C20" s="9"/>
      <c r="D20" s="38"/>
      <c r="F20" s="19"/>
      <c r="G20" s="39"/>
    </row>
    <row r="21" spans="1:7" s="33" customFormat="1" ht="15">
      <c r="A21" s="40"/>
      <c r="B21" s="41" t="s">
        <v>39</v>
      </c>
      <c r="C21" s="41"/>
      <c r="D21" s="38"/>
      <c r="G21" s="39"/>
    </row>
    <row r="22" spans="1:7" s="45" customFormat="1" ht="15">
      <c r="A22" s="42"/>
      <c r="B22" s="56" t="s">
        <v>40</v>
      </c>
      <c r="C22" s="43"/>
      <c r="D22" s="44"/>
      <c r="F22" s="46"/>
      <c r="G22" s="47"/>
    </row>
    <row r="23" spans="1:7" ht="6.75" customHeight="1" thickBot="1">
      <c r="A23" s="34"/>
      <c r="G23" s="36"/>
    </row>
    <row r="24" spans="1:7" s="58" customFormat="1" ht="13.5" thickBot="1">
      <c r="A24" s="57"/>
      <c r="B24" s="58" t="s">
        <v>215</v>
      </c>
      <c r="D24" s="59"/>
      <c r="E24" s="60" t="s">
        <v>2</v>
      </c>
      <c r="F24" s="54" t="s">
        <v>220</v>
      </c>
      <c r="G24" s="61"/>
    </row>
    <row r="25" spans="1:7" s="58" customFormat="1" ht="6.75" customHeight="1" thickBot="1">
      <c r="A25" s="57"/>
      <c r="D25" s="59"/>
      <c r="F25" s="62"/>
      <c r="G25" s="61"/>
    </row>
    <row r="26" spans="1:7" s="58" customFormat="1" ht="13.5" thickBot="1">
      <c r="A26" s="57"/>
      <c r="B26" s="58" t="s">
        <v>31</v>
      </c>
      <c r="D26" s="59"/>
      <c r="E26" s="60" t="s">
        <v>2</v>
      </c>
      <c r="F26" s="155">
        <v>5556</v>
      </c>
      <c r="G26" s="61"/>
    </row>
    <row r="27" spans="1:7" s="58" customFormat="1" ht="6.75" customHeight="1" thickBot="1">
      <c r="A27" s="57"/>
      <c r="D27" s="59"/>
      <c r="F27" s="62"/>
      <c r="G27" s="61"/>
    </row>
    <row r="28" spans="1:7" s="58" customFormat="1" ht="13.5" thickBot="1">
      <c r="A28" s="57"/>
      <c r="B28" s="58" t="s">
        <v>32</v>
      </c>
      <c r="D28" s="59"/>
      <c r="E28" s="60" t="s">
        <v>2</v>
      </c>
      <c r="F28" s="155">
        <v>6365</v>
      </c>
      <c r="G28" s="61"/>
    </row>
    <row r="29" spans="1:7" s="58" customFormat="1" ht="6.75" customHeight="1" thickBot="1">
      <c r="A29" s="57"/>
      <c r="D29" s="59"/>
      <c r="F29" s="63"/>
      <c r="G29" s="61"/>
    </row>
    <row r="30" spans="1:7" s="58" customFormat="1" ht="13.5" thickBot="1">
      <c r="A30" s="57"/>
      <c r="C30" s="58" t="s">
        <v>221</v>
      </c>
      <c r="D30" s="59"/>
      <c r="F30" s="274">
        <f>IF(F26&lt;F28,(F26/F28)*100,"")</f>
        <v>87.28986645718774</v>
      </c>
      <c r="G30" s="61"/>
    </row>
    <row r="31" spans="1:7" s="58" customFormat="1" ht="6.75" customHeight="1">
      <c r="A31" s="57"/>
      <c r="D31" s="59"/>
      <c r="F31" s="157"/>
      <c r="G31" s="61"/>
    </row>
    <row r="32" spans="1:7" ht="12.75" customHeight="1">
      <c r="A32" s="34"/>
      <c r="B32" s="330" t="s">
        <v>305</v>
      </c>
      <c r="C32" s="331"/>
      <c r="D32" s="331"/>
      <c r="E32" s="45"/>
      <c r="F32" s="46"/>
      <c r="G32" s="36"/>
    </row>
    <row r="33" spans="1:7" ht="24.75" customHeight="1">
      <c r="A33" s="34"/>
      <c r="B33" s="331"/>
      <c r="C33" s="331"/>
      <c r="D33" s="331"/>
      <c r="E33" s="45"/>
      <c r="F33" s="46"/>
      <c r="G33" s="36"/>
    </row>
    <row r="34" spans="1:7" ht="6.75" customHeight="1">
      <c r="A34" s="34"/>
      <c r="G34" s="36"/>
    </row>
    <row r="35" spans="1:7" ht="15">
      <c r="A35" s="34"/>
      <c r="B35" s="309" t="s">
        <v>367</v>
      </c>
      <c r="C35" s="310"/>
      <c r="D35" s="311"/>
      <c r="G35" s="36"/>
    </row>
    <row r="36" spans="1:7" ht="15">
      <c r="A36" s="34"/>
      <c r="B36" s="312"/>
      <c r="C36" s="313"/>
      <c r="D36" s="314"/>
      <c r="G36" s="36"/>
    </row>
    <row r="37" spans="1:7" ht="15">
      <c r="A37" s="34"/>
      <c r="B37" s="312"/>
      <c r="C37" s="313"/>
      <c r="D37" s="314"/>
      <c r="G37" s="36"/>
    </row>
    <row r="38" spans="1:7" ht="15">
      <c r="A38" s="34"/>
      <c r="B38" s="312"/>
      <c r="C38" s="313"/>
      <c r="D38" s="314"/>
      <c r="G38" s="36"/>
    </row>
    <row r="39" spans="1:7" ht="15">
      <c r="A39" s="34"/>
      <c r="B39" s="312"/>
      <c r="C39" s="313"/>
      <c r="D39" s="314"/>
      <c r="G39" s="36"/>
    </row>
    <row r="40" spans="1:7" ht="15">
      <c r="A40" s="34"/>
      <c r="B40" s="312"/>
      <c r="C40" s="313"/>
      <c r="D40" s="314"/>
      <c r="G40" s="36"/>
    </row>
    <row r="41" spans="1:7" ht="147.75" customHeight="1">
      <c r="A41" s="34"/>
      <c r="B41" s="315"/>
      <c r="C41" s="316"/>
      <c r="D41" s="317"/>
      <c r="F41" s="275"/>
      <c r="G41" s="36"/>
    </row>
    <row r="42" spans="1:7" s="58" customFormat="1" ht="6.75" customHeight="1" thickBot="1">
      <c r="A42" s="57"/>
      <c r="D42" s="59"/>
      <c r="F42" s="63"/>
      <c r="G42" s="61"/>
    </row>
    <row r="43" spans="1:7" s="58" customFormat="1" ht="13.5" thickBot="1">
      <c r="A43" s="57"/>
      <c r="C43" s="58" t="s">
        <v>14</v>
      </c>
      <c r="D43" s="59"/>
      <c r="F43" s="143" t="str">
        <f>IF(OR(F30="",B35=""),"N/A","Yes")</f>
        <v>Yes</v>
      </c>
      <c r="G43" s="61"/>
    </row>
    <row r="44" spans="1:7" ht="6.75" customHeight="1" thickBot="1">
      <c r="A44" s="34"/>
      <c r="G44" s="36"/>
    </row>
    <row r="45" spans="1:7" ht="13.5" thickBot="1">
      <c r="A45" s="34"/>
      <c r="C45" s="35" t="s">
        <v>15</v>
      </c>
      <c r="F45" s="18">
        <f>IF(F43="Yes",1,IF(F43="N/A",0,""))</f>
        <v>1</v>
      </c>
      <c r="G45" s="36"/>
    </row>
    <row r="46" spans="1:7" ht="6.75" customHeight="1">
      <c r="A46" s="48"/>
      <c r="B46" s="49"/>
      <c r="C46" s="49"/>
      <c r="D46" s="50"/>
      <c r="E46" s="49"/>
      <c r="F46" s="51"/>
      <c r="G46" s="52"/>
    </row>
    <row r="47" spans="1:7" s="33" customFormat="1" ht="15">
      <c r="A47" s="27"/>
      <c r="B47" s="28"/>
      <c r="C47" s="28"/>
      <c r="D47" s="29"/>
      <c r="E47" s="30"/>
      <c r="F47" s="31"/>
      <c r="G47" s="32"/>
    </row>
    <row r="48" spans="1:7" s="45" customFormat="1" ht="15">
      <c r="A48" s="42"/>
      <c r="B48" s="41" t="s">
        <v>41</v>
      </c>
      <c r="C48" s="43"/>
      <c r="D48" s="44"/>
      <c r="F48" s="46"/>
      <c r="G48" s="47"/>
    </row>
    <row r="49" spans="1:7" s="33" customFormat="1" ht="6.75" customHeight="1" thickBot="1">
      <c r="A49" s="40"/>
      <c r="B49" s="17"/>
      <c r="C49" s="41"/>
      <c r="D49" s="53"/>
      <c r="F49" s="19"/>
      <c r="G49" s="39"/>
    </row>
    <row r="50" spans="1:7" s="58" customFormat="1" ht="13.5" thickBot="1">
      <c r="A50" s="57"/>
      <c r="B50" s="58" t="s">
        <v>215</v>
      </c>
      <c r="D50" s="59"/>
      <c r="E50" s="60" t="s">
        <v>2</v>
      </c>
      <c r="F50" s="54" t="s">
        <v>220</v>
      </c>
      <c r="G50" s="61"/>
    </row>
    <row r="51" spans="1:7" s="58" customFormat="1" ht="6.75" customHeight="1" thickBot="1">
      <c r="A51" s="57"/>
      <c r="D51" s="59"/>
      <c r="F51" s="62"/>
      <c r="G51" s="61"/>
    </row>
    <row r="52" spans="1:7" s="58" customFormat="1" ht="13.5" thickBot="1">
      <c r="A52" s="57"/>
      <c r="B52" s="58" t="s">
        <v>31</v>
      </c>
      <c r="D52" s="59"/>
      <c r="E52" s="60" t="s">
        <v>2</v>
      </c>
      <c r="F52" s="155">
        <v>7316</v>
      </c>
      <c r="G52" s="61"/>
    </row>
    <row r="53" spans="1:7" s="58" customFormat="1" ht="6.75" customHeight="1" thickBot="1">
      <c r="A53" s="57"/>
      <c r="D53" s="59"/>
      <c r="F53" s="62"/>
      <c r="G53" s="61"/>
    </row>
    <row r="54" spans="1:7" s="58" customFormat="1" ht="13.5" thickBot="1">
      <c r="A54" s="57"/>
      <c r="B54" s="58" t="s">
        <v>32</v>
      </c>
      <c r="D54" s="59"/>
      <c r="E54" s="60" t="s">
        <v>2</v>
      </c>
      <c r="F54" s="155">
        <v>14826</v>
      </c>
      <c r="G54" s="61"/>
    </row>
    <row r="55" spans="1:7" s="58" customFormat="1" ht="6.75" customHeight="1" thickBot="1">
      <c r="A55" s="57"/>
      <c r="D55" s="59"/>
      <c r="F55" s="63"/>
      <c r="G55" s="61"/>
    </row>
    <row r="56" spans="1:7" s="58" customFormat="1" ht="13.5" thickBot="1">
      <c r="A56" s="57"/>
      <c r="C56" s="58" t="s">
        <v>221</v>
      </c>
      <c r="D56" s="59"/>
      <c r="F56" s="274">
        <f>IF(F52&lt;F54,(F52/F54)*100,"")</f>
        <v>49.345743963307704</v>
      </c>
      <c r="G56" s="61"/>
    </row>
    <row r="57" spans="1:7" s="58" customFormat="1" ht="6.75" customHeight="1">
      <c r="A57" s="57"/>
      <c r="D57" s="59"/>
      <c r="F57" s="157"/>
      <c r="G57" s="61"/>
    </row>
    <row r="58" spans="1:7" ht="12.75" customHeight="1">
      <c r="A58" s="34"/>
      <c r="B58" s="330" t="s">
        <v>305</v>
      </c>
      <c r="C58" s="331"/>
      <c r="D58" s="331"/>
      <c r="E58" s="45"/>
      <c r="F58" s="46"/>
      <c r="G58" s="36"/>
    </row>
    <row r="59" spans="1:7" ht="24.75" customHeight="1">
      <c r="A59" s="34"/>
      <c r="B59" s="331"/>
      <c r="C59" s="331"/>
      <c r="D59" s="331"/>
      <c r="E59" s="45"/>
      <c r="F59" s="46"/>
      <c r="G59" s="36"/>
    </row>
    <row r="60" spans="1:7" ht="6.75" customHeight="1">
      <c r="A60" s="34"/>
      <c r="G60" s="36"/>
    </row>
    <row r="61" spans="1:7" ht="15">
      <c r="A61" s="34"/>
      <c r="B61" s="309" t="s">
        <v>366</v>
      </c>
      <c r="C61" s="310"/>
      <c r="D61" s="311"/>
      <c r="G61" s="36"/>
    </row>
    <row r="62" spans="1:7" ht="15">
      <c r="A62" s="34"/>
      <c r="B62" s="312"/>
      <c r="C62" s="313"/>
      <c r="D62" s="314"/>
      <c r="G62" s="36"/>
    </row>
    <row r="63" spans="1:7" ht="15">
      <c r="A63" s="34"/>
      <c r="B63" s="312"/>
      <c r="C63" s="313"/>
      <c r="D63" s="314"/>
      <c r="G63" s="36"/>
    </row>
    <row r="64" spans="1:7" ht="15">
      <c r="A64" s="34"/>
      <c r="B64" s="312"/>
      <c r="C64" s="313"/>
      <c r="D64" s="314"/>
      <c r="G64" s="36"/>
    </row>
    <row r="65" spans="1:7" ht="15">
      <c r="A65" s="34"/>
      <c r="B65" s="312"/>
      <c r="C65" s="313"/>
      <c r="D65" s="314"/>
      <c r="G65" s="36"/>
    </row>
    <row r="66" spans="1:7" ht="15">
      <c r="A66" s="34"/>
      <c r="B66" s="312"/>
      <c r="C66" s="313"/>
      <c r="D66" s="314"/>
      <c r="G66" s="36"/>
    </row>
    <row r="67" spans="1:7" ht="136.5" customHeight="1">
      <c r="A67" s="34"/>
      <c r="B67" s="315"/>
      <c r="C67" s="316"/>
      <c r="D67" s="317"/>
      <c r="G67" s="36"/>
    </row>
    <row r="68" spans="1:7" s="58" customFormat="1" ht="6.75" customHeight="1" thickBot="1">
      <c r="A68" s="57"/>
      <c r="D68" s="59"/>
      <c r="F68" s="63"/>
      <c r="G68" s="61"/>
    </row>
    <row r="69" spans="1:7" s="58" customFormat="1" ht="13.5" thickBot="1">
      <c r="A69" s="57"/>
      <c r="C69" s="58" t="s">
        <v>14</v>
      </c>
      <c r="D69" s="59"/>
      <c r="F69" s="143" t="str">
        <f>IF(OR(F56="",B61=""),"N/A","Yes")</f>
        <v>Yes</v>
      </c>
      <c r="G69" s="61"/>
    </row>
    <row r="70" spans="1:7" ht="6.75" customHeight="1" thickBot="1">
      <c r="A70" s="34"/>
      <c r="G70" s="36"/>
    </row>
    <row r="71" spans="1:7" ht="13.5" thickBot="1">
      <c r="A71" s="34"/>
      <c r="C71" s="35" t="s">
        <v>15</v>
      </c>
      <c r="F71" s="18">
        <f>IF(F69="Yes",1,IF(F69="N/A",0,""))</f>
        <v>1</v>
      </c>
      <c r="G71" s="36"/>
    </row>
    <row r="72" spans="1:7" ht="6.75" customHeight="1">
      <c r="A72" s="48"/>
      <c r="B72" s="49"/>
      <c r="C72" s="49"/>
      <c r="D72" s="50"/>
      <c r="E72" s="49"/>
      <c r="F72" s="51"/>
      <c r="G72" s="52"/>
    </row>
    <row r="73" spans="1:7" s="33" customFormat="1" ht="15">
      <c r="A73" s="27"/>
      <c r="B73" s="28"/>
      <c r="C73" s="28"/>
      <c r="D73" s="29"/>
      <c r="E73" s="30"/>
      <c r="F73" s="31"/>
      <c r="G73" s="32"/>
    </row>
    <row r="74" spans="1:7" s="45" customFormat="1" ht="15">
      <c r="A74" s="42"/>
      <c r="B74" s="41" t="s">
        <v>42</v>
      </c>
      <c r="C74" s="43"/>
      <c r="D74" s="44"/>
      <c r="F74" s="46"/>
      <c r="G74" s="47"/>
    </row>
    <row r="75" spans="1:7" s="33" customFormat="1" ht="6.75" customHeight="1" thickBot="1">
      <c r="A75" s="40"/>
      <c r="B75" s="17"/>
      <c r="C75" s="41"/>
      <c r="D75" s="53"/>
      <c r="F75" s="19"/>
      <c r="G75" s="39"/>
    </row>
    <row r="76" spans="1:7" s="58" customFormat="1" ht="13.5" thickBot="1">
      <c r="A76" s="57"/>
      <c r="B76" s="58" t="s">
        <v>215</v>
      </c>
      <c r="D76" s="59"/>
      <c r="E76" s="60" t="s">
        <v>2</v>
      </c>
      <c r="F76" s="54"/>
      <c r="G76" s="61"/>
    </row>
    <row r="77" spans="1:7" s="58" customFormat="1" ht="6.75" customHeight="1" thickBot="1">
      <c r="A77" s="57"/>
      <c r="D77" s="59"/>
      <c r="F77" s="62"/>
      <c r="G77" s="61"/>
    </row>
    <row r="78" spans="1:7" s="58" customFormat="1" ht="13.5" thickBot="1">
      <c r="A78" s="57"/>
      <c r="B78" s="58" t="s">
        <v>31</v>
      </c>
      <c r="D78" s="59"/>
      <c r="E78" s="60" t="s">
        <v>2</v>
      </c>
      <c r="F78" s="155"/>
      <c r="G78" s="61"/>
    </row>
    <row r="79" spans="1:7" s="58" customFormat="1" ht="6.75" customHeight="1" thickBot="1">
      <c r="A79" s="57"/>
      <c r="D79" s="59"/>
      <c r="F79" s="62"/>
      <c r="G79" s="61"/>
    </row>
    <row r="80" spans="1:7" s="58" customFormat="1" ht="13.5" thickBot="1">
      <c r="A80" s="57"/>
      <c r="B80" s="58" t="s">
        <v>32</v>
      </c>
      <c r="D80" s="59"/>
      <c r="E80" s="60" t="s">
        <v>2</v>
      </c>
      <c r="F80" s="155"/>
      <c r="G80" s="61"/>
    </row>
    <row r="81" spans="1:7" s="58" customFormat="1" ht="6.75" customHeight="1" thickBot="1">
      <c r="A81" s="57"/>
      <c r="D81" s="59"/>
      <c r="F81" s="63"/>
      <c r="G81" s="61"/>
    </row>
    <row r="82" spans="1:7" s="58" customFormat="1" ht="13.5" thickBot="1">
      <c r="A82" s="57"/>
      <c r="C82" s="58" t="s">
        <v>221</v>
      </c>
      <c r="D82" s="59"/>
      <c r="F82" s="155" t="str">
        <f>IF(F78&lt;F80,(F78/F80)*100,"")</f>
        <v/>
      </c>
      <c r="G82" s="61"/>
    </row>
    <row r="83" spans="1:7" s="58" customFormat="1" ht="6.75" customHeight="1">
      <c r="A83" s="57"/>
      <c r="D83" s="59"/>
      <c r="F83" s="157"/>
      <c r="G83" s="61"/>
    </row>
    <row r="84" spans="1:7" ht="12.75" customHeight="1">
      <c r="A84" s="34"/>
      <c r="B84" s="330" t="s">
        <v>305</v>
      </c>
      <c r="C84" s="331"/>
      <c r="D84" s="331"/>
      <c r="E84" s="45"/>
      <c r="F84" s="46"/>
      <c r="G84" s="36"/>
    </row>
    <row r="85" spans="1:7" ht="24.75" customHeight="1">
      <c r="A85" s="34"/>
      <c r="B85" s="331"/>
      <c r="C85" s="331"/>
      <c r="D85" s="331"/>
      <c r="E85" s="45"/>
      <c r="F85" s="46"/>
      <c r="G85" s="36"/>
    </row>
    <row r="86" spans="1:7" ht="6.75" customHeight="1">
      <c r="A86" s="34"/>
      <c r="G86" s="36"/>
    </row>
    <row r="87" spans="1:7" ht="15">
      <c r="A87" s="34"/>
      <c r="B87" s="309"/>
      <c r="C87" s="310"/>
      <c r="D87" s="311"/>
      <c r="G87" s="36"/>
    </row>
    <row r="88" spans="1:7" ht="15">
      <c r="A88" s="34"/>
      <c r="B88" s="312"/>
      <c r="C88" s="313"/>
      <c r="D88" s="314"/>
      <c r="G88" s="36"/>
    </row>
    <row r="89" spans="1:7" ht="15">
      <c r="A89" s="34"/>
      <c r="B89" s="312"/>
      <c r="C89" s="313"/>
      <c r="D89" s="314"/>
      <c r="G89" s="36"/>
    </row>
    <row r="90" spans="1:7" ht="15">
      <c r="A90" s="34"/>
      <c r="B90" s="312"/>
      <c r="C90" s="313"/>
      <c r="D90" s="314"/>
      <c r="G90" s="36"/>
    </row>
    <row r="91" spans="1:7" ht="15">
      <c r="A91" s="34"/>
      <c r="B91" s="312"/>
      <c r="C91" s="313"/>
      <c r="D91" s="314"/>
      <c r="G91" s="36"/>
    </row>
    <row r="92" spans="1:7" ht="15">
      <c r="A92" s="34"/>
      <c r="B92" s="312"/>
      <c r="C92" s="313"/>
      <c r="D92" s="314"/>
      <c r="G92" s="36"/>
    </row>
    <row r="93" spans="1:7" ht="15">
      <c r="A93" s="34"/>
      <c r="B93" s="315"/>
      <c r="C93" s="316"/>
      <c r="D93" s="317"/>
      <c r="G93" s="36"/>
    </row>
    <row r="94" spans="1:7" s="58" customFormat="1" ht="6.75" customHeight="1" thickBot="1">
      <c r="A94" s="57"/>
      <c r="D94" s="59"/>
      <c r="F94" s="63"/>
      <c r="G94" s="61"/>
    </row>
    <row r="95" spans="1:7" s="58" customFormat="1" ht="13.5" thickBot="1">
      <c r="A95" s="57"/>
      <c r="C95" s="58" t="s">
        <v>14</v>
      </c>
      <c r="D95" s="59"/>
      <c r="F95" s="143" t="str">
        <f>IF(OR(F82="",B87=""),"N/A","Yes")</f>
        <v>N/A</v>
      </c>
      <c r="G95" s="61"/>
    </row>
    <row r="96" spans="1:7" ht="6.75" customHeight="1" thickBot="1">
      <c r="A96" s="34"/>
      <c r="G96" s="36"/>
    </row>
    <row r="97" spans="1:7" ht="13.5" thickBot="1">
      <c r="A97" s="34"/>
      <c r="C97" s="35" t="s">
        <v>15</v>
      </c>
      <c r="F97" s="18" t="str">
        <f>IF(F95="yes",1,"")</f>
        <v/>
      </c>
      <c r="G97" s="36"/>
    </row>
    <row r="98" spans="1:7" ht="6.75" customHeight="1">
      <c r="A98" s="48"/>
      <c r="B98" s="49"/>
      <c r="C98" s="49"/>
      <c r="D98" s="50"/>
      <c r="E98" s="49"/>
      <c r="F98" s="51"/>
      <c r="G98" s="52"/>
    </row>
    <row r="99" spans="1:7" s="33" customFormat="1" ht="15">
      <c r="A99" s="27"/>
      <c r="B99" s="28"/>
      <c r="C99" s="28"/>
      <c r="D99" s="29"/>
      <c r="E99" s="30"/>
      <c r="F99" s="31"/>
      <c r="G99" s="32"/>
    </row>
    <row r="100" spans="1:7" s="45" customFormat="1" ht="15">
      <c r="A100" s="42"/>
      <c r="B100" s="41" t="s">
        <v>43</v>
      </c>
      <c r="C100" s="43"/>
      <c r="D100" s="44"/>
      <c r="F100" s="46"/>
      <c r="G100" s="47"/>
    </row>
    <row r="101" spans="1:7" s="45" customFormat="1" ht="14.25">
      <c r="A101" s="42"/>
      <c r="B101" s="56" t="s">
        <v>44</v>
      </c>
      <c r="C101" s="43"/>
      <c r="D101" s="44"/>
      <c r="F101" s="46"/>
      <c r="G101" s="47"/>
    </row>
    <row r="102" spans="1:7" s="33" customFormat="1" ht="6.75" customHeight="1" thickBot="1">
      <c r="A102" s="40"/>
      <c r="B102" s="17"/>
      <c r="C102" s="41"/>
      <c r="D102" s="53"/>
      <c r="F102" s="19"/>
      <c r="G102" s="39"/>
    </row>
    <row r="103" spans="1:7" s="58" customFormat="1" ht="13.5" thickBot="1">
      <c r="A103" s="57"/>
      <c r="B103" s="58" t="s">
        <v>215</v>
      </c>
      <c r="D103" s="59"/>
      <c r="E103" s="60" t="s">
        <v>2</v>
      </c>
      <c r="F103" s="54"/>
      <c r="G103" s="61"/>
    </row>
    <row r="104" spans="1:7" s="58" customFormat="1" ht="6.75" customHeight="1" thickBot="1">
      <c r="A104" s="57"/>
      <c r="D104" s="59"/>
      <c r="F104" s="62"/>
      <c r="G104" s="61"/>
    </row>
    <row r="105" spans="1:7" s="58" customFormat="1" ht="13.5" thickBot="1">
      <c r="A105" s="57"/>
      <c r="B105" s="58" t="s">
        <v>31</v>
      </c>
      <c r="D105" s="59"/>
      <c r="E105" s="60" t="s">
        <v>2</v>
      </c>
      <c r="F105" s="155"/>
      <c r="G105" s="61"/>
    </row>
    <row r="106" spans="1:7" s="58" customFormat="1" ht="6.75" customHeight="1" thickBot="1">
      <c r="A106" s="57"/>
      <c r="D106" s="59"/>
      <c r="F106" s="62"/>
      <c r="G106" s="61"/>
    </row>
    <row r="107" spans="1:7" s="58" customFormat="1" ht="13.5" thickBot="1">
      <c r="A107" s="57"/>
      <c r="B107" s="58" t="s">
        <v>32</v>
      </c>
      <c r="D107" s="59"/>
      <c r="E107" s="60" t="s">
        <v>2</v>
      </c>
      <c r="F107" s="155"/>
      <c r="G107" s="61"/>
    </row>
    <row r="108" spans="1:7" s="58" customFormat="1" ht="6.75" customHeight="1" thickBot="1">
      <c r="A108" s="57"/>
      <c r="D108" s="59"/>
      <c r="F108" s="63"/>
      <c r="G108" s="61"/>
    </row>
    <row r="109" spans="1:7" s="58" customFormat="1" ht="13.5" thickBot="1">
      <c r="A109" s="57"/>
      <c r="C109" s="58" t="s">
        <v>221</v>
      </c>
      <c r="D109" s="59"/>
      <c r="F109" s="155" t="str">
        <f>IF(F105&lt;F107,(F105/F107)*100,"")</f>
        <v/>
      </c>
      <c r="G109" s="61"/>
    </row>
    <row r="110" spans="1:7" s="58" customFormat="1" ht="6.75" customHeight="1">
      <c r="A110" s="57"/>
      <c r="D110" s="59"/>
      <c r="F110" s="157"/>
      <c r="G110" s="61"/>
    </row>
    <row r="111" spans="1:7" ht="12.75" customHeight="1">
      <c r="A111" s="34"/>
      <c r="B111" s="330" t="s">
        <v>305</v>
      </c>
      <c r="C111" s="331"/>
      <c r="D111" s="331"/>
      <c r="E111" s="45"/>
      <c r="F111" s="46"/>
      <c r="G111" s="36"/>
    </row>
    <row r="112" spans="1:7" ht="24.75" customHeight="1">
      <c r="A112" s="34"/>
      <c r="B112" s="331"/>
      <c r="C112" s="331"/>
      <c r="D112" s="331"/>
      <c r="E112" s="45"/>
      <c r="F112" s="46"/>
      <c r="G112" s="36"/>
    </row>
    <row r="113" spans="1:7" ht="6.75" customHeight="1">
      <c r="A113" s="34"/>
      <c r="G113" s="36"/>
    </row>
    <row r="114" spans="1:7" ht="15">
      <c r="A114" s="34"/>
      <c r="B114" s="309"/>
      <c r="C114" s="310"/>
      <c r="D114" s="311"/>
      <c r="G114" s="36"/>
    </row>
    <row r="115" spans="1:7" ht="15">
      <c r="A115" s="34"/>
      <c r="B115" s="312"/>
      <c r="C115" s="313"/>
      <c r="D115" s="314"/>
      <c r="G115" s="36"/>
    </row>
    <row r="116" spans="1:7" ht="15">
      <c r="A116" s="34"/>
      <c r="B116" s="312"/>
      <c r="C116" s="313"/>
      <c r="D116" s="314"/>
      <c r="G116" s="36"/>
    </row>
    <row r="117" spans="1:7" ht="15">
      <c r="A117" s="34"/>
      <c r="B117" s="312"/>
      <c r="C117" s="313"/>
      <c r="D117" s="314"/>
      <c r="G117" s="36"/>
    </row>
    <row r="118" spans="1:7" ht="15">
      <c r="A118" s="34"/>
      <c r="B118" s="312"/>
      <c r="C118" s="313"/>
      <c r="D118" s="314"/>
      <c r="G118" s="36"/>
    </row>
    <row r="119" spans="1:7" ht="15">
      <c r="A119" s="34"/>
      <c r="B119" s="312"/>
      <c r="C119" s="313"/>
      <c r="D119" s="314"/>
      <c r="G119" s="36"/>
    </row>
    <row r="120" spans="1:7" ht="15">
      <c r="A120" s="34"/>
      <c r="B120" s="315"/>
      <c r="C120" s="316"/>
      <c r="D120" s="317"/>
      <c r="G120" s="36"/>
    </row>
    <row r="121" spans="1:7" s="58" customFormat="1" ht="6.75" customHeight="1" thickBot="1">
      <c r="A121" s="57"/>
      <c r="D121" s="59"/>
      <c r="F121" s="63"/>
      <c r="G121" s="61"/>
    </row>
    <row r="122" spans="1:7" s="58" customFormat="1" ht="13.5" thickBot="1">
      <c r="A122" s="57"/>
      <c r="C122" s="58" t="s">
        <v>14</v>
      </c>
      <c r="D122" s="59"/>
      <c r="F122" s="143" t="str">
        <f>IF(OR(F109="",B114=""),"N/A","Yes")</f>
        <v>N/A</v>
      </c>
      <c r="G122" s="61"/>
    </row>
    <row r="123" spans="1:7" ht="6.75" customHeight="1" thickBot="1">
      <c r="A123" s="34"/>
      <c r="G123" s="36"/>
    </row>
    <row r="124" spans="1:7" ht="13.5" thickBot="1">
      <c r="A124" s="34"/>
      <c r="C124" s="35" t="s">
        <v>15</v>
      </c>
      <c r="F124" s="18" t="str">
        <f>IF(F122="yes",1,"")</f>
        <v/>
      </c>
      <c r="G124" s="36"/>
    </row>
    <row r="125" spans="1:7" ht="6.75" customHeight="1">
      <c r="A125" s="48"/>
      <c r="B125" s="49"/>
      <c r="C125" s="49"/>
      <c r="D125" s="50"/>
      <c r="E125" s="49"/>
      <c r="F125" s="51"/>
      <c r="G125" s="52"/>
    </row>
    <row r="126" spans="1:7" s="33" customFormat="1" ht="15">
      <c r="A126" s="27"/>
      <c r="B126" s="28"/>
      <c r="C126" s="28"/>
      <c r="D126" s="29"/>
      <c r="E126" s="30"/>
      <c r="F126" s="31"/>
      <c r="G126" s="32"/>
    </row>
    <row r="127" spans="1:7" s="45" customFormat="1" ht="15">
      <c r="A127" s="42"/>
      <c r="B127" s="41" t="s">
        <v>45</v>
      </c>
      <c r="C127" s="43"/>
      <c r="D127" s="44"/>
      <c r="F127" s="46"/>
      <c r="G127" s="47"/>
    </row>
    <row r="128" spans="1:7" s="33" customFormat="1" ht="6.75" customHeight="1" thickBot="1">
      <c r="A128" s="40"/>
      <c r="B128" s="17"/>
      <c r="C128" s="41"/>
      <c r="D128" s="53"/>
      <c r="F128" s="19"/>
      <c r="G128" s="39"/>
    </row>
    <row r="129" spans="1:7" s="58" customFormat="1" ht="13.5" thickBot="1">
      <c r="A129" s="57"/>
      <c r="B129" s="58" t="s">
        <v>215</v>
      </c>
      <c r="D129" s="59"/>
      <c r="E129" s="60" t="s">
        <v>2</v>
      </c>
      <c r="F129" s="54"/>
      <c r="G129" s="61"/>
    </row>
    <row r="130" spans="1:7" s="58" customFormat="1" ht="6.75" customHeight="1" thickBot="1">
      <c r="A130" s="57"/>
      <c r="D130" s="59"/>
      <c r="F130" s="62"/>
      <c r="G130" s="61"/>
    </row>
    <row r="131" spans="1:7" s="58" customFormat="1" ht="13.5" thickBot="1">
      <c r="A131" s="57"/>
      <c r="B131" s="58" t="s">
        <v>31</v>
      </c>
      <c r="D131" s="59"/>
      <c r="E131" s="60" t="s">
        <v>2</v>
      </c>
      <c r="F131" s="155"/>
      <c r="G131" s="61"/>
    </row>
    <row r="132" spans="1:7" s="58" customFormat="1" ht="6.75" customHeight="1" thickBot="1">
      <c r="A132" s="57"/>
      <c r="D132" s="59"/>
      <c r="F132" s="62"/>
      <c r="G132" s="61"/>
    </row>
    <row r="133" spans="1:7" s="58" customFormat="1" ht="13.5" thickBot="1">
      <c r="A133" s="57"/>
      <c r="B133" s="58" t="s">
        <v>32</v>
      </c>
      <c r="D133" s="59"/>
      <c r="E133" s="60" t="s">
        <v>2</v>
      </c>
      <c r="F133" s="155"/>
      <c r="G133" s="61"/>
    </row>
    <row r="134" spans="1:7" s="58" customFormat="1" ht="6.75" customHeight="1" thickBot="1">
      <c r="A134" s="57"/>
      <c r="D134" s="59"/>
      <c r="F134" s="63"/>
      <c r="G134" s="61"/>
    </row>
    <row r="135" spans="1:7" s="58" customFormat="1" ht="13.5" thickBot="1">
      <c r="A135" s="57"/>
      <c r="C135" s="58" t="s">
        <v>221</v>
      </c>
      <c r="D135" s="59"/>
      <c r="F135" s="155" t="str">
        <f>IF(F131&lt;F133,(F131/F133)*100,"")</f>
        <v/>
      </c>
      <c r="G135" s="61"/>
    </row>
    <row r="136" spans="1:7" s="58" customFormat="1" ht="6.75" customHeight="1">
      <c r="A136" s="57"/>
      <c r="D136" s="59"/>
      <c r="F136" s="157"/>
      <c r="G136" s="61"/>
    </row>
    <row r="137" spans="1:7" ht="12.75" customHeight="1">
      <c r="A137" s="34"/>
      <c r="B137" s="330" t="s">
        <v>305</v>
      </c>
      <c r="C137" s="331"/>
      <c r="D137" s="331"/>
      <c r="E137" s="45"/>
      <c r="F137" s="46"/>
      <c r="G137" s="36"/>
    </row>
    <row r="138" spans="1:7" ht="24.75" customHeight="1">
      <c r="A138" s="34"/>
      <c r="B138" s="331"/>
      <c r="C138" s="331"/>
      <c r="D138" s="331"/>
      <c r="E138" s="45"/>
      <c r="F138" s="46"/>
      <c r="G138" s="36"/>
    </row>
    <row r="139" spans="1:7" ht="6.75" customHeight="1">
      <c r="A139" s="34"/>
      <c r="G139" s="36"/>
    </row>
    <row r="140" spans="1:7" ht="15">
      <c r="A140" s="34"/>
      <c r="B140" s="309"/>
      <c r="C140" s="310"/>
      <c r="D140" s="311"/>
      <c r="G140" s="36"/>
    </row>
    <row r="141" spans="1:7" ht="15">
      <c r="A141" s="34"/>
      <c r="B141" s="312"/>
      <c r="C141" s="313"/>
      <c r="D141" s="314"/>
      <c r="G141" s="36"/>
    </row>
    <row r="142" spans="1:7" ht="15">
      <c r="A142" s="34"/>
      <c r="B142" s="312"/>
      <c r="C142" s="313"/>
      <c r="D142" s="314"/>
      <c r="G142" s="36"/>
    </row>
    <row r="143" spans="1:7" ht="15">
      <c r="A143" s="34"/>
      <c r="B143" s="312"/>
      <c r="C143" s="313"/>
      <c r="D143" s="314"/>
      <c r="G143" s="36"/>
    </row>
    <row r="144" spans="1:7" ht="15">
      <c r="A144" s="34"/>
      <c r="B144" s="312"/>
      <c r="C144" s="313"/>
      <c r="D144" s="314"/>
      <c r="G144" s="36"/>
    </row>
    <row r="145" spans="1:7" ht="15">
      <c r="A145" s="34"/>
      <c r="B145" s="312"/>
      <c r="C145" s="313"/>
      <c r="D145" s="314"/>
      <c r="G145" s="36"/>
    </row>
    <row r="146" spans="1:7" ht="15">
      <c r="A146" s="34"/>
      <c r="B146" s="315"/>
      <c r="C146" s="316"/>
      <c r="D146" s="317"/>
      <c r="G146" s="36"/>
    </row>
    <row r="147" spans="1:7" s="58" customFormat="1" ht="6.75" customHeight="1" thickBot="1">
      <c r="A147" s="57"/>
      <c r="D147" s="59"/>
      <c r="F147" s="63"/>
      <c r="G147" s="61"/>
    </row>
    <row r="148" spans="1:7" s="58" customFormat="1" ht="13.5" thickBot="1">
      <c r="A148" s="57"/>
      <c r="C148" s="58" t="s">
        <v>14</v>
      </c>
      <c r="D148" s="59"/>
      <c r="F148" s="143" t="str">
        <f>IF(OR(F135="",B140=""),"N/A","Yes")</f>
        <v>N/A</v>
      </c>
      <c r="G148" s="61"/>
    </row>
    <row r="149" spans="1:7" ht="6.75" customHeight="1" thickBot="1">
      <c r="A149" s="34"/>
      <c r="G149" s="36"/>
    </row>
    <row r="150" spans="1:7" ht="13.5" thickBot="1">
      <c r="A150" s="34"/>
      <c r="C150" s="35" t="s">
        <v>15</v>
      </c>
      <c r="F150" s="18" t="str">
        <f>IF(F148="yes",1,"")</f>
        <v/>
      </c>
      <c r="G150" s="36"/>
    </row>
    <row r="151" spans="1:7" ht="6.75" customHeight="1">
      <c r="A151" s="48"/>
      <c r="B151" s="49"/>
      <c r="C151" s="49"/>
      <c r="D151" s="50"/>
      <c r="E151" s="49"/>
      <c r="F151" s="51"/>
      <c r="G151" s="52"/>
    </row>
  </sheetData>
  <sheetProtection selectLockedCells="1" selectUnlockedCells="1"/>
  <mergeCells count="10">
    <mergeCell ref="B32:D33"/>
    <mergeCell ref="B35:D41"/>
    <mergeCell ref="B61:D67"/>
    <mergeCell ref="B87:D93"/>
    <mergeCell ref="B114:D120"/>
    <mergeCell ref="B140:D146"/>
    <mergeCell ref="B137:D138"/>
    <mergeCell ref="B111:D112"/>
    <mergeCell ref="B84:D85"/>
    <mergeCell ref="B58:D59"/>
  </mergeCells>
  <dataValidations count="1">
    <dataValidation type="list" allowBlank="1" showInputMessage="1" showErrorMessage="1" sqref="F24 F50 F76 F103 F129">
      <formula1>Source</formula1>
    </dataValidation>
  </dataValidations>
  <hyperlinks>
    <hyperlink ref="B137:D138" location="Instructions!A29:G41" display="Provide an in-depth description of milestone progress as stated in the instructions. (If no data is entered, then a 0 Achievement Value is assumed for applicable DY. If so, please explain why data is not available):"/>
    <hyperlink ref="B111:D112" location="Instructions!A29:G41" display="Provide an in-depth description of milestone progress as stated in the instructions. (If no data is entered, then a 0 Achievement Value is assumed for applicable DY. If so, please explain why data is not available):"/>
    <hyperlink ref="B84:D85" location="Instructions!A29:G41" display="Provide an in-depth description of milestone progress as stated in the instructions. (If no data is entered, then a 0 Achievement Value is assumed for applicable DY. If so, please explain why data is not available):"/>
    <hyperlink ref="B58:D59" location="Instructions!A29:G41" display="Provide an in-depth description of milestone progress as stated in the instructions. (If no data is entered, then a 0 Achievement Value is assumed for applicable DY. If so, please explain why data is not available):"/>
    <hyperlink ref="B32:D33"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 manualBreakCount="1">
    <brk id="72"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07"/>
  <sheetViews>
    <sheetView showGridLines="0" view="pageBreakPreview" zoomScaleSheetLayoutView="100" zoomScalePageLayoutView="90" workbookViewId="0" topLeftCell="A1">
      <selection activeCell="F70" sqref="F70"/>
    </sheetView>
  </sheetViews>
  <sheetFormatPr defaultColWidth="10.00390625" defaultRowHeight="15"/>
  <cols>
    <col min="1" max="1" width="1.7109375" style="2" customWidth="1"/>
    <col min="2" max="2" width="2.140625" style="2" customWidth="1"/>
    <col min="3" max="3" width="20.8515625" style="2" customWidth="1"/>
    <col min="4" max="4" width="63.28125" style="3" customWidth="1"/>
    <col min="5" max="5" width="2.7109375" style="2" customWidth="1"/>
    <col min="6" max="6" width="27.8515625" style="4" customWidth="1"/>
    <col min="7" max="7" width="1.8515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5">
      <c r="A4" s="1" t="str">
        <f>'Total Payment Amount'!B4</f>
        <v xml:space="preserve">DATE OF SUBMISSION: </v>
      </c>
      <c r="D4" s="8">
        <f>IF('Total Payment Amount'!D4=0,"",'Total Payment Amount'!D4)</f>
        <v>41213</v>
      </c>
      <c r="F4" s="7"/>
    </row>
    <row r="5" ht="15">
      <c r="A5" s="9" t="s">
        <v>46</v>
      </c>
    </row>
    <row r="7" spans="1:6" s="5" customFormat="1" ht="14.25">
      <c r="A7" s="10" t="s">
        <v>1</v>
      </c>
      <c r="D7" s="11"/>
      <c r="F7" s="7"/>
    </row>
    <row r="8" spans="1:6" s="5" customFormat="1" ht="14.25">
      <c r="A8" s="12" t="s">
        <v>2</v>
      </c>
      <c r="B8" s="13" t="s">
        <v>3</v>
      </c>
      <c r="D8" s="11"/>
      <c r="F8" s="7"/>
    </row>
    <row r="9" spans="1:6" s="5" customFormat="1" ht="14.25">
      <c r="A9" s="13" t="s">
        <v>222</v>
      </c>
      <c r="B9" s="13"/>
      <c r="D9" s="11"/>
      <c r="F9" s="7"/>
    </row>
    <row r="10" spans="1:6" s="5" customFormat="1" ht="14.25">
      <c r="A10" s="13" t="s">
        <v>223</v>
      </c>
      <c r="B10" s="13"/>
      <c r="D10" s="11"/>
      <c r="F10" s="7"/>
    </row>
    <row r="11" spans="1:6" s="5" customFormat="1" ht="15" thickBot="1">
      <c r="A11" s="13" t="s">
        <v>224</v>
      </c>
      <c r="B11" s="13"/>
      <c r="D11" s="11"/>
      <c r="F11" s="7"/>
    </row>
    <row r="12" spans="1:7" ht="13.5" thickBot="1">
      <c r="A12" s="14" t="s">
        <v>2</v>
      </c>
      <c r="B12" s="15"/>
      <c r="C12" s="3" t="s">
        <v>5</v>
      </c>
      <c r="E12" s="3"/>
      <c r="F12" s="3"/>
      <c r="G12" s="3"/>
    </row>
    <row r="13" spans="2:3" ht="15" thickBot="1">
      <c r="B13" s="16"/>
      <c r="C13" s="17" t="s">
        <v>6</v>
      </c>
    </row>
    <row r="14" spans="2:3" ht="15" thickBot="1">
      <c r="B14" s="18"/>
      <c r="C14" s="17" t="s">
        <v>7</v>
      </c>
    </row>
    <row r="15" spans="2:3" ht="14.25">
      <c r="B15" s="19"/>
      <c r="C15" s="17" t="s">
        <v>8</v>
      </c>
    </row>
    <row r="16" spans="1:7" ht="15">
      <c r="A16" s="3"/>
      <c r="B16" s="3"/>
      <c r="C16" s="3"/>
      <c r="E16" s="3"/>
      <c r="F16" s="3"/>
      <c r="G16" s="3"/>
    </row>
    <row r="17" spans="1:7" s="26" customFormat="1" ht="15">
      <c r="A17" s="20" t="s">
        <v>47</v>
      </c>
      <c r="B17" s="21"/>
      <c r="C17" s="21"/>
      <c r="D17" s="22"/>
      <c r="E17" s="23"/>
      <c r="F17" s="24"/>
      <c r="G17" s="25"/>
    </row>
    <row r="18" spans="1:7" s="33" customFormat="1" ht="15.75" thickBot="1">
      <c r="A18" s="27"/>
      <c r="B18" s="28"/>
      <c r="C18" s="28"/>
      <c r="D18" s="29"/>
      <c r="E18" s="30"/>
      <c r="F18" s="31"/>
      <c r="G18" s="32"/>
    </row>
    <row r="19" spans="1:7" ht="13.5" thickBot="1">
      <c r="A19" s="34"/>
      <c r="B19" s="2" t="s">
        <v>10</v>
      </c>
      <c r="C19" s="35"/>
      <c r="E19" s="14" t="s">
        <v>2</v>
      </c>
      <c r="F19" s="15">
        <v>2252250</v>
      </c>
      <c r="G19" s="36"/>
    </row>
    <row r="20" spans="1:7" ht="13.5" thickBot="1">
      <c r="A20" s="34"/>
      <c r="C20" s="35"/>
      <c r="G20" s="36"/>
    </row>
    <row r="21" spans="1:7" ht="13.5" thickBot="1">
      <c r="A21" s="34"/>
      <c r="B21" s="2" t="s">
        <v>11</v>
      </c>
      <c r="C21" s="35"/>
      <c r="E21" s="14" t="s">
        <v>2</v>
      </c>
      <c r="F21" s="15">
        <v>2252250</v>
      </c>
      <c r="G21" s="36"/>
    </row>
    <row r="22" spans="1:7" s="33" customFormat="1" ht="15">
      <c r="A22" s="37"/>
      <c r="B22" s="9"/>
      <c r="C22" s="9"/>
      <c r="D22" s="38"/>
      <c r="F22" s="19"/>
      <c r="G22" s="39"/>
    </row>
    <row r="23" spans="1:7" s="33" customFormat="1" ht="15">
      <c r="A23" s="40"/>
      <c r="B23" s="41" t="s">
        <v>48</v>
      </c>
      <c r="C23" s="41"/>
      <c r="D23" s="38"/>
      <c r="G23" s="39"/>
    </row>
    <row r="24" spans="1:7" s="45" customFormat="1" ht="15">
      <c r="A24" s="42"/>
      <c r="B24" s="56" t="s">
        <v>49</v>
      </c>
      <c r="C24" s="43"/>
      <c r="D24" s="44"/>
      <c r="F24" s="46"/>
      <c r="G24" s="47"/>
    </row>
    <row r="25" spans="1:7" ht="6.75" customHeight="1" thickBot="1">
      <c r="A25" s="34"/>
      <c r="G25" s="36"/>
    </row>
    <row r="26" spans="1:7" s="58" customFormat="1" ht="13.5" thickBot="1">
      <c r="A26" s="57"/>
      <c r="B26" s="58" t="s">
        <v>215</v>
      </c>
      <c r="D26" s="59"/>
      <c r="E26" s="60" t="s">
        <v>2</v>
      </c>
      <c r="F26" s="54" t="s">
        <v>220</v>
      </c>
      <c r="G26" s="61"/>
    </row>
    <row r="27" spans="1:7" s="58" customFormat="1" ht="6.75" customHeight="1" thickBot="1">
      <c r="A27" s="57"/>
      <c r="D27" s="59"/>
      <c r="F27" s="62"/>
      <c r="G27" s="61"/>
    </row>
    <row r="28" spans="1:7" s="58" customFormat="1" ht="13.5" thickBot="1">
      <c r="A28" s="57"/>
      <c r="B28" s="58" t="s">
        <v>31</v>
      </c>
      <c r="D28" s="59"/>
      <c r="E28" s="60" t="s">
        <v>2</v>
      </c>
      <c r="F28" s="155">
        <v>1260</v>
      </c>
      <c r="G28" s="61"/>
    </row>
    <row r="29" spans="1:7" s="58" customFormat="1" ht="6.75" customHeight="1" thickBot="1">
      <c r="A29" s="57"/>
      <c r="D29" s="59"/>
      <c r="F29" s="62"/>
      <c r="G29" s="61"/>
    </row>
    <row r="30" spans="1:7" s="58" customFormat="1" ht="13.5" thickBot="1">
      <c r="A30" s="57"/>
      <c r="B30" s="58" t="s">
        <v>32</v>
      </c>
      <c r="D30" s="59"/>
      <c r="E30" s="60" t="s">
        <v>2</v>
      </c>
      <c r="F30" s="155">
        <v>2448</v>
      </c>
      <c r="G30" s="61"/>
    </row>
    <row r="31" spans="1:7" s="58" customFormat="1" ht="6.75" customHeight="1" thickBot="1">
      <c r="A31" s="57"/>
      <c r="D31" s="59"/>
      <c r="F31" s="63"/>
      <c r="G31" s="61"/>
    </row>
    <row r="32" spans="1:7" s="58" customFormat="1" ht="13.5" thickBot="1">
      <c r="A32" s="57"/>
      <c r="C32" s="58" t="s">
        <v>221</v>
      </c>
      <c r="D32" s="59"/>
      <c r="F32" s="155">
        <f>IF(F28&lt;F30,(F28/F30)*100,"")</f>
        <v>51.470588235294116</v>
      </c>
      <c r="G32" s="61"/>
    </row>
    <row r="33" spans="1:7" s="58" customFormat="1" ht="6.75" customHeight="1">
      <c r="A33" s="57"/>
      <c r="D33" s="59"/>
      <c r="F33" s="157"/>
      <c r="G33" s="61"/>
    </row>
    <row r="34" spans="1:7" ht="12.75" customHeight="1">
      <c r="A34" s="34"/>
      <c r="B34" s="330" t="s">
        <v>305</v>
      </c>
      <c r="C34" s="331"/>
      <c r="D34" s="331"/>
      <c r="E34" s="45"/>
      <c r="F34" s="46"/>
      <c r="G34" s="36"/>
    </row>
    <row r="35" spans="1:7" ht="24.75" customHeight="1">
      <c r="A35" s="34"/>
      <c r="B35" s="331"/>
      <c r="C35" s="331"/>
      <c r="D35" s="331"/>
      <c r="E35" s="45"/>
      <c r="F35" s="46"/>
      <c r="G35" s="36"/>
    </row>
    <row r="36" spans="1:7" ht="6.75" customHeight="1">
      <c r="A36" s="34"/>
      <c r="G36" s="36"/>
    </row>
    <row r="37" spans="1:7" ht="15">
      <c r="A37" s="34"/>
      <c r="B37" s="309" t="s">
        <v>420</v>
      </c>
      <c r="C37" s="310"/>
      <c r="D37" s="311"/>
      <c r="G37" s="36"/>
    </row>
    <row r="38" spans="1:7" ht="15">
      <c r="A38" s="34"/>
      <c r="B38" s="312"/>
      <c r="C38" s="313"/>
      <c r="D38" s="314"/>
      <c r="G38" s="36"/>
    </row>
    <row r="39" spans="1:7" ht="15">
      <c r="A39" s="34"/>
      <c r="B39" s="312"/>
      <c r="C39" s="313"/>
      <c r="D39" s="314"/>
      <c r="G39" s="36"/>
    </row>
    <row r="40" spans="1:7" ht="15">
      <c r="A40" s="34"/>
      <c r="B40" s="312"/>
      <c r="C40" s="313"/>
      <c r="D40" s="314"/>
      <c r="G40" s="36"/>
    </row>
    <row r="41" spans="1:7" ht="15">
      <c r="A41" s="34"/>
      <c r="B41" s="312"/>
      <c r="C41" s="313"/>
      <c r="D41" s="314"/>
      <c r="G41" s="36"/>
    </row>
    <row r="42" spans="1:7" ht="92.25" customHeight="1">
      <c r="A42" s="34"/>
      <c r="B42" s="312"/>
      <c r="C42" s="313"/>
      <c r="D42" s="314"/>
      <c r="G42" s="36"/>
    </row>
    <row r="43" spans="1:7" ht="132" customHeight="1">
      <c r="A43" s="34"/>
      <c r="B43" s="315"/>
      <c r="C43" s="316"/>
      <c r="D43" s="317"/>
      <c r="G43" s="36"/>
    </row>
    <row r="44" spans="1:7" s="58" customFormat="1" ht="6.75" customHeight="1" thickBot="1">
      <c r="A44" s="57"/>
      <c r="D44" s="59"/>
      <c r="F44" s="63"/>
      <c r="G44" s="61"/>
    </row>
    <row r="45" spans="1:7" s="58" customFormat="1" ht="13.5" thickBot="1">
      <c r="A45" s="57"/>
      <c r="C45" s="58" t="s">
        <v>14</v>
      </c>
      <c r="D45" s="59"/>
      <c r="F45" s="143" t="str">
        <f>IF(OR(F32="",B37=""),"N/A","Yes")</f>
        <v>Yes</v>
      </c>
      <c r="G45" s="61"/>
    </row>
    <row r="46" spans="1:7" ht="6.75" customHeight="1" thickBot="1">
      <c r="A46" s="34"/>
      <c r="G46" s="36"/>
    </row>
    <row r="47" spans="1:7" ht="13.5" thickBot="1">
      <c r="A47" s="34"/>
      <c r="C47" s="35" t="s">
        <v>15</v>
      </c>
      <c r="F47" s="18">
        <f>IF(F45="Yes",1,IF(F45="N/A",0,""))</f>
        <v>1</v>
      </c>
      <c r="G47" s="36"/>
    </row>
    <row r="48" spans="1:7" ht="6.75" customHeight="1">
      <c r="A48" s="48"/>
      <c r="B48" s="49"/>
      <c r="C48" s="49"/>
      <c r="D48" s="50"/>
      <c r="E48" s="49"/>
      <c r="F48" s="51"/>
      <c r="G48" s="52"/>
    </row>
    <row r="49" spans="1:7" s="33" customFormat="1" ht="15">
      <c r="A49" s="27"/>
      <c r="B49" s="28"/>
      <c r="C49" s="28"/>
      <c r="D49" s="29"/>
      <c r="E49" s="30"/>
      <c r="F49" s="31"/>
      <c r="G49" s="32"/>
    </row>
    <row r="50" spans="1:7" s="45" customFormat="1" ht="15">
      <c r="A50" s="42"/>
      <c r="B50" s="41" t="s">
        <v>238</v>
      </c>
      <c r="C50" s="43"/>
      <c r="D50" s="44"/>
      <c r="F50" s="46"/>
      <c r="G50" s="47"/>
    </row>
    <row r="51" spans="1:7" s="45" customFormat="1" ht="15">
      <c r="A51" s="42"/>
      <c r="B51" s="41" t="s">
        <v>50</v>
      </c>
      <c r="C51" s="43"/>
      <c r="D51" s="44"/>
      <c r="F51" s="46"/>
      <c r="G51" s="47"/>
    </row>
    <row r="52" spans="1:7" s="33" customFormat="1" ht="6.75" customHeight="1" thickBot="1">
      <c r="A52" s="40"/>
      <c r="B52" s="17"/>
      <c r="C52" s="41"/>
      <c r="D52" s="53"/>
      <c r="F52" s="19"/>
      <c r="G52" s="39"/>
    </row>
    <row r="53" spans="1:7" s="58" customFormat="1" ht="13.5" thickBot="1">
      <c r="A53" s="57"/>
      <c r="B53" s="58" t="s">
        <v>215</v>
      </c>
      <c r="D53" s="59"/>
      <c r="E53" s="60" t="s">
        <v>2</v>
      </c>
      <c r="F53" s="54" t="s">
        <v>220</v>
      </c>
      <c r="G53" s="61"/>
    </row>
    <row r="54" spans="1:7" s="58" customFormat="1" ht="6.75" customHeight="1" thickBot="1">
      <c r="A54" s="57"/>
      <c r="D54" s="59"/>
      <c r="F54" s="62"/>
      <c r="G54" s="61"/>
    </row>
    <row r="55" spans="1:7" s="58" customFormat="1" ht="13.5" thickBot="1">
      <c r="A55" s="57"/>
      <c r="B55" s="58" t="s">
        <v>31</v>
      </c>
      <c r="D55" s="59"/>
      <c r="E55" s="60" t="s">
        <v>2</v>
      </c>
      <c r="F55" s="155">
        <v>1674</v>
      </c>
      <c r="G55" s="61"/>
    </row>
    <row r="56" spans="1:7" s="58" customFormat="1" ht="6.75" customHeight="1" thickBot="1">
      <c r="A56" s="57"/>
      <c r="D56" s="59"/>
      <c r="F56" s="62"/>
      <c r="G56" s="61"/>
    </row>
    <row r="57" spans="1:7" s="58" customFormat="1" ht="13.5" thickBot="1">
      <c r="A57" s="57"/>
      <c r="B57" s="58" t="s">
        <v>32</v>
      </c>
      <c r="D57" s="59"/>
      <c r="E57" s="60" t="s">
        <v>2</v>
      </c>
      <c r="F57" s="155">
        <v>2448</v>
      </c>
      <c r="G57" s="61"/>
    </row>
    <row r="58" spans="1:7" s="58" customFormat="1" ht="6.75" customHeight="1" thickBot="1">
      <c r="A58" s="57"/>
      <c r="D58" s="59"/>
      <c r="F58" s="63"/>
      <c r="G58" s="61"/>
    </row>
    <row r="59" spans="1:7" s="58" customFormat="1" ht="13.5" thickBot="1">
      <c r="A59" s="57"/>
      <c r="C59" s="58" t="s">
        <v>221</v>
      </c>
      <c r="D59" s="59"/>
      <c r="F59" s="155">
        <f>IF(F55&lt;F57,(F55/F57)*100,"")</f>
        <v>68.38235294117648</v>
      </c>
      <c r="G59" s="61"/>
    </row>
    <row r="60" spans="1:7" s="58" customFormat="1" ht="6.75" customHeight="1">
      <c r="A60" s="57"/>
      <c r="D60" s="59"/>
      <c r="F60" s="157"/>
      <c r="G60" s="61"/>
    </row>
    <row r="61" spans="1:7" ht="12.75" customHeight="1">
      <c r="A61" s="34"/>
      <c r="B61" s="330" t="s">
        <v>305</v>
      </c>
      <c r="C61" s="331"/>
      <c r="D61" s="331"/>
      <c r="E61" s="45"/>
      <c r="F61" s="46"/>
      <c r="G61" s="36"/>
    </row>
    <row r="62" spans="1:7" ht="24.75" customHeight="1">
      <c r="A62" s="34"/>
      <c r="B62" s="331"/>
      <c r="C62" s="331"/>
      <c r="D62" s="331"/>
      <c r="E62" s="45"/>
      <c r="F62" s="46"/>
      <c r="G62" s="36"/>
    </row>
    <row r="63" spans="1:7" ht="6.75" customHeight="1">
      <c r="A63" s="34"/>
      <c r="G63" s="36"/>
    </row>
    <row r="64" spans="1:7" ht="15">
      <c r="A64" s="34"/>
      <c r="B64" s="309" t="s">
        <v>421</v>
      </c>
      <c r="C64" s="310"/>
      <c r="D64" s="311"/>
      <c r="G64" s="36"/>
    </row>
    <row r="65" spans="1:7" ht="15">
      <c r="A65" s="34"/>
      <c r="B65" s="312"/>
      <c r="C65" s="313"/>
      <c r="D65" s="314"/>
      <c r="G65" s="36"/>
    </row>
    <row r="66" spans="1:7" ht="98.25" customHeight="1">
      <c r="A66" s="34"/>
      <c r="B66" s="312"/>
      <c r="C66" s="313"/>
      <c r="D66" s="314"/>
      <c r="G66" s="36"/>
    </row>
    <row r="67" spans="1:7" ht="15">
      <c r="A67" s="34"/>
      <c r="B67" s="312"/>
      <c r="C67" s="313"/>
      <c r="D67" s="314"/>
      <c r="G67" s="36"/>
    </row>
    <row r="68" spans="1:7" ht="15">
      <c r="A68" s="34"/>
      <c r="B68" s="312"/>
      <c r="C68" s="313"/>
      <c r="D68" s="314"/>
      <c r="G68" s="36"/>
    </row>
    <row r="69" spans="1:7" ht="15">
      <c r="A69" s="34"/>
      <c r="B69" s="312"/>
      <c r="C69" s="313"/>
      <c r="D69" s="314"/>
      <c r="G69" s="36"/>
    </row>
    <row r="70" spans="1:7" ht="133.5" customHeight="1">
      <c r="A70" s="34"/>
      <c r="B70" s="315"/>
      <c r="C70" s="316"/>
      <c r="D70" s="317"/>
      <c r="G70" s="36"/>
    </row>
    <row r="71" spans="1:7" s="58" customFormat="1" ht="6.75" customHeight="1" thickBot="1">
      <c r="A71" s="57"/>
      <c r="D71" s="59"/>
      <c r="F71" s="63"/>
      <c r="G71" s="61"/>
    </row>
    <row r="72" spans="1:7" s="58" customFormat="1" ht="13.5" thickBot="1">
      <c r="A72" s="57"/>
      <c r="C72" s="58" t="s">
        <v>14</v>
      </c>
      <c r="D72" s="59"/>
      <c r="F72" s="143" t="str">
        <f>IF(OR(F59="",B64=""),"N/A","Yes")</f>
        <v>Yes</v>
      </c>
      <c r="G72" s="61"/>
    </row>
    <row r="73" spans="1:7" ht="6.75" customHeight="1" thickBot="1">
      <c r="A73" s="34"/>
      <c r="G73" s="36"/>
    </row>
    <row r="74" spans="1:7" ht="13.5" thickBot="1">
      <c r="A74" s="34"/>
      <c r="C74" s="35" t="s">
        <v>15</v>
      </c>
      <c r="F74" s="18">
        <f>IF(F72="Yes",1,IF(F72="N/A",0,""))</f>
        <v>1</v>
      </c>
      <c r="G74" s="36"/>
    </row>
    <row r="75" spans="1:7" ht="6.75" customHeight="1">
      <c r="A75" s="48"/>
      <c r="B75" s="49"/>
      <c r="C75" s="49"/>
      <c r="D75" s="50"/>
      <c r="E75" s="49"/>
      <c r="F75" s="51"/>
      <c r="G75" s="52"/>
    </row>
    <row r="76" spans="1:7" s="33" customFormat="1" ht="15">
      <c r="A76" s="27"/>
      <c r="B76" s="28"/>
      <c r="C76" s="28"/>
      <c r="D76" s="29"/>
      <c r="E76" s="30"/>
      <c r="F76" s="31"/>
      <c r="G76" s="32"/>
    </row>
    <row r="77" spans="1:7" s="45" customFormat="1" ht="15">
      <c r="A77" s="42"/>
      <c r="B77" s="41" t="s">
        <v>51</v>
      </c>
      <c r="C77" s="43"/>
      <c r="D77" s="44"/>
      <c r="F77" s="46"/>
      <c r="G77" s="47"/>
    </row>
    <row r="78" spans="1:7" s="45" customFormat="1" ht="15">
      <c r="A78" s="42"/>
      <c r="B78" s="41" t="s">
        <v>52</v>
      </c>
      <c r="C78" s="43"/>
      <c r="D78" s="44"/>
      <c r="F78" s="46"/>
      <c r="G78" s="47"/>
    </row>
    <row r="79" spans="1:7" s="33" customFormat="1" ht="6.75" customHeight="1" thickBot="1">
      <c r="A79" s="40"/>
      <c r="B79" s="17"/>
      <c r="C79" s="41"/>
      <c r="D79" s="53"/>
      <c r="F79" s="19"/>
      <c r="G79" s="39"/>
    </row>
    <row r="80" spans="1:7" s="58" customFormat="1" ht="13.5" thickBot="1">
      <c r="A80" s="57"/>
      <c r="B80" s="58" t="s">
        <v>215</v>
      </c>
      <c r="D80" s="59"/>
      <c r="E80" s="60" t="s">
        <v>2</v>
      </c>
      <c r="F80" s="54"/>
      <c r="G80" s="61"/>
    </row>
    <row r="81" spans="1:7" s="58" customFormat="1" ht="6.75" customHeight="1" thickBot="1">
      <c r="A81" s="57"/>
      <c r="D81" s="59"/>
      <c r="F81" s="62"/>
      <c r="G81" s="61"/>
    </row>
    <row r="82" spans="1:7" s="58" customFormat="1" ht="13.5" thickBot="1">
      <c r="A82" s="57"/>
      <c r="B82" s="58" t="s">
        <v>31</v>
      </c>
      <c r="D82" s="59"/>
      <c r="E82" s="60" t="s">
        <v>2</v>
      </c>
      <c r="F82" s="54"/>
      <c r="G82" s="61"/>
    </row>
    <row r="83" spans="1:7" s="58" customFormat="1" ht="6.75" customHeight="1" thickBot="1">
      <c r="A83" s="57"/>
      <c r="D83" s="59"/>
      <c r="F83" s="62"/>
      <c r="G83" s="61"/>
    </row>
    <row r="84" spans="1:7" s="58" customFormat="1" ht="13.5" thickBot="1">
      <c r="A84" s="57"/>
      <c r="B84" s="58" t="s">
        <v>32</v>
      </c>
      <c r="D84" s="59"/>
      <c r="E84" s="60" t="s">
        <v>2</v>
      </c>
      <c r="F84" s="142"/>
      <c r="G84" s="61"/>
    </row>
    <row r="85" spans="1:7" s="58" customFormat="1" ht="6.75" customHeight="1" thickBot="1">
      <c r="A85" s="57"/>
      <c r="D85" s="59"/>
      <c r="F85" s="63"/>
      <c r="G85" s="61"/>
    </row>
    <row r="86" spans="1:7" s="58" customFormat="1" ht="13.5" thickBot="1">
      <c r="A86" s="57"/>
      <c r="C86" s="58" t="s">
        <v>221</v>
      </c>
      <c r="D86" s="59"/>
      <c r="F86" s="146" t="str">
        <f>IF(F82&gt;0,(F82/F84)*100,"")</f>
        <v/>
      </c>
      <c r="G86" s="61"/>
    </row>
    <row r="87" spans="1:7" s="58" customFormat="1" ht="6.75" customHeight="1">
      <c r="A87" s="57"/>
      <c r="D87" s="59"/>
      <c r="F87" s="157"/>
      <c r="G87" s="61"/>
    </row>
    <row r="88" spans="1:7" ht="12.75" customHeight="1">
      <c r="A88" s="34"/>
      <c r="B88" s="330" t="s">
        <v>305</v>
      </c>
      <c r="C88" s="331"/>
      <c r="D88" s="331"/>
      <c r="E88" s="45"/>
      <c r="F88" s="46"/>
      <c r="G88" s="36"/>
    </row>
    <row r="89" spans="1:7" ht="24.75" customHeight="1">
      <c r="A89" s="34"/>
      <c r="B89" s="331"/>
      <c r="C89" s="331"/>
      <c r="D89" s="331"/>
      <c r="E89" s="45"/>
      <c r="F89" s="46"/>
      <c r="G89" s="36"/>
    </row>
    <row r="90" spans="1:7" ht="6.75" customHeight="1">
      <c r="A90" s="34"/>
      <c r="G90" s="36"/>
    </row>
    <row r="91" spans="1:7" ht="15">
      <c r="A91" s="34"/>
      <c r="B91" s="309"/>
      <c r="C91" s="310"/>
      <c r="D91" s="311"/>
      <c r="G91" s="36"/>
    </row>
    <row r="92" spans="1:7" ht="15">
      <c r="A92" s="34"/>
      <c r="B92" s="312"/>
      <c r="C92" s="313"/>
      <c r="D92" s="314"/>
      <c r="G92" s="36"/>
    </row>
    <row r="93" spans="1:7" ht="15">
      <c r="A93" s="34"/>
      <c r="B93" s="312"/>
      <c r="C93" s="313"/>
      <c r="D93" s="314"/>
      <c r="G93" s="36"/>
    </row>
    <row r="94" spans="1:7" ht="15">
      <c r="A94" s="34"/>
      <c r="B94" s="312"/>
      <c r="C94" s="313"/>
      <c r="D94" s="314"/>
      <c r="G94" s="36"/>
    </row>
    <row r="95" spans="1:7" ht="15">
      <c r="A95" s="34"/>
      <c r="B95" s="312"/>
      <c r="C95" s="313"/>
      <c r="D95" s="314"/>
      <c r="G95" s="36"/>
    </row>
    <row r="96" spans="1:7" ht="15">
      <c r="A96" s="34"/>
      <c r="B96" s="312"/>
      <c r="C96" s="313"/>
      <c r="D96" s="314"/>
      <c r="G96" s="36"/>
    </row>
    <row r="97" spans="1:7" ht="15">
      <c r="A97" s="34"/>
      <c r="B97" s="315"/>
      <c r="C97" s="316"/>
      <c r="D97" s="317"/>
      <c r="G97" s="36"/>
    </row>
    <row r="98" spans="1:7" s="58" customFormat="1" ht="6.75" customHeight="1" thickBot="1">
      <c r="A98" s="57"/>
      <c r="D98" s="59"/>
      <c r="F98" s="63"/>
      <c r="G98" s="61"/>
    </row>
    <row r="99" spans="1:7" s="58" customFormat="1" ht="13.5" thickBot="1">
      <c r="A99" s="57"/>
      <c r="C99" s="58" t="s">
        <v>14</v>
      </c>
      <c r="D99" s="59"/>
      <c r="F99" s="143" t="str">
        <f>IF(F86="","N/A","Yes")</f>
        <v>N/A</v>
      </c>
      <c r="G99" s="61"/>
    </row>
    <row r="100" spans="1:7" ht="6.75" customHeight="1" thickBot="1">
      <c r="A100" s="34"/>
      <c r="G100" s="36"/>
    </row>
    <row r="101" spans="1:7" ht="13.5" thickBot="1">
      <c r="A101" s="34"/>
      <c r="C101" s="35" t="s">
        <v>15</v>
      </c>
      <c r="F101" s="18" t="str">
        <f>IF(F99="yes",1,"")</f>
        <v/>
      </c>
      <c r="G101" s="36"/>
    </row>
    <row r="102" spans="1:7" ht="6.75" customHeight="1">
      <c r="A102" s="48"/>
      <c r="B102" s="49"/>
      <c r="C102" s="49"/>
      <c r="D102" s="50"/>
      <c r="E102" s="49"/>
      <c r="F102" s="51"/>
      <c r="G102" s="52"/>
    </row>
    <row r="103" spans="1:7" s="33" customFormat="1" ht="15">
      <c r="A103" s="27"/>
      <c r="B103" s="28"/>
      <c r="C103" s="28"/>
      <c r="D103" s="29"/>
      <c r="E103" s="30"/>
      <c r="F103" s="31"/>
      <c r="G103" s="32"/>
    </row>
    <row r="104" spans="1:7" s="45" customFormat="1" ht="15">
      <c r="A104" s="42"/>
      <c r="B104" s="41" t="s">
        <v>53</v>
      </c>
      <c r="C104" s="43"/>
      <c r="D104" s="44"/>
      <c r="F104" s="46"/>
      <c r="G104" s="47"/>
    </row>
    <row r="105" spans="1:7" s="45" customFormat="1" ht="15">
      <c r="A105" s="42"/>
      <c r="B105" s="56" t="s">
        <v>54</v>
      </c>
      <c r="C105" s="43"/>
      <c r="D105" s="44"/>
      <c r="F105" s="46"/>
      <c r="G105" s="47"/>
    </row>
    <row r="106" spans="1:7" s="33" customFormat="1" ht="6.75" customHeight="1" thickBot="1">
      <c r="A106" s="40"/>
      <c r="B106" s="17"/>
      <c r="C106" s="41"/>
      <c r="D106" s="53"/>
      <c r="F106" s="19"/>
      <c r="G106" s="39"/>
    </row>
    <row r="107" spans="1:7" s="58" customFormat="1" ht="13.5" thickBot="1">
      <c r="A107" s="57"/>
      <c r="B107" s="58" t="s">
        <v>215</v>
      </c>
      <c r="D107" s="59"/>
      <c r="E107" s="60" t="s">
        <v>2</v>
      </c>
      <c r="F107" s="54"/>
      <c r="G107" s="61"/>
    </row>
    <row r="108" spans="1:7" s="58" customFormat="1" ht="6.75" customHeight="1" thickBot="1">
      <c r="A108" s="57"/>
      <c r="D108" s="59"/>
      <c r="F108" s="62"/>
      <c r="G108" s="61"/>
    </row>
    <row r="109" spans="1:7" s="58" customFormat="1" ht="13.5" thickBot="1">
      <c r="A109" s="57"/>
      <c r="B109" s="58" t="s">
        <v>31</v>
      </c>
      <c r="D109" s="59"/>
      <c r="E109" s="60" t="s">
        <v>2</v>
      </c>
      <c r="F109" s="155"/>
      <c r="G109" s="61"/>
    </row>
    <row r="110" spans="1:7" s="58" customFormat="1" ht="6.75" customHeight="1" thickBot="1">
      <c r="A110" s="57"/>
      <c r="D110" s="59"/>
      <c r="F110" s="62"/>
      <c r="G110" s="61"/>
    </row>
    <row r="111" spans="1:7" s="58" customFormat="1" ht="13.5" thickBot="1">
      <c r="A111" s="57"/>
      <c r="B111" s="58" t="s">
        <v>32</v>
      </c>
      <c r="D111" s="59"/>
      <c r="E111" s="60" t="s">
        <v>2</v>
      </c>
      <c r="F111" s="155"/>
      <c r="G111" s="61"/>
    </row>
    <row r="112" spans="1:7" s="58" customFormat="1" ht="6.75" customHeight="1" thickBot="1">
      <c r="A112" s="57"/>
      <c r="D112" s="59"/>
      <c r="F112" s="63"/>
      <c r="G112" s="61"/>
    </row>
    <row r="113" spans="1:7" s="58" customFormat="1" ht="13.5" thickBot="1">
      <c r="A113" s="57"/>
      <c r="C113" s="58" t="s">
        <v>221</v>
      </c>
      <c r="D113" s="59"/>
      <c r="F113" s="155" t="str">
        <f>IF(F109&lt;F111,(F109/F111)*100,"")</f>
        <v/>
      </c>
      <c r="G113" s="61"/>
    </row>
    <row r="114" spans="1:7" s="58" customFormat="1" ht="6.75" customHeight="1">
      <c r="A114" s="57"/>
      <c r="D114" s="59"/>
      <c r="F114" s="157"/>
      <c r="G114" s="61"/>
    </row>
    <row r="115" spans="1:7" ht="12.75" customHeight="1">
      <c r="A115" s="34"/>
      <c r="B115" s="330" t="s">
        <v>305</v>
      </c>
      <c r="C115" s="331"/>
      <c r="D115" s="331"/>
      <c r="E115" s="45"/>
      <c r="F115" s="46"/>
      <c r="G115" s="36"/>
    </row>
    <row r="116" spans="1:7" ht="24.75" customHeight="1">
      <c r="A116" s="34"/>
      <c r="B116" s="331"/>
      <c r="C116" s="331"/>
      <c r="D116" s="331"/>
      <c r="E116" s="45"/>
      <c r="F116" s="46"/>
      <c r="G116" s="36"/>
    </row>
    <row r="117" spans="1:7" ht="6.75" customHeight="1">
      <c r="A117" s="34"/>
      <c r="G117" s="36"/>
    </row>
    <row r="118" spans="1:7" ht="15">
      <c r="A118" s="34"/>
      <c r="B118" s="309"/>
      <c r="C118" s="310"/>
      <c r="D118" s="311"/>
      <c r="G118" s="36"/>
    </row>
    <row r="119" spans="1:7" ht="15">
      <c r="A119" s="34"/>
      <c r="B119" s="312"/>
      <c r="C119" s="313"/>
      <c r="D119" s="314"/>
      <c r="G119" s="36"/>
    </row>
    <row r="120" spans="1:7" ht="15">
      <c r="A120" s="34"/>
      <c r="B120" s="312"/>
      <c r="C120" s="313"/>
      <c r="D120" s="314"/>
      <c r="G120" s="36"/>
    </row>
    <row r="121" spans="1:7" ht="15">
      <c r="A121" s="34"/>
      <c r="B121" s="312"/>
      <c r="C121" s="313"/>
      <c r="D121" s="314"/>
      <c r="G121" s="36"/>
    </row>
    <row r="122" spans="1:7" ht="15">
      <c r="A122" s="34"/>
      <c r="B122" s="312"/>
      <c r="C122" s="313"/>
      <c r="D122" s="314"/>
      <c r="G122" s="36"/>
    </row>
    <row r="123" spans="1:7" ht="15">
      <c r="A123" s="34"/>
      <c r="B123" s="312"/>
      <c r="C123" s="313"/>
      <c r="D123" s="314"/>
      <c r="G123" s="36"/>
    </row>
    <row r="124" spans="1:7" ht="15">
      <c r="A124" s="34"/>
      <c r="B124" s="315"/>
      <c r="C124" s="316"/>
      <c r="D124" s="317"/>
      <c r="G124" s="36"/>
    </row>
    <row r="125" spans="1:7" s="58" customFormat="1" ht="6.75" customHeight="1" thickBot="1">
      <c r="A125" s="57"/>
      <c r="D125" s="59"/>
      <c r="F125" s="63"/>
      <c r="G125" s="61"/>
    </row>
    <row r="126" spans="1:7" s="58" customFormat="1" ht="13.5" thickBot="1">
      <c r="A126" s="57"/>
      <c r="C126" s="58" t="s">
        <v>14</v>
      </c>
      <c r="D126" s="59"/>
      <c r="F126" s="143" t="str">
        <f>IF(OR(F113="",B118=""),"N/A","Yes")</f>
        <v>N/A</v>
      </c>
      <c r="G126" s="61"/>
    </row>
    <row r="127" spans="1:7" ht="6.75" customHeight="1" thickBot="1">
      <c r="A127" s="34"/>
      <c r="G127" s="36"/>
    </row>
    <row r="128" spans="1:7" ht="13.5" thickBot="1">
      <c r="A128" s="34"/>
      <c r="C128" s="35" t="s">
        <v>15</v>
      </c>
      <c r="F128" s="18" t="str">
        <f>IF(F126="yes",1,"")</f>
        <v/>
      </c>
      <c r="G128" s="36"/>
    </row>
    <row r="129" spans="1:7" ht="6.75" customHeight="1">
      <c r="A129" s="48"/>
      <c r="B129" s="49"/>
      <c r="C129" s="49"/>
      <c r="D129" s="50"/>
      <c r="E129" s="49"/>
      <c r="F129" s="51"/>
      <c r="G129" s="52"/>
    </row>
    <row r="130" spans="1:7" s="33" customFormat="1" ht="15">
      <c r="A130" s="27"/>
      <c r="B130" s="28"/>
      <c r="C130" s="28"/>
      <c r="D130" s="29"/>
      <c r="E130" s="30"/>
      <c r="F130" s="31"/>
      <c r="G130" s="32"/>
    </row>
    <row r="131" spans="1:7" s="45" customFormat="1" ht="15">
      <c r="A131" s="42"/>
      <c r="B131" s="41" t="s">
        <v>55</v>
      </c>
      <c r="C131" s="43"/>
      <c r="D131" s="44"/>
      <c r="F131" s="46"/>
      <c r="G131" s="47"/>
    </row>
    <row r="132" spans="1:7" s="33" customFormat="1" ht="6.75" customHeight="1" thickBot="1">
      <c r="A132" s="40"/>
      <c r="B132" s="17"/>
      <c r="C132" s="41"/>
      <c r="D132" s="53"/>
      <c r="F132" s="19"/>
      <c r="G132" s="39"/>
    </row>
    <row r="133" spans="1:7" s="58" customFormat="1" ht="13.5" thickBot="1">
      <c r="A133" s="57"/>
      <c r="B133" s="58" t="s">
        <v>215</v>
      </c>
      <c r="D133" s="59"/>
      <c r="E133" s="60" t="s">
        <v>2</v>
      </c>
      <c r="F133" s="54"/>
      <c r="G133" s="61"/>
    </row>
    <row r="134" spans="1:7" s="58" customFormat="1" ht="6.75" customHeight="1" thickBot="1">
      <c r="A134" s="57"/>
      <c r="D134" s="59"/>
      <c r="F134" s="62"/>
      <c r="G134" s="61"/>
    </row>
    <row r="135" spans="1:7" s="58" customFormat="1" ht="13.5" thickBot="1">
      <c r="A135" s="57"/>
      <c r="B135" s="58" t="s">
        <v>31</v>
      </c>
      <c r="D135" s="59"/>
      <c r="E135" s="60" t="s">
        <v>2</v>
      </c>
      <c r="F135" s="155"/>
      <c r="G135" s="61"/>
    </row>
    <row r="136" spans="1:7" s="58" customFormat="1" ht="6.75" customHeight="1" thickBot="1">
      <c r="A136" s="57"/>
      <c r="D136" s="59"/>
      <c r="F136" s="62"/>
      <c r="G136" s="61"/>
    </row>
    <row r="137" spans="1:7" s="58" customFormat="1" ht="13.5" thickBot="1">
      <c r="A137" s="57"/>
      <c r="B137" s="58" t="s">
        <v>32</v>
      </c>
      <c r="D137" s="59"/>
      <c r="E137" s="60" t="s">
        <v>2</v>
      </c>
      <c r="F137" s="155"/>
      <c r="G137" s="61"/>
    </row>
    <row r="138" spans="1:7" s="58" customFormat="1" ht="6.75" customHeight="1" thickBot="1">
      <c r="A138" s="57"/>
      <c r="D138" s="59"/>
      <c r="F138" s="63"/>
      <c r="G138" s="61"/>
    </row>
    <row r="139" spans="1:7" s="58" customFormat="1" ht="13.5" thickBot="1">
      <c r="A139" s="57"/>
      <c r="C139" s="58" t="s">
        <v>221</v>
      </c>
      <c r="D139" s="59"/>
      <c r="F139" s="155" t="str">
        <f>IF(F135&lt;F137,(F135/F137)*100,"")</f>
        <v/>
      </c>
      <c r="G139" s="61"/>
    </row>
    <row r="140" spans="1:7" s="58" customFormat="1" ht="6.75" customHeight="1">
      <c r="A140" s="57"/>
      <c r="D140" s="59"/>
      <c r="F140" s="157"/>
      <c r="G140" s="61"/>
    </row>
    <row r="141" spans="1:7" ht="12.75" customHeight="1">
      <c r="A141" s="34"/>
      <c r="B141" s="330" t="s">
        <v>305</v>
      </c>
      <c r="C141" s="331"/>
      <c r="D141" s="331"/>
      <c r="E141" s="45"/>
      <c r="F141" s="46"/>
      <c r="G141" s="36"/>
    </row>
    <row r="142" spans="1:7" ht="24.75" customHeight="1">
      <c r="A142" s="34"/>
      <c r="B142" s="331"/>
      <c r="C142" s="331"/>
      <c r="D142" s="331"/>
      <c r="E142" s="45"/>
      <c r="F142" s="46"/>
      <c r="G142" s="36"/>
    </row>
    <row r="143" spans="1:7" ht="6.75" customHeight="1">
      <c r="A143" s="34"/>
      <c r="G143" s="36"/>
    </row>
    <row r="144" spans="1:7" ht="15">
      <c r="A144" s="34"/>
      <c r="B144" s="309"/>
      <c r="C144" s="310"/>
      <c r="D144" s="311"/>
      <c r="G144" s="36"/>
    </row>
    <row r="145" spans="1:7" ht="15">
      <c r="A145" s="34"/>
      <c r="B145" s="312"/>
      <c r="C145" s="313"/>
      <c r="D145" s="314"/>
      <c r="G145" s="36"/>
    </row>
    <row r="146" spans="1:7" ht="15">
      <c r="A146" s="34"/>
      <c r="B146" s="312"/>
      <c r="C146" s="313"/>
      <c r="D146" s="314"/>
      <c r="G146" s="36"/>
    </row>
    <row r="147" spans="1:7" ht="15">
      <c r="A147" s="34"/>
      <c r="B147" s="312"/>
      <c r="C147" s="313"/>
      <c r="D147" s="314"/>
      <c r="G147" s="36"/>
    </row>
    <row r="148" spans="1:7" ht="15">
      <c r="A148" s="34"/>
      <c r="B148" s="312"/>
      <c r="C148" s="313"/>
      <c r="D148" s="314"/>
      <c r="G148" s="36"/>
    </row>
    <row r="149" spans="1:7" ht="15">
      <c r="A149" s="34"/>
      <c r="B149" s="312"/>
      <c r="C149" s="313"/>
      <c r="D149" s="314"/>
      <c r="G149" s="36"/>
    </row>
    <row r="150" spans="1:7" ht="15">
      <c r="A150" s="34"/>
      <c r="B150" s="315"/>
      <c r="C150" s="316"/>
      <c r="D150" s="317"/>
      <c r="G150" s="36"/>
    </row>
    <row r="151" spans="1:7" s="58" customFormat="1" ht="6.75" customHeight="1" thickBot="1">
      <c r="A151" s="57"/>
      <c r="D151" s="59"/>
      <c r="F151" s="63"/>
      <c r="G151" s="61"/>
    </row>
    <row r="152" spans="1:7" s="58" customFormat="1" ht="13.5" thickBot="1">
      <c r="A152" s="57"/>
      <c r="C152" s="58" t="s">
        <v>14</v>
      </c>
      <c r="D152" s="59"/>
      <c r="F152" s="143" t="str">
        <f>IF(OR(F139="",B144=""),"N/A","Yes")</f>
        <v>N/A</v>
      </c>
      <c r="G152" s="61"/>
    </row>
    <row r="153" spans="1:7" ht="6.75" customHeight="1" thickBot="1">
      <c r="A153" s="34"/>
      <c r="G153" s="36"/>
    </row>
    <row r="154" spans="1:7" ht="13.5" thickBot="1">
      <c r="A154" s="34"/>
      <c r="C154" s="35" t="s">
        <v>15</v>
      </c>
      <c r="F154" s="18" t="str">
        <f>IF(F152="yes",1,"")</f>
        <v/>
      </c>
      <c r="G154" s="36"/>
    </row>
    <row r="155" spans="1:7" ht="6.75" customHeight="1">
      <c r="A155" s="48"/>
      <c r="B155" s="49"/>
      <c r="C155" s="49"/>
      <c r="D155" s="50"/>
      <c r="E155" s="49"/>
      <c r="F155" s="51"/>
      <c r="G155" s="52"/>
    </row>
    <row r="156" spans="1:7" s="33" customFormat="1" ht="15">
      <c r="A156" s="27"/>
      <c r="B156" s="28"/>
      <c r="C156" s="28"/>
      <c r="D156" s="29"/>
      <c r="E156" s="30"/>
      <c r="F156" s="31"/>
      <c r="G156" s="32"/>
    </row>
    <row r="157" spans="1:7" s="45" customFormat="1" ht="15">
      <c r="A157" s="42"/>
      <c r="B157" s="41" t="s">
        <v>56</v>
      </c>
      <c r="C157" s="43"/>
      <c r="D157" s="44"/>
      <c r="F157" s="46"/>
      <c r="G157" s="47"/>
    </row>
    <row r="158" spans="1:7" s="33" customFormat="1" ht="6.75" customHeight="1" thickBot="1">
      <c r="A158" s="40"/>
      <c r="B158" s="17"/>
      <c r="C158" s="41"/>
      <c r="D158" s="53"/>
      <c r="F158" s="19"/>
      <c r="G158" s="39"/>
    </row>
    <row r="159" spans="1:7" s="58" customFormat="1" ht="13.5" thickBot="1">
      <c r="A159" s="57"/>
      <c r="B159" s="58" t="s">
        <v>215</v>
      </c>
      <c r="D159" s="59"/>
      <c r="E159" s="60" t="s">
        <v>2</v>
      </c>
      <c r="F159" s="54"/>
      <c r="G159" s="61"/>
    </row>
    <row r="160" spans="1:7" s="58" customFormat="1" ht="6.75" customHeight="1" thickBot="1">
      <c r="A160" s="57"/>
      <c r="D160" s="59"/>
      <c r="F160" s="62"/>
      <c r="G160" s="61"/>
    </row>
    <row r="161" spans="1:7" s="58" customFormat="1" ht="13.5" thickBot="1">
      <c r="A161" s="57"/>
      <c r="B161" s="58" t="s">
        <v>31</v>
      </c>
      <c r="D161" s="59"/>
      <c r="E161" s="60" t="s">
        <v>2</v>
      </c>
      <c r="F161" s="155"/>
      <c r="G161" s="61"/>
    </row>
    <row r="162" spans="1:7" s="58" customFormat="1" ht="6.75" customHeight="1" thickBot="1">
      <c r="A162" s="57"/>
      <c r="D162" s="59"/>
      <c r="F162" s="62"/>
      <c r="G162" s="61"/>
    </row>
    <row r="163" spans="1:7" s="58" customFormat="1" ht="13.5" thickBot="1">
      <c r="A163" s="57"/>
      <c r="B163" s="58" t="s">
        <v>32</v>
      </c>
      <c r="D163" s="59"/>
      <c r="E163" s="60" t="s">
        <v>2</v>
      </c>
      <c r="F163" s="155"/>
      <c r="G163" s="61"/>
    </row>
    <row r="164" spans="1:7" s="58" customFormat="1" ht="6.75" customHeight="1" thickBot="1">
      <c r="A164" s="57"/>
      <c r="D164" s="59"/>
      <c r="F164" s="63"/>
      <c r="G164" s="61"/>
    </row>
    <row r="165" spans="1:7" s="58" customFormat="1" ht="13.5" thickBot="1">
      <c r="A165" s="57"/>
      <c r="C165" s="58" t="s">
        <v>221</v>
      </c>
      <c r="D165" s="59"/>
      <c r="F165" s="155" t="str">
        <f>IF(F161&lt;F163,(F161/F163)*100,"")</f>
        <v/>
      </c>
      <c r="G165" s="61"/>
    </row>
    <row r="166" spans="1:7" s="58" customFormat="1" ht="6.75" customHeight="1">
      <c r="A166" s="57"/>
      <c r="D166" s="59"/>
      <c r="F166" s="157"/>
      <c r="G166" s="61"/>
    </row>
    <row r="167" spans="1:7" ht="12.75" customHeight="1">
      <c r="A167" s="34"/>
      <c r="B167" s="330" t="s">
        <v>305</v>
      </c>
      <c r="C167" s="331"/>
      <c r="D167" s="331"/>
      <c r="E167" s="45"/>
      <c r="F167" s="46"/>
      <c r="G167" s="36"/>
    </row>
    <row r="168" spans="1:7" ht="24.75" customHeight="1">
      <c r="A168" s="34"/>
      <c r="B168" s="331"/>
      <c r="C168" s="331"/>
      <c r="D168" s="331"/>
      <c r="E168" s="45"/>
      <c r="F168" s="46"/>
      <c r="G168" s="36"/>
    </row>
    <row r="169" spans="1:7" ht="6.75" customHeight="1">
      <c r="A169" s="34"/>
      <c r="G169" s="36"/>
    </row>
    <row r="170" spans="1:7" ht="15">
      <c r="A170" s="34"/>
      <c r="B170" s="309"/>
      <c r="C170" s="310"/>
      <c r="D170" s="311"/>
      <c r="G170" s="36"/>
    </row>
    <row r="171" spans="1:7" ht="15">
      <c r="A171" s="34"/>
      <c r="B171" s="312"/>
      <c r="C171" s="313"/>
      <c r="D171" s="314"/>
      <c r="G171" s="36"/>
    </row>
    <row r="172" spans="1:7" ht="15">
      <c r="A172" s="34"/>
      <c r="B172" s="312"/>
      <c r="C172" s="313"/>
      <c r="D172" s="314"/>
      <c r="G172" s="36"/>
    </row>
    <row r="173" spans="1:7" ht="15">
      <c r="A173" s="34"/>
      <c r="B173" s="312"/>
      <c r="C173" s="313"/>
      <c r="D173" s="314"/>
      <c r="G173" s="36"/>
    </row>
    <row r="174" spans="1:7" ht="15">
      <c r="A174" s="34"/>
      <c r="B174" s="312"/>
      <c r="C174" s="313"/>
      <c r="D174" s="314"/>
      <c r="G174" s="36"/>
    </row>
    <row r="175" spans="1:7" ht="15">
      <c r="A175" s="34"/>
      <c r="B175" s="312"/>
      <c r="C175" s="313"/>
      <c r="D175" s="314"/>
      <c r="G175" s="36"/>
    </row>
    <row r="176" spans="1:7" ht="15">
      <c r="A176" s="34"/>
      <c r="B176" s="315"/>
      <c r="C176" s="316"/>
      <c r="D176" s="317"/>
      <c r="G176" s="36"/>
    </row>
    <row r="177" spans="1:7" s="58" customFormat="1" ht="6.75" customHeight="1" thickBot="1">
      <c r="A177" s="57"/>
      <c r="D177" s="59"/>
      <c r="F177" s="63"/>
      <c r="G177" s="61"/>
    </row>
    <row r="178" spans="1:7" s="58" customFormat="1" ht="13.5" thickBot="1">
      <c r="A178" s="57"/>
      <c r="C178" s="58" t="s">
        <v>14</v>
      </c>
      <c r="D178" s="59"/>
      <c r="F178" s="143" t="str">
        <f>IF(OR(F165="",B170=""),"N/A","Yes")</f>
        <v>N/A</v>
      </c>
      <c r="G178" s="61"/>
    </row>
    <row r="179" spans="1:7" ht="6.75" customHeight="1" thickBot="1">
      <c r="A179" s="34"/>
      <c r="G179" s="36"/>
    </row>
    <row r="180" spans="1:7" ht="13.5" thickBot="1">
      <c r="A180" s="34"/>
      <c r="C180" s="35" t="s">
        <v>15</v>
      </c>
      <c r="F180" s="18" t="str">
        <f>IF(F178="yes",1,"")</f>
        <v/>
      </c>
      <c r="G180" s="36"/>
    </row>
    <row r="181" spans="1:7" ht="6.75" customHeight="1">
      <c r="A181" s="48"/>
      <c r="B181" s="49"/>
      <c r="C181" s="49"/>
      <c r="D181" s="50"/>
      <c r="E181" s="49"/>
      <c r="F181" s="51"/>
      <c r="G181" s="52"/>
    </row>
    <row r="182" spans="1:7" s="33" customFormat="1" ht="15">
      <c r="A182" s="27"/>
      <c r="B182" s="28"/>
      <c r="C182" s="28"/>
      <c r="D182" s="29"/>
      <c r="E182" s="30"/>
      <c r="F182" s="31"/>
      <c r="G182" s="32"/>
    </row>
    <row r="183" spans="1:7" s="45" customFormat="1" ht="15">
      <c r="A183" s="42"/>
      <c r="B183" s="41" t="s">
        <v>57</v>
      </c>
      <c r="C183" s="43"/>
      <c r="D183" s="44"/>
      <c r="F183" s="46"/>
      <c r="G183" s="47"/>
    </row>
    <row r="184" spans="1:7" s="33" customFormat="1" ht="6.75" customHeight="1" thickBot="1">
      <c r="A184" s="40"/>
      <c r="B184" s="17"/>
      <c r="C184" s="41"/>
      <c r="D184" s="53"/>
      <c r="F184" s="19"/>
      <c r="G184" s="39"/>
    </row>
    <row r="185" spans="1:7" s="58" customFormat="1" ht="13.5" thickBot="1">
      <c r="A185" s="57"/>
      <c r="B185" s="58" t="s">
        <v>215</v>
      </c>
      <c r="D185" s="59"/>
      <c r="E185" s="60" t="s">
        <v>2</v>
      </c>
      <c r="F185" s="54"/>
      <c r="G185" s="61"/>
    </row>
    <row r="186" spans="1:7" s="58" customFormat="1" ht="6.75" customHeight="1" thickBot="1">
      <c r="A186" s="57"/>
      <c r="D186" s="59"/>
      <c r="F186" s="62"/>
      <c r="G186" s="61"/>
    </row>
    <row r="187" spans="1:7" s="58" customFormat="1" ht="13.5" thickBot="1">
      <c r="A187" s="57"/>
      <c r="B187" s="58" t="s">
        <v>31</v>
      </c>
      <c r="D187" s="59"/>
      <c r="E187" s="60" t="s">
        <v>2</v>
      </c>
      <c r="F187" s="155"/>
      <c r="G187" s="61"/>
    </row>
    <row r="188" spans="1:7" s="58" customFormat="1" ht="6.75" customHeight="1" thickBot="1">
      <c r="A188" s="57"/>
      <c r="D188" s="59"/>
      <c r="F188" s="62"/>
      <c r="G188" s="61"/>
    </row>
    <row r="189" spans="1:7" s="58" customFormat="1" ht="13.5" thickBot="1">
      <c r="A189" s="57"/>
      <c r="B189" s="58" t="s">
        <v>32</v>
      </c>
      <c r="D189" s="59"/>
      <c r="E189" s="60" t="s">
        <v>2</v>
      </c>
      <c r="F189" s="155"/>
      <c r="G189" s="61"/>
    </row>
    <row r="190" spans="1:7" s="58" customFormat="1" ht="6.75" customHeight="1" thickBot="1">
      <c r="A190" s="57"/>
      <c r="D190" s="59"/>
      <c r="F190" s="63"/>
      <c r="G190" s="61"/>
    </row>
    <row r="191" spans="1:7" s="58" customFormat="1" ht="13.5" thickBot="1">
      <c r="A191" s="57"/>
      <c r="C191" s="58" t="s">
        <v>221</v>
      </c>
      <c r="D191" s="59"/>
      <c r="F191" s="155" t="str">
        <f>IF(F187&lt;F189,(F187/F189)*100,"")</f>
        <v/>
      </c>
      <c r="G191" s="61"/>
    </row>
    <row r="192" spans="1:7" s="58" customFormat="1" ht="6.75" customHeight="1">
      <c r="A192" s="57"/>
      <c r="D192" s="59"/>
      <c r="F192" s="157"/>
      <c r="G192" s="61"/>
    </row>
    <row r="193" spans="1:7" ht="12.75" customHeight="1">
      <c r="A193" s="34"/>
      <c r="B193" s="330" t="s">
        <v>305</v>
      </c>
      <c r="C193" s="331"/>
      <c r="D193" s="331"/>
      <c r="E193" s="45"/>
      <c r="F193" s="46"/>
      <c r="G193" s="36"/>
    </row>
    <row r="194" spans="1:7" ht="24.75" customHeight="1">
      <c r="A194" s="34"/>
      <c r="B194" s="331"/>
      <c r="C194" s="331"/>
      <c r="D194" s="331"/>
      <c r="E194" s="45"/>
      <c r="F194" s="46"/>
      <c r="G194" s="36"/>
    </row>
    <row r="195" spans="1:7" ht="6.75" customHeight="1">
      <c r="A195" s="34"/>
      <c r="G195" s="36"/>
    </row>
    <row r="196" spans="1:7" ht="15">
      <c r="A196" s="34"/>
      <c r="B196" s="309"/>
      <c r="C196" s="310"/>
      <c r="D196" s="311"/>
      <c r="G196" s="36"/>
    </row>
    <row r="197" spans="1:7" ht="15">
      <c r="A197" s="34"/>
      <c r="B197" s="312"/>
      <c r="C197" s="313"/>
      <c r="D197" s="314"/>
      <c r="G197" s="36"/>
    </row>
    <row r="198" spans="1:7" ht="15">
      <c r="A198" s="34"/>
      <c r="B198" s="312"/>
      <c r="C198" s="313"/>
      <c r="D198" s="314"/>
      <c r="G198" s="36"/>
    </row>
    <row r="199" spans="1:7" ht="15">
      <c r="A199" s="34"/>
      <c r="B199" s="312"/>
      <c r="C199" s="313"/>
      <c r="D199" s="314"/>
      <c r="G199" s="36"/>
    </row>
    <row r="200" spans="1:7" ht="15">
      <c r="A200" s="34"/>
      <c r="B200" s="312"/>
      <c r="C200" s="313"/>
      <c r="D200" s="314"/>
      <c r="G200" s="36"/>
    </row>
    <row r="201" spans="1:7" ht="15">
      <c r="A201" s="34"/>
      <c r="B201" s="312"/>
      <c r="C201" s="313"/>
      <c r="D201" s="314"/>
      <c r="G201" s="36"/>
    </row>
    <row r="202" spans="1:7" ht="15">
      <c r="A202" s="34"/>
      <c r="B202" s="315"/>
      <c r="C202" s="316"/>
      <c r="D202" s="317"/>
      <c r="G202" s="36"/>
    </row>
    <row r="203" spans="1:7" s="58" customFormat="1" ht="6.75" customHeight="1" thickBot="1">
      <c r="A203" s="57"/>
      <c r="D203" s="59"/>
      <c r="F203" s="63"/>
      <c r="G203" s="61"/>
    </row>
    <row r="204" spans="1:7" s="58" customFormat="1" ht="13.5" thickBot="1">
      <c r="A204" s="57"/>
      <c r="C204" s="58" t="s">
        <v>14</v>
      </c>
      <c r="D204" s="59"/>
      <c r="F204" s="143" t="str">
        <f>IF(OR(F191="",B196=""),"N/A","Yes")</f>
        <v>N/A</v>
      </c>
      <c r="G204" s="61"/>
    </row>
    <row r="205" spans="1:7" ht="6.75" customHeight="1" thickBot="1">
      <c r="A205" s="34"/>
      <c r="G205" s="36"/>
    </row>
    <row r="206" spans="1:7" ht="13.5" thickBot="1">
      <c r="A206" s="34"/>
      <c r="C206" s="35" t="s">
        <v>15</v>
      </c>
      <c r="F206" s="18" t="str">
        <f>IF(F204="yes",1,"")</f>
        <v/>
      </c>
      <c r="G206" s="36"/>
    </row>
    <row r="207" spans="1:7" ht="6.75" customHeight="1">
      <c r="A207" s="48"/>
      <c r="B207" s="49"/>
      <c r="C207" s="49"/>
      <c r="D207" s="50"/>
      <c r="E207" s="49"/>
      <c r="F207" s="51"/>
      <c r="G207" s="52"/>
    </row>
  </sheetData>
  <sheetProtection selectLockedCells="1" selectUnlockedCells="1"/>
  <mergeCells count="14">
    <mergeCell ref="B144:D150"/>
    <mergeCell ref="B170:D176"/>
    <mergeCell ref="B167:D168"/>
    <mergeCell ref="B193:D194"/>
    <mergeCell ref="B34:D35"/>
    <mergeCell ref="B61:D62"/>
    <mergeCell ref="B88:D89"/>
    <mergeCell ref="B115:D116"/>
    <mergeCell ref="B141:D142"/>
    <mergeCell ref="B196:D202"/>
    <mergeCell ref="B37:D43"/>
    <mergeCell ref="B64:D70"/>
    <mergeCell ref="B91:D97"/>
    <mergeCell ref="B118:D124"/>
  </mergeCells>
  <dataValidations count="1">
    <dataValidation type="list" allowBlank="1" showInputMessage="1" showErrorMessage="1" sqref="F185 F159 F133 F107 F80 F53 F26">
      <formula1>Source</formula1>
    </dataValidation>
  </dataValidations>
  <hyperlinks>
    <hyperlink ref="B34:D35" location="Instructions!A29:G41" display="Provide an in-depth description of milestone progress as stated in the instructions. (If no data is entered, then a 0 Achievement Value is assumed for applicable DY. If so, please explain why data is not available):"/>
    <hyperlink ref="B61:D62" location="Instructions!A29:G41" display="Provide an in-depth description of milestone progress as stated in the instructions. (If no data is entered, then a 0 Achievement Value is assumed for applicable DY. If so, please explain why data is not available):"/>
    <hyperlink ref="B88:D89" location="Instructions!A29:G41" display="Provide an in-depth description of milestone progress as stated in the instructions. (If no data is entered, then a 0 Achievement Value is assumed for applicable DY. If so, please explain why data is not available):"/>
    <hyperlink ref="B115:D116" location="Instructions!A29:G41" display="Provide an in-depth description of milestone progress as stated in the instructions. (If no data is entered, then a 0 Achievement Value is assumed for applicable DY. If so, please explain why data is not available):"/>
    <hyperlink ref="B141:D142" location="Instructions!A29:G41" display="Provide an in-depth description of milestone progress as stated in the instructions. (If no data is entered, then a 0 Achievement Value is assumed for applicable DY. If so, please explain why data is not available):"/>
    <hyperlink ref="B167:D168" location="Instructions!A29:G41" display="Provide an in-depth description of milestone progress as stated in the instructions. (If no data is entered, then a 0 Achievement Value is assumed for applicable DY. If so, please explain why data is not available):"/>
    <hyperlink ref="B193:D194" location="Instructions!A29:G41" display="Provide an in-depth description of milestone progress as stated in the instructions. (If no data is entered, then a 0 Achievement Value is assumed for applicable DY. If so, please explain why data is not available):"/>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75" max="16383" man="1"/>
    <brk id="155" max="16383" man="1"/>
  </rowBreak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295"/>
  <sheetViews>
    <sheetView showGridLines="0" view="pageBreakPreview" zoomScaleSheetLayoutView="100" zoomScalePageLayoutView="90" workbookViewId="0" topLeftCell="A1">
      <selection activeCell="F20" sqref="F20"/>
    </sheetView>
  </sheetViews>
  <sheetFormatPr defaultColWidth="10.00390625" defaultRowHeight="15"/>
  <cols>
    <col min="1" max="1" width="1.7109375" style="5" customWidth="1"/>
    <col min="2" max="2" width="2.140625" style="5" customWidth="1"/>
    <col min="3" max="3" width="20.8515625" style="5" customWidth="1"/>
    <col min="4" max="4" width="75.57421875" style="11" customWidth="1"/>
    <col min="5" max="5" width="2.7109375" style="5" customWidth="1"/>
    <col min="6" max="6" width="14.421875" style="7" customWidth="1"/>
    <col min="7" max="7" width="3.14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
      <c r="A5" s="64" t="s">
        <v>172</v>
      </c>
    </row>
    <row r="7" spans="1:8" ht="14.25">
      <c r="A7" s="10" t="s">
        <v>1</v>
      </c>
      <c r="H7" s="73">
        <v>0</v>
      </c>
    </row>
    <row r="8" spans="1:8" ht="14.25">
      <c r="A8" s="12" t="s">
        <v>2</v>
      </c>
      <c r="B8" s="13" t="s">
        <v>3</v>
      </c>
      <c r="H8" s="73">
        <v>0.25</v>
      </c>
    </row>
    <row r="9" spans="1:8" ht="15" thickBot="1">
      <c r="A9" s="13" t="s">
        <v>4</v>
      </c>
      <c r="B9" s="13"/>
      <c r="H9" s="73">
        <v>0.5</v>
      </c>
    </row>
    <row r="10" spans="1:8" s="2" customFormat="1" ht="13.5" thickBot="1">
      <c r="A10" s="14" t="s">
        <v>2</v>
      </c>
      <c r="B10" s="15"/>
      <c r="C10" s="3" t="s">
        <v>5</v>
      </c>
      <c r="D10" s="3"/>
      <c r="E10" s="3"/>
      <c r="F10" s="3"/>
      <c r="G10" s="3"/>
      <c r="H10" s="2">
        <v>0.75</v>
      </c>
    </row>
    <row r="11" spans="2:8" s="2" customFormat="1" ht="15" thickBot="1">
      <c r="B11" s="16"/>
      <c r="C11" s="17" t="s">
        <v>6</v>
      </c>
      <c r="D11" s="3"/>
      <c r="F11" s="4"/>
      <c r="H11" s="2">
        <v>1</v>
      </c>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173</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1143450</v>
      </c>
      <c r="G17" s="36"/>
    </row>
    <row r="18" spans="1:7" s="2" customFormat="1" ht="13.5" thickBot="1">
      <c r="A18" s="34"/>
      <c r="C18" s="35"/>
      <c r="D18" s="3"/>
      <c r="F18" s="4"/>
      <c r="G18" s="36"/>
    </row>
    <row r="19" spans="1:7" s="2" customFormat="1" ht="13.5" thickBot="1">
      <c r="A19" s="34"/>
      <c r="B19" s="2" t="s">
        <v>11</v>
      </c>
      <c r="C19" s="35"/>
      <c r="D19" s="3"/>
      <c r="E19" s="14" t="s">
        <v>2</v>
      </c>
      <c r="F19" s="15">
        <v>1143450</v>
      </c>
      <c r="G19" s="36"/>
    </row>
    <row r="20" spans="1:7" s="2" customFormat="1" ht="15">
      <c r="A20" s="34"/>
      <c r="C20" s="35"/>
      <c r="D20" s="3"/>
      <c r="E20" s="14"/>
      <c r="F20" s="148"/>
      <c r="G20" s="36"/>
    </row>
    <row r="21" spans="1:7" s="73" customFormat="1" ht="15">
      <c r="A21" s="76"/>
      <c r="B21" s="77" t="s">
        <v>174</v>
      </c>
      <c r="C21" s="77"/>
      <c r="D21" s="72"/>
      <c r="G21" s="75"/>
    </row>
    <row r="22" spans="1:7" s="73" customFormat="1" ht="6.75" customHeight="1" thickBot="1">
      <c r="A22" s="76"/>
      <c r="B22" s="10"/>
      <c r="C22" s="77"/>
      <c r="D22" s="72"/>
      <c r="F22" s="74"/>
      <c r="G22" s="75"/>
    </row>
    <row r="23" spans="1:7" ht="13.5" thickBot="1">
      <c r="A23" s="79"/>
      <c r="B23" s="5" t="s">
        <v>31</v>
      </c>
      <c r="E23" s="14" t="s">
        <v>2</v>
      </c>
      <c r="F23" s="137">
        <v>160</v>
      </c>
      <c r="G23" s="80"/>
    </row>
    <row r="24" spans="1:7" ht="6.75" customHeight="1" thickBot="1">
      <c r="A24" s="79"/>
      <c r="G24" s="80"/>
    </row>
    <row r="25" spans="1:7" ht="13.5" thickBot="1">
      <c r="A25" s="79"/>
      <c r="B25" s="5" t="s">
        <v>32</v>
      </c>
      <c r="E25" s="14" t="s">
        <v>2</v>
      </c>
      <c r="F25" s="137">
        <v>234</v>
      </c>
      <c r="G25" s="80"/>
    </row>
    <row r="26" spans="1:7" ht="6.75" customHeight="1" thickBot="1">
      <c r="A26" s="79"/>
      <c r="G26" s="80"/>
    </row>
    <row r="27" spans="1:7" ht="13.5" thickBot="1">
      <c r="A27" s="79"/>
      <c r="C27" s="5" t="s">
        <v>175</v>
      </c>
      <c r="F27" s="271">
        <f>IF(F25&gt;F23,F23/F25,"N/A")</f>
        <v>0.6837606837606838</v>
      </c>
      <c r="G27" s="80"/>
    </row>
    <row r="28" spans="1:7" s="58" customFormat="1" ht="6.75" customHeight="1">
      <c r="A28" s="57"/>
      <c r="D28" s="59"/>
      <c r="F28" s="157"/>
      <c r="G28" s="61"/>
    </row>
    <row r="29" spans="1:7" s="2" customFormat="1" ht="12.75" customHeight="1">
      <c r="A29" s="34"/>
      <c r="B29" s="330" t="s">
        <v>305</v>
      </c>
      <c r="C29" s="331"/>
      <c r="D29" s="331"/>
      <c r="E29" s="45"/>
      <c r="F29" s="46"/>
      <c r="G29" s="36"/>
    </row>
    <row r="30" spans="1:7" s="2" customFormat="1" ht="15">
      <c r="A30" s="34"/>
      <c r="B30" s="331"/>
      <c r="C30" s="331"/>
      <c r="D30" s="331"/>
      <c r="E30" s="45"/>
      <c r="F30" s="46"/>
      <c r="G30" s="36"/>
    </row>
    <row r="31" spans="1:7" s="2" customFormat="1" ht="6.75" customHeight="1">
      <c r="A31" s="34"/>
      <c r="D31" s="3"/>
      <c r="F31" s="4"/>
      <c r="G31" s="36"/>
    </row>
    <row r="32" spans="1:7" s="2" customFormat="1" ht="15">
      <c r="A32" s="34"/>
      <c r="B32" s="309" t="s">
        <v>368</v>
      </c>
      <c r="C32" s="310"/>
      <c r="D32" s="311"/>
      <c r="F32" s="4"/>
      <c r="G32" s="36"/>
    </row>
    <row r="33" spans="1:7" s="2" customFormat="1" ht="15">
      <c r="A33" s="34"/>
      <c r="B33" s="312"/>
      <c r="C33" s="313"/>
      <c r="D33" s="314"/>
      <c r="F33" s="4"/>
      <c r="G33" s="36"/>
    </row>
    <row r="34" spans="1:7" s="2" customFormat="1" ht="15">
      <c r="A34" s="34"/>
      <c r="B34" s="312"/>
      <c r="C34" s="313"/>
      <c r="D34" s="314"/>
      <c r="F34" s="4"/>
      <c r="G34" s="36"/>
    </row>
    <row r="35" spans="1:7" s="2" customFormat="1" ht="15">
      <c r="A35" s="34"/>
      <c r="B35" s="312"/>
      <c r="C35" s="313"/>
      <c r="D35" s="314"/>
      <c r="F35" s="4"/>
      <c r="G35" s="36"/>
    </row>
    <row r="36" spans="1:7" s="2" customFormat="1" ht="15">
      <c r="A36" s="34"/>
      <c r="B36" s="312"/>
      <c r="C36" s="313"/>
      <c r="D36" s="314"/>
      <c r="F36" s="4"/>
      <c r="G36" s="36"/>
    </row>
    <row r="37" spans="1:7" s="2" customFormat="1" ht="15">
      <c r="A37" s="34"/>
      <c r="B37" s="312"/>
      <c r="C37" s="313"/>
      <c r="D37" s="314"/>
      <c r="F37" s="4"/>
      <c r="G37" s="36"/>
    </row>
    <row r="38" spans="1:7" s="2" customFormat="1" ht="202.5" customHeight="1">
      <c r="A38" s="34"/>
      <c r="B38" s="315"/>
      <c r="C38" s="316"/>
      <c r="D38" s="317"/>
      <c r="F38" s="4"/>
      <c r="G38" s="36"/>
    </row>
    <row r="39" spans="1:7" ht="6.75" customHeight="1" thickBot="1">
      <c r="A39" s="79"/>
      <c r="G39" s="80"/>
    </row>
    <row r="40" spans="1:7" ht="13.5" thickBot="1">
      <c r="A40" s="79"/>
      <c r="B40" s="5" t="s">
        <v>230</v>
      </c>
      <c r="E40" s="14" t="s">
        <v>2</v>
      </c>
      <c r="F40" s="149" t="s">
        <v>191</v>
      </c>
      <c r="G40" s="80"/>
    </row>
    <row r="41" spans="1:7" ht="6.75" customHeight="1" thickBot="1">
      <c r="A41" s="79"/>
      <c r="G41" s="80"/>
    </row>
    <row r="42" spans="1:7" ht="14.25" customHeight="1" thickBot="1">
      <c r="A42" s="79"/>
      <c r="B42" s="5" t="s">
        <v>231</v>
      </c>
      <c r="F42" s="149" t="str">
        <f>IF(ISNUMBER(F40),F40/F27,"N/A")</f>
        <v>N/A</v>
      </c>
      <c r="G42" s="80"/>
    </row>
    <row r="43" spans="1:7" ht="7.5" customHeight="1" thickBot="1">
      <c r="A43" s="79"/>
      <c r="C43" s="78"/>
      <c r="F43" s="147"/>
      <c r="G43" s="80"/>
    </row>
    <row r="44" spans="1:7" ht="14.25" customHeight="1" thickBot="1">
      <c r="A44" s="79"/>
      <c r="C44" s="78" t="s">
        <v>15</v>
      </c>
      <c r="F44" s="18">
        <f>IF(ISNUMBER(F40),LOOKUP(F42,$H$7:$H$11),IF(F23&lt;F25,1,0))</f>
        <v>1</v>
      </c>
      <c r="G44" s="80"/>
    </row>
    <row r="45" spans="1:7" s="2" customFormat="1" ht="8.25" customHeight="1">
      <c r="A45" s="34"/>
      <c r="D45" s="3"/>
      <c r="F45" s="4"/>
      <c r="G45" s="36"/>
    </row>
    <row r="46" spans="1:7" s="2" customFormat="1" ht="12" customHeight="1">
      <c r="A46" s="160"/>
      <c r="B46" s="161"/>
      <c r="C46" s="161"/>
      <c r="D46" s="162"/>
      <c r="E46" s="161"/>
      <c r="F46" s="163"/>
      <c r="G46" s="164"/>
    </row>
    <row r="47" spans="1:7" s="33" customFormat="1" ht="15">
      <c r="A47" s="40"/>
      <c r="B47" s="41" t="s">
        <v>234</v>
      </c>
      <c r="C47" s="41"/>
      <c r="D47" s="153" t="s">
        <v>338</v>
      </c>
      <c r="G47" s="39"/>
    </row>
    <row r="48" spans="1:7" s="45" customFormat="1" ht="12">
      <c r="A48" s="42"/>
      <c r="B48" s="135"/>
      <c r="C48" s="43"/>
      <c r="D48" s="154"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8" t="s">
        <v>306</v>
      </c>
      <c r="C56" s="318"/>
      <c r="D56" s="318"/>
      <c r="F56" s="4"/>
      <c r="G56" s="36"/>
    </row>
    <row r="57" spans="1:7" s="2" customFormat="1" ht="13.5" thickBot="1">
      <c r="A57" s="34"/>
      <c r="B57" s="318"/>
      <c r="C57" s="318"/>
      <c r="D57" s="318"/>
      <c r="E57" s="14" t="s">
        <v>2</v>
      </c>
      <c r="F57" s="15" t="s">
        <v>191</v>
      </c>
      <c r="G57" s="36"/>
    </row>
    <row r="58" spans="1:7" s="2" customFormat="1" ht="6.75" customHeight="1">
      <c r="A58" s="34"/>
      <c r="D58" s="3"/>
      <c r="F58" s="4"/>
      <c r="G58" s="36"/>
    </row>
    <row r="59" spans="1:7" s="2" customFormat="1" ht="15">
      <c r="A59" s="34"/>
      <c r="B59" s="309" t="s">
        <v>369</v>
      </c>
      <c r="C59" s="310"/>
      <c r="D59" s="311"/>
      <c r="F59" s="4"/>
      <c r="G59" s="36"/>
    </row>
    <row r="60" spans="1:7" s="2" customFormat="1" ht="15">
      <c r="A60" s="34"/>
      <c r="B60" s="312"/>
      <c r="C60" s="313"/>
      <c r="D60" s="314"/>
      <c r="F60" s="4"/>
      <c r="G60" s="36"/>
    </row>
    <row r="61" spans="1:7" s="2" customFormat="1" ht="15">
      <c r="A61" s="34"/>
      <c r="B61" s="312"/>
      <c r="C61" s="313"/>
      <c r="D61" s="314"/>
      <c r="F61" s="4"/>
      <c r="G61" s="36"/>
    </row>
    <row r="62" spans="1:7" s="2" customFormat="1" ht="15">
      <c r="A62" s="34"/>
      <c r="B62" s="312"/>
      <c r="C62" s="313"/>
      <c r="D62" s="314"/>
      <c r="F62" s="4"/>
      <c r="G62" s="36"/>
    </row>
    <row r="63" spans="1:7" s="2" customFormat="1" ht="15">
      <c r="A63" s="34"/>
      <c r="B63" s="312"/>
      <c r="C63" s="313"/>
      <c r="D63" s="314"/>
      <c r="F63" s="4"/>
      <c r="G63" s="36"/>
    </row>
    <row r="64" spans="1:7" s="2" customFormat="1" ht="15">
      <c r="A64" s="34"/>
      <c r="B64" s="312"/>
      <c r="C64" s="313"/>
      <c r="D64" s="314"/>
      <c r="F64" s="4"/>
      <c r="G64" s="36"/>
    </row>
    <row r="65" spans="1:7" s="2" customFormat="1" ht="184.5" customHeight="1">
      <c r="A65" s="34"/>
      <c r="B65" s="315"/>
      <c r="C65" s="316"/>
      <c r="D65" s="317"/>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IF(F57="Yes",1,IF(F57="No",0,IF(AND(ISBLANK(F67),ISNUMBER(F54)),1,IF(F67&gt;0,LOOKUP(F54/F67,$H$7:$H$11),IF(ISTEXT(D47),0,"")))))</f>
        <v>1</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28.5">
      <c r="A72" s="40"/>
      <c r="B72" s="41" t="s">
        <v>234</v>
      </c>
      <c r="C72" s="41"/>
      <c r="D72" s="153" t="s">
        <v>339</v>
      </c>
      <c r="G72" s="39"/>
    </row>
    <row r="73" spans="1:7" s="45" customFormat="1" ht="12">
      <c r="A73" s="42"/>
      <c r="B73" s="135"/>
      <c r="C73" s="43"/>
      <c r="D73" s="154"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v>44</v>
      </c>
      <c r="G75" s="36"/>
    </row>
    <row r="76" spans="1:7" s="2" customFormat="1" ht="6.75" customHeight="1" thickBot="1">
      <c r="A76" s="34"/>
      <c r="D76" s="3"/>
      <c r="F76" s="4"/>
      <c r="G76" s="36"/>
    </row>
    <row r="77" spans="1:7" s="2" customFormat="1" ht="13.5" thickBot="1">
      <c r="A77" s="34"/>
      <c r="B77" s="2" t="s">
        <v>19</v>
      </c>
      <c r="D77" s="3"/>
      <c r="E77" s="14" t="s">
        <v>2</v>
      </c>
      <c r="F77" s="139">
        <v>83</v>
      </c>
      <c r="G77" s="36"/>
    </row>
    <row r="78" spans="1:7" s="2" customFormat="1" ht="6.75" customHeight="1" thickBot="1">
      <c r="A78" s="34"/>
      <c r="D78" s="3"/>
      <c r="F78" s="4"/>
      <c r="G78" s="36"/>
    </row>
    <row r="79" spans="1:7" s="2" customFormat="1" ht="13.5" thickBot="1">
      <c r="A79" s="34"/>
      <c r="C79" s="2" t="s">
        <v>14</v>
      </c>
      <c r="D79" s="3"/>
      <c r="F79" s="271">
        <f>IF(F77&gt;F75,F75/F77,IF(F82&gt;0,F82,"N/A"))</f>
        <v>0.5301204819277109</v>
      </c>
      <c r="G79" s="36"/>
    </row>
    <row r="80" spans="1:7" s="2" customFormat="1" ht="6.75" customHeight="1">
      <c r="A80" s="34"/>
      <c r="D80" s="3"/>
      <c r="F80" s="4"/>
      <c r="G80" s="36"/>
    </row>
    <row r="81" spans="1:7" s="2" customFormat="1" ht="13.5" customHeight="1" thickBot="1">
      <c r="A81" s="34"/>
      <c r="B81" s="318" t="s">
        <v>306</v>
      </c>
      <c r="C81" s="318"/>
      <c r="D81" s="318"/>
      <c r="F81" s="4"/>
      <c r="G81" s="36"/>
    </row>
    <row r="82" spans="1:7" s="2" customFormat="1" ht="13.5" thickBot="1">
      <c r="A82" s="34"/>
      <c r="B82" s="318"/>
      <c r="C82" s="318"/>
      <c r="D82" s="318"/>
      <c r="E82" s="14" t="s">
        <v>2</v>
      </c>
      <c r="F82" s="15" t="s">
        <v>191</v>
      </c>
      <c r="G82" s="36"/>
    </row>
    <row r="83" spans="1:7" s="2" customFormat="1" ht="6.75" customHeight="1">
      <c r="A83" s="34"/>
      <c r="D83" s="3"/>
      <c r="F83" s="4"/>
      <c r="G83" s="36"/>
    </row>
    <row r="84" spans="1:7" s="2" customFormat="1" ht="15">
      <c r="A84" s="34"/>
      <c r="B84" s="309" t="s">
        <v>370</v>
      </c>
      <c r="C84" s="310"/>
      <c r="D84" s="311"/>
      <c r="F84" s="4"/>
      <c r="G84" s="36"/>
    </row>
    <row r="85" spans="1:7" s="2" customFormat="1" ht="15">
      <c r="A85" s="34"/>
      <c r="B85" s="312"/>
      <c r="C85" s="313"/>
      <c r="D85" s="314"/>
      <c r="F85" s="4"/>
      <c r="G85" s="36"/>
    </row>
    <row r="86" spans="1:7" s="2" customFormat="1" ht="15">
      <c r="A86" s="34"/>
      <c r="B86" s="312"/>
      <c r="C86" s="313"/>
      <c r="D86" s="314"/>
      <c r="F86" s="4"/>
      <c r="G86" s="36"/>
    </row>
    <row r="87" spans="1:7" s="2" customFormat="1" ht="15">
      <c r="A87" s="34"/>
      <c r="B87" s="312"/>
      <c r="C87" s="313"/>
      <c r="D87" s="314"/>
      <c r="F87" s="4"/>
      <c r="G87" s="36"/>
    </row>
    <row r="88" spans="1:7" s="2" customFormat="1" ht="15">
      <c r="A88" s="34"/>
      <c r="B88" s="312"/>
      <c r="C88" s="313"/>
      <c r="D88" s="314"/>
      <c r="F88" s="4"/>
      <c r="G88" s="36"/>
    </row>
    <row r="89" spans="1:7" s="2" customFormat="1" ht="15">
      <c r="A89" s="34"/>
      <c r="B89" s="312"/>
      <c r="C89" s="313"/>
      <c r="D89" s="314"/>
      <c r="F89" s="4"/>
      <c r="G89" s="36"/>
    </row>
    <row r="90" spans="1:7" s="2" customFormat="1" ht="195.75" customHeight="1">
      <c r="A90" s="34"/>
      <c r="B90" s="315"/>
      <c r="C90" s="316"/>
      <c r="D90" s="317"/>
      <c r="F90" s="4"/>
      <c r="G90" s="36"/>
    </row>
    <row r="91" spans="1:7" s="2" customFormat="1" ht="6.75" customHeight="1" thickBot="1">
      <c r="A91" s="34"/>
      <c r="D91" s="3"/>
      <c r="F91" s="4"/>
      <c r="G91" s="36"/>
    </row>
    <row r="92" spans="1:7" s="2" customFormat="1" ht="13.5" thickBot="1">
      <c r="A92" s="34"/>
      <c r="B92" s="2" t="s">
        <v>20</v>
      </c>
      <c r="D92" s="3"/>
      <c r="E92" s="14" t="s">
        <v>2</v>
      </c>
      <c r="F92" s="54" t="s">
        <v>191</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IF(F82="Yes",1,IF(F82="No",0,IF(AND(ISBLANK(F92),ISNUMBER(F79)),1,IF(F92&gt;0,LOOKUP(F79/F92,$H$7:$H$11),IF(ISTEXT(D72),0,"")))))</f>
        <v>1</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3"/>
      <c r="G97" s="39"/>
    </row>
    <row r="98" spans="1:7" s="45" customFormat="1" ht="12">
      <c r="A98" s="42"/>
      <c r="B98" s="135"/>
      <c r="C98" s="43"/>
      <c r="D98" s="154"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8" t="s">
        <v>306</v>
      </c>
      <c r="C106" s="318"/>
      <c r="D106" s="318"/>
      <c r="F106" s="4"/>
      <c r="G106" s="36"/>
    </row>
    <row r="107" spans="1:7" s="2" customFormat="1" ht="13.5" thickBot="1">
      <c r="A107" s="34"/>
      <c r="B107" s="318"/>
      <c r="C107" s="318"/>
      <c r="D107" s="318"/>
      <c r="E107" s="14" t="s">
        <v>2</v>
      </c>
      <c r="F107" s="15"/>
      <c r="G107" s="36"/>
    </row>
    <row r="108" spans="1:7" s="2" customFormat="1" ht="6.75" customHeight="1">
      <c r="A108" s="34"/>
      <c r="D108" s="3"/>
      <c r="F108" s="4"/>
      <c r="G108" s="36"/>
    </row>
    <row r="109" spans="1:7" s="2" customFormat="1" ht="15">
      <c r="A109" s="34"/>
      <c r="B109" s="309"/>
      <c r="C109" s="310"/>
      <c r="D109" s="311"/>
      <c r="F109" s="4"/>
      <c r="G109" s="36"/>
    </row>
    <row r="110" spans="1:7" s="2" customFormat="1" ht="15">
      <c r="A110" s="34"/>
      <c r="B110" s="312"/>
      <c r="C110" s="313"/>
      <c r="D110" s="314"/>
      <c r="F110" s="4"/>
      <c r="G110" s="36"/>
    </row>
    <row r="111" spans="1:7" s="2" customFormat="1" ht="15">
      <c r="A111" s="34"/>
      <c r="B111" s="312"/>
      <c r="C111" s="313"/>
      <c r="D111" s="314"/>
      <c r="F111" s="4"/>
      <c r="G111" s="36"/>
    </row>
    <row r="112" spans="1:7" s="2" customFormat="1" ht="15">
      <c r="A112" s="34"/>
      <c r="B112" s="312"/>
      <c r="C112" s="313"/>
      <c r="D112" s="314"/>
      <c r="F112" s="4"/>
      <c r="G112" s="36"/>
    </row>
    <row r="113" spans="1:7" s="2" customFormat="1" ht="15">
      <c r="A113" s="34"/>
      <c r="B113" s="312"/>
      <c r="C113" s="313"/>
      <c r="D113" s="314"/>
      <c r="F113" s="4"/>
      <c r="G113" s="36"/>
    </row>
    <row r="114" spans="1:7" s="2" customFormat="1" ht="15">
      <c r="A114" s="34"/>
      <c r="B114" s="312"/>
      <c r="C114" s="313"/>
      <c r="D114" s="314"/>
      <c r="F114" s="4"/>
      <c r="G114" s="36"/>
    </row>
    <row r="115" spans="1:7" s="2" customFormat="1" ht="15">
      <c r="A115" s="34"/>
      <c r="B115" s="315"/>
      <c r="C115" s="316"/>
      <c r="D115" s="31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IF(F107="Yes",1,IF(F107="No",0,IF(AND(ISBLANK(F117),ISNUMBER(F104)),1,IF(F117&gt;0,LOOKUP(F104/F117,$H$7:$H$11),IF(ISTEXT(D97),0,"")))))</f>
        <v/>
      </c>
      <c r="G119" s="36"/>
    </row>
    <row r="120" spans="1:7" s="2" customFormat="1" ht="9.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3"/>
      <c r="G122" s="39"/>
    </row>
    <row r="123" spans="1:7" s="45" customFormat="1" ht="12">
      <c r="A123" s="42"/>
      <c r="B123" s="135"/>
      <c r="C123" s="43"/>
      <c r="D123" s="154"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8" t="s">
        <v>306</v>
      </c>
      <c r="C131" s="318"/>
      <c r="D131" s="318"/>
      <c r="F131" s="4"/>
      <c r="G131" s="36"/>
    </row>
    <row r="132" spans="1:7" s="2" customFormat="1" ht="13.5" thickBot="1">
      <c r="A132" s="34"/>
      <c r="B132" s="318"/>
      <c r="C132" s="318"/>
      <c r="D132" s="318"/>
      <c r="E132" s="14" t="s">
        <v>2</v>
      </c>
      <c r="F132" s="15"/>
      <c r="G132" s="36"/>
    </row>
    <row r="133" spans="1:7" s="2" customFormat="1" ht="6.75" customHeight="1">
      <c r="A133" s="34"/>
      <c r="D133" s="3"/>
      <c r="F133" s="4"/>
      <c r="G133" s="36"/>
    </row>
    <row r="134" spans="1:7" s="2" customFormat="1" ht="15">
      <c r="A134" s="34"/>
      <c r="B134" s="309"/>
      <c r="C134" s="310"/>
      <c r="D134" s="311"/>
      <c r="F134" s="4"/>
      <c r="G134" s="36"/>
    </row>
    <row r="135" spans="1:7" s="2" customFormat="1" ht="15">
      <c r="A135" s="34"/>
      <c r="B135" s="312"/>
      <c r="C135" s="313"/>
      <c r="D135" s="314"/>
      <c r="F135" s="4"/>
      <c r="G135" s="36"/>
    </row>
    <row r="136" spans="1:7" s="2" customFormat="1" ht="15">
      <c r="A136" s="34"/>
      <c r="B136" s="312"/>
      <c r="C136" s="313"/>
      <c r="D136" s="314"/>
      <c r="F136" s="4"/>
      <c r="G136" s="36"/>
    </row>
    <row r="137" spans="1:7" s="2" customFormat="1" ht="15">
      <c r="A137" s="34"/>
      <c r="B137" s="312"/>
      <c r="C137" s="313"/>
      <c r="D137" s="314"/>
      <c r="F137" s="4"/>
      <c r="G137" s="36"/>
    </row>
    <row r="138" spans="1:7" s="2" customFormat="1" ht="15">
      <c r="A138" s="34"/>
      <c r="B138" s="312"/>
      <c r="C138" s="313"/>
      <c r="D138" s="314"/>
      <c r="F138" s="4"/>
      <c r="G138" s="36"/>
    </row>
    <row r="139" spans="1:7" s="2" customFormat="1" ht="15">
      <c r="A139" s="34"/>
      <c r="B139" s="312"/>
      <c r="C139" s="313"/>
      <c r="D139" s="314"/>
      <c r="F139" s="4"/>
      <c r="G139" s="36"/>
    </row>
    <row r="140" spans="1:7" s="2" customFormat="1" ht="15">
      <c r="A140" s="34"/>
      <c r="B140" s="315"/>
      <c r="C140" s="316"/>
      <c r="D140" s="31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IF(F132="Yes",1,IF(F132="No",0,IF(AND(ISBLANK(F142),ISNUMBER(F129)),1,IF(F142&gt;0,LOOKUP(F129/F142,$H$7:$H$11),IF(ISTEXT(D122),0,"")))))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3"/>
      <c r="G147" s="39"/>
    </row>
    <row r="148" spans="1:7" s="45" customFormat="1" ht="12">
      <c r="A148" s="42"/>
      <c r="B148" s="135"/>
      <c r="C148" s="43"/>
      <c r="D148" s="154"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8" t="s">
        <v>306</v>
      </c>
      <c r="C156" s="318"/>
      <c r="D156" s="318"/>
      <c r="F156" s="4"/>
      <c r="G156" s="36"/>
    </row>
    <row r="157" spans="1:7" s="2" customFormat="1" ht="13.5" thickBot="1">
      <c r="A157" s="34"/>
      <c r="B157" s="318"/>
      <c r="C157" s="318"/>
      <c r="D157" s="318"/>
      <c r="E157" s="14" t="s">
        <v>2</v>
      </c>
      <c r="F157" s="15"/>
      <c r="G157" s="36"/>
    </row>
    <row r="158" spans="1:7" s="2" customFormat="1" ht="6.75" customHeight="1">
      <c r="A158" s="34"/>
      <c r="D158" s="3"/>
      <c r="F158" s="4"/>
      <c r="G158" s="36"/>
    </row>
    <row r="159" spans="1:7" s="2" customFormat="1" ht="15">
      <c r="A159" s="34"/>
      <c r="B159" s="309"/>
      <c r="C159" s="310"/>
      <c r="D159" s="311"/>
      <c r="F159" s="4"/>
      <c r="G159" s="36"/>
    </row>
    <row r="160" spans="1:7" s="2" customFormat="1" ht="15">
      <c r="A160" s="34"/>
      <c r="B160" s="312"/>
      <c r="C160" s="313"/>
      <c r="D160" s="314"/>
      <c r="F160" s="4"/>
      <c r="G160" s="36"/>
    </row>
    <row r="161" spans="1:7" s="2" customFormat="1" ht="15">
      <c r="A161" s="34"/>
      <c r="B161" s="312"/>
      <c r="C161" s="313"/>
      <c r="D161" s="314"/>
      <c r="F161" s="4"/>
      <c r="G161" s="36"/>
    </row>
    <row r="162" spans="1:7" s="2" customFormat="1" ht="15">
      <c r="A162" s="34"/>
      <c r="B162" s="312"/>
      <c r="C162" s="313"/>
      <c r="D162" s="314"/>
      <c r="F162" s="4"/>
      <c r="G162" s="36"/>
    </row>
    <row r="163" spans="1:7" s="2" customFormat="1" ht="15">
      <c r="A163" s="34"/>
      <c r="B163" s="312"/>
      <c r="C163" s="313"/>
      <c r="D163" s="314"/>
      <c r="F163" s="4"/>
      <c r="G163" s="36"/>
    </row>
    <row r="164" spans="1:7" s="2" customFormat="1" ht="15">
      <c r="A164" s="34"/>
      <c r="B164" s="312"/>
      <c r="C164" s="313"/>
      <c r="D164" s="314"/>
      <c r="F164" s="4"/>
      <c r="G164" s="36"/>
    </row>
    <row r="165" spans="1:7" s="2" customFormat="1" ht="15">
      <c r="A165" s="34"/>
      <c r="B165" s="315"/>
      <c r="C165" s="316"/>
      <c r="D165" s="31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IF(F157="Yes",1,IF(F157="No",0,IF(AND(ISBLANK(F167),ISNUMBER(F154)),1,IF(F167&gt;0,LOOKUP(F154/F167,$H$7:$H$11),IF(ISTEXT(D147),0,"")))))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3"/>
      <c r="G172" s="39"/>
    </row>
    <row r="173" spans="1:7" s="45" customFormat="1" ht="12">
      <c r="A173" s="42"/>
      <c r="B173" s="135"/>
      <c r="C173" s="43"/>
      <c r="D173" s="154" t="s">
        <v>147</v>
      </c>
      <c r="F173" s="46"/>
      <c r="G173" s="47"/>
    </row>
    <row r="174" spans="1:7" s="33" customFormat="1" ht="6.75" customHeight="1" thickBot="1">
      <c r="A174" s="40"/>
      <c r="B174" s="17"/>
      <c r="C174" s="41"/>
      <c r="D174" s="38"/>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8" t="s">
        <v>306</v>
      </c>
      <c r="C181" s="318"/>
      <c r="D181" s="318"/>
      <c r="F181" s="4"/>
      <c r="G181" s="36"/>
    </row>
    <row r="182" spans="1:7" s="2" customFormat="1" ht="13.5" thickBot="1">
      <c r="A182" s="34"/>
      <c r="B182" s="318"/>
      <c r="C182" s="318"/>
      <c r="D182" s="318"/>
      <c r="E182" s="14" t="s">
        <v>2</v>
      </c>
      <c r="F182" s="15"/>
      <c r="G182" s="36"/>
    </row>
    <row r="183" spans="1:7" s="2" customFormat="1" ht="6.75" customHeight="1">
      <c r="A183" s="34"/>
      <c r="D183" s="3"/>
      <c r="F183" s="4"/>
      <c r="G183" s="36"/>
    </row>
    <row r="184" spans="1:7" s="2" customFormat="1" ht="15">
      <c r="A184" s="34"/>
      <c r="B184" s="309"/>
      <c r="C184" s="310"/>
      <c r="D184" s="311"/>
      <c r="F184" s="4"/>
      <c r="G184" s="36"/>
    </row>
    <row r="185" spans="1:7" s="2" customFormat="1" ht="15">
      <c r="A185" s="34"/>
      <c r="B185" s="312"/>
      <c r="C185" s="313"/>
      <c r="D185" s="314"/>
      <c r="F185" s="4"/>
      <c r="G185" s="36"/>
    </row>
    <row r="186" spans="1:7" s="2" customFormat="1" ht="15">
      <c r="A186" s="34"/>
      <c r="B186" s="312"/>
      <c r="C186" s="313"/>
      <c r="D186" s="314"/>
      <c r="F186" s="4"/>
      <c r="G186" s="36"/>
    </row>
    <row r="187" spans="1:7" s="2" customFormat="1" ht="15">
      <c r="A187" s="34"/>
      <c r="B187" s="312"/>
      <c r="C187" s="313"/>
      <c r="D187" s="314"/>
      <c r="F187" s="4"/>
      <c r="G187" s="36"/>
    </row>
    <row r="188" spans="1:7" s="2" customFormat="1" ht="15">
      <c r="A188" s="34"/>
      <c r="B188" s="312"/>
      <c r="C188" s="313"/>
      <c r="D188" s="314"/>
      <c r="F188" s="4"/>
      <c r="G188" s="36"/>
    </row>
    <row r="189" spans="1:7" s="2" customFormat="1" ht="15">
      <c r="A189" s="34"/>
      <c r="B189" s="312"/>
      <c r="C189" s="313"/>
      <c r="D189" s="314"/>
      <c r="F189" s="4"/>
      <c r="G189" s="36"/>
    </row>
    <row r="190" spans="1:7" s="2" customFormat="1" ht="15">
      <c r="A190" s="34"/>
      <c r="B190" s="315"/>
      <c r="C190" s="316"/>
      <c r="D190" s="31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IF(F182="Yes",1,IF(F182="No",0,IF(AND(ISBLANK(F192),ISNUMBER(F179)),1,IF(F192&gt;0,LOOKUP(F179/F192,$H$7:$H$11),IF(ISTEXT(D172),0,"")))))</f>
        <v/>
      </c>
      <c r="G194" s="36"/>
    </row>
    <row r="195" spans="1:7" s="2" customFormat="1" ht="15">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234</v>
      </c>
      <c r="C197" s="41"/>
      <c r="D197" s="153"/>
      <c r="G197" s="39"/>
    </row>
    <row r="198" spans="1:7" s="45" customFormat="1" ht="12">
      <c r="A198" s="42"/>
      <c r="B198" s="135"/>
      <c r="C198" s="43"/>
      <c r="D198" s="154" t="s">
        <v>147</v>
      </c>
      <c r="F198" s="46"/>
      <c r="G198" s="47"/>
    </row>
    <row r="199" spans="1:7" s="33" customFormat="1" ht="6.75" customHeight="1" thickBot="1">
      <c r="A199" s="40"/>
      <c r="B199" s="17"/>
      <c r="C199" s="41"/>
      <c r="D199" s="53"/>
      <c r="F199" s="19"/>
      <c r="G199" s="39"/>
    </row>
    <row r="200" spans="1:7" s="2" customFormat="1" ht="13.5" thickBot="1">
      <c r="A200" s="34"/>
      <c r="B200" s="2" t="s">
        <v>18</v>
      </c>
      <c r="D200" s="3"/>
      <c r="E200" s="14" t="s">
        <v>2</v>
      </c>
      <c r="F200" s="139"/>
      <c r="G200" s="36"/>
    </row>
    <row r="201" spans="1:7" s="2" customFormat="1" ht="6.75" customHeight="1" thickBot="1">
      <c r="A201" s="34"/>
      <c r="D201" s="3"/>
      <c r="F201" s="4"/>
      <c r="G201" s="36"/>
    </row>
    <row r="202" spans="1:7" s="2" customFormat="1" ht="13.5" thickBot="1">
      <c r="A202" s="34"/>
      <c r="B202" s="2" t="s">
        <v>19</v>
      </c>
      <c r="D202" s="3"/>
      <c r="E202" s="14" t="s">
        <v>2</v>
      </c>
      <c r="F202" s="139"/>
      <c r="G202" s="36"/>
    </row>
    <row r="203" spans="1:7" s="2" customFormat="1" ht="6.75" customHeight="1" thickBot="1">
      <c r="A203" s="34"/>
      <c r="D203" s="3"/>
      <c r="F203" s="4"/>
      <c r="G203" s="36"/>
    </row>
    <row r="204" spans="1:7" s="2" customFormat="1" ht="13.5" thickBot="1">
      <c r="A204" s="34"/>
      <c r="C204" s="2" t="s">
        <v>14</v>
      </c>
      <c r="D204" s="3"/>
      <c r="F204" s="16" t="str">
        <f>IF(F202&gt;F200,F200/F202,IF(F207&gt;0,F207,"N/A"))</f>
        <v>N/A</v>
      </c>
      <c r="G204" s="36"/>
    </row>
    <row r="205" spans="1:7" s="2" customFormat="1" ht="6.75" customHeight="1">
      <c r="A205" s="34"/>
      <c r="D205" s="3"/>
      <c r="F205" s="4"/>
      <c r="G205" s="36"/>
    </row>
    <row r="206" spans="1:7" s="2" customFormat="1" ht="13.5" customHeight="1" thickBot="1">
      <c r="A206" s="34"/>
      <c r="B206" s="318" t="s">
        <v>306</v>
      </c>
      <c r="C206" s="318"/>
      <c r="D206" s="318"/>
      <c r="F206" s="4"/>
      <c r="G206" s="36"/>
    </row>
    <row r="207" spans="1:7" s="2" customFormat="1" ht="13.5" thickBot="1">
      <c r="A207" s="34"/>
      <c r="B207" s="318"/>
      <c r="C207" s="318"/>
      <c r="D207" s="318"/>
      <c r="E207" s="14" t="s">
        <v>2</v>
      </c>
      <c r="F207" s="15"/>
      <c r="G207" s="36"/>
    </row>
    <row r="208" spans="1:7" s="2" customFormat="1" ht="6.75" customHeight="1">
      <c r="A208" s="34"/>
      <c r="D208" s="3"/>
      <c r="F208" s="4"/>
      <c r="G208" s="36"/>
    </row>
    <row r="209" spans="1:7" s="2" customFormat="1" ht="15">
      <c r="A209" s="34"/>
      <c r="B209" s="309"/>
      <c r="C209" s="310"/>
      <c r="D209" s="311"/>
      <c r="F209" s="4"/>
      <c r="G209" s="36"/>
    </row>
    <row r="210" spans="1:7" s="2" customFormat="1" ht="15">
      <c r="A210" s="34"/>
      <c r="B210" s="312"/>
      <c r="C210" s="313"/>
      <c r="D210" s="314"/>
      <c r="F210" s="4"/>
      <c r="G210" s="36"/>
    </row>
    <row r="211" spans="1:7" s="2" customFormat="1" ht="15">
      <c r="A211" s="34"/>
      <c r="B211" s="312"/>
      <c r="C211" s="313"/>
      <c r="D211" s="314"/>
      <c r="F211" s="4"/>
      <c r="G211" s="36"/>
    </row>
    <row r="212" spans="1:7" s="2" customFormat="1" ht="15">
      <c r="A212" s="34"/>
      <c r="B212" s="312"/>
      <c r="C212" s="313"/>
      <c r="D212" s="314"/>
      <c r="F212" s="4"/>
      <c r="G212" s="36"/>
    </row>
    <row r="213" spans="1:7" s="2" customFormat="1" ht="15">
      <c r="A213" s="34"/>
      <c r="B213" s="312"/>
      <c r="C213" s="313"/>
      <c r="D213" s="314"/>
      <c r="F213" s="4"/>
      <c r="G213" s="36"/>
    </row>
    <row r="214" spans="1:7" s="2" customFormat="1" ht="15">
      <c r="A214" s="34"/>
      <c r="B214" s="312"/>
      <c r="C214" s="313"/>
      <c r="D214" s="314"/>
      <c r="F214" s="4"/>
      <c r="G214" s="36"/>
    </row>
    <row r="215" spans="1:7" s="2" customFormat="1" ht="15">
      <c r="A215" s="34"/>
      <c r="B215" s="315"/>
      <c r="C215" s="316"/>
      <c r="D215" s="317"/>
      <c r="F215" s="4"/>
      <c r="G215" s="36"/>
    </row>
    <row r="216" spans="1:7" s="2" customFormat="1" ht="6.75" customHeight="1" thickBot="1">
      <c r="A216" s="34"/>
      <c r="D216" s="3"/>
      <c r="F216" s="4"/>
      <c r="G216" s="36"/>
    </row>
    <row r="217" spans="1:7" s="2" customFormat="1" ht="13.5" thickBot="1">
      <c r="A217" s="34"/>
      <c r="B217" s="2" t="s">
        <v>20</v>
      </c>
      <c r="D217" s="3"/>
      <c r="E217" s="14" t="s">
        <v>2</v>
      </c>
      <c r="F217" s="54"/>
      <c r="G217" s="36"/>
    </row>
    <row r="218" spans="1:7" s="2" customFormat="1" ht="6.75" customHeight="1" thickBot="1">
      <c r="A218" s="34"/>
      <c r="D218" s="3"/>
      <c r="F218" s="4"/>
      <c r="G218" s="36"/>
    </row>
    <row r="219" spans="1:7" s="2" customFormat="1" ht="13.5" thickBot="1">
      <c r="A219" s="34"/>
      <c r="C219" s="35" t="s">
        <v>15</v>
      </c>
      <c r="D219" s="3"/>
      <c r="F219" s="18" t="str">
        <f>IF(F207="Yes",1,IF(F207="No",0,IF(AND(ISBLANK(F217),ISNUMBER(F204)),1,IF(F217&gt;0,LOOKUP(F204/F217,$H$7:$H$11),IF(ISTEXT(D197),0,"")))))</f>
        <v/>
      </c>
      <c r="G219" s="36"/>
    </row>
    <row r="220" spans="1:7" s="2" customFormat="1"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234</v>
      </c>
      <c r="C222" s="41"/>
      <c r="D222" s="153"/>
      <c r="G222" s="39"/>
    </row>
    <row r="223" spans="1:7" s="45" customFormat="1" ht="12">
      <c r="A223" s="42"/>
      <c r="B223" s="135"/>
      <c r="C223" s="43"/>
      <c r="D223" s="154" t="s">
        <v>147</v>
      </c>
      <c r="F223" s="46"/>
      <c r="G223" s="47"/>
    </row>
    <row r="224" spans="1:7" s="33" customFormat="1" ht="6.75" customHeight="1" thickBot="1">
      <c r="A224" s="40"/>
      <c r="B224" s="17"/>
      <c r="C224" s="41"/>
      <c r="D224" s="53"/>
      <c r="F224" s="19"/>
      <c r="G224" s="39"/>
    </row>
    <row r="225" spans="1:7" s="2" customFormat="1" ht="13.5" thickBot="1">
      <c r="A225" s="34"/>
      <c r="B225" s="2" t="s">
        <v>18</v>
      </c>
      <c r="D225" s="3"/>
      <c r="E225" s="14" t="s">
        <v>2</v>
      </c>
      <c r="F225" s="139"/>
      <c r="G225" s="36"/>
    </row>
    <row r="226" spans="1:7" s="2" customFormat="1" ht="6.75" customHeight="1" thickBot="1">
      <c r="A226" s="34"/>
      <c r="D226" s="3"/>
      <c r="F226" s="4"/>
      <c r="G226" s="36"/>
    </row>
    <row r="227" spans="1:7" s="2" customFormat="1" ht="13.5" thickBot="1">
      <c r="A227" s="34"/>
      <c r="B227" s="2" t="s">
        <v>19</v>
      </c>
      <c r="D227" s="3"/>
      <c r="E227" s="14" t="s">
        <v>2</v>
      </c>
      <c r="F227" s="139"/>
      <c r="G227" s="36"/>
    </row>
    <row r="228" spans="1:7" s="2" customFormat="1" ht="6.75" customHeight="1" thickBot="1">
      <c r="A228" s="34"/>
      <c r="D228" s="3"/>
      <c r="F228" s="4"/>
      <c r="G228" s="36"/>
    </row>
    <row r="229" spans="1:7" s="2" customFormat="1" ht="13.5" thickBot="1">
      <c r="A229" s="34"/>
      <c r="C229" s="2" t="s">
        <v>14</v>
      </c>
      <c r="D229" s="3"/>
      <c r="F229" s="16" t="str">
        <f>IF(F227&gt;F225,F225/F227,IF(F232&gt;0,F232,"N/A"))</f>
        <v>N/A</v>
      </c>
      <c r="G229" s="36"/>
    </row>
    <row r="230" spans="1:7" s="2" customFormat="1" ht="6.75" customHeight="1">
      <c r="A230" s="34"/>
      <c r="D230" s="3"/>
      <c r="F230" s="4"/>
      <c r="G230" s="36"/>
    </row>
    <row r="231" spans="1:7" s="2" customFormat="1" ht="13.5" customHeight="1" thickBot="1">
      <c r="A231" s="34"/>
      <c r="B231" s="318" t="s">
        <v>306</v>
      </c>
      <c r="C231" s="318"/>
      <c r="D231" s="318"/>
      <c r="F231" s="4"/>
      <c r="G231" s="36"/>
    </row>
    <row r="232" spans="1:7" s="2" customFormat="1" ht="13.5" thickBot="1">
      <c r="A232" s="34"/>
      <c r="B232" s="318"/>
      <c r="C232" s="318"/>
      <c r="D232" s="318"/>
      <c r="E232" s="14" t="s">
        <v>2</v>
      </c>
      <c r="F232" s="15"/>
      <c r="G232" s="36"/>
    </row>
    <row r="233" spans="1:7" s="2" customFormat="1" ht="6.75" customHeight="1">
      <c r="A233" s="34"/>
      <c r="D233" s="3"/>
      <c r="F233" s="4"/>
      <c r="G233" s="36"/>
    </row>
    <row r="234" spans="1:7" s="2" customFormat="1" ht="15">
      <c r="A234" s="34"/>
      <c r="B234" s="309"/>
      <c r="C234" s="310"/>
      <c r="D234" s="311"/>
      <c r="F234" s="4"/>
      <c r="G234" s="36"/>
    </row>
    <row r="235" spans="1:7" s="2" customFormat="1" ht="15">
      <c r="A235" s="34"/>
      <c r="B235" s="312"/>
      <c r="C235" s="313"/>
      <c r="D235" s="314"/>
      <c r="F235" s="4"/>
      <c r="G235" s="36"/>
    </row>
    <row r="236" spans="1:7" s="2" customFormat="1" ht="15">
      <c r="A236" s="34"/>
      <c r="B236" s="312"/>
      <c r="C236" s="313"/>
      <c r="D236" s="314"/>
      <c r="F236" s="4"/>
      <c r="G236" s="36"/>
    </row>
    <row r="237" spans="1:7" s="2" customFormat="1" ht="15">
      <c r="A237" s="34"/>
      <c r="B237" s="312"/>
      <c r="C237" s="313"/>
      <c r="D237" s="314"/>
      <c r="F237" s="4"/>
      <c r="G237" s="36"/>
    </row>
    <row r="238" spans="1:7" s="2" customFormat="1" ht="15">
      <c r="A238" s="34"/>
      <c r="B238" s="312"/>
      <c r="C238" s="313"/>
      <c r="D238" s="314"/>
      <c r="F238" s="4"/>
      <c r="G238" s="36"/>
    </row>
    <row r="239" spans="1:7" s="2" customFormat="1" ht="15">
      <c r="A239" s="34"/>
      <c r="B239" s="312"/>
      <c r="C239" s="313"/>
      <c r="D239" s="314"/>
      <c r="F239" s="4"/>
      <c r="G239" s="36"/>
    </row>
    <row r="240" spans="1:7" s="2" customFormat="1" ht="15">
      <c r="A240" s="34"/>
      <c r="B240" s="315"/>
      <c r="C240" s="316"/>
      <c r="D240" s="317"/>
      <c r="F240" s="4"/>
      <c r="G240" s="36"/>
    </row>
    <row r="241" spans="1:7" s="2" customFormat="1" ht="6.75" customHeight="1" thickBot="1">
      <c r="A241" s="34"/>
      <c r="D241" s="3"/>
      <c r="F241" s="4"/>
      <c r="G241" s="36"/>
    </row>
    <row r="242" spans="1:7" s="2" customFormat="1" ht="13.5" thickBot="1">
      <c r="A242" s="34"/>
      <c r="B242" s="2" t="s">
        <v>20</v>
      </c>
      <c r="D242" s="3"/>
      <c r="E242" s="14" t="s">
        <v>2</v>
      </c>
      <c r="F242" s="54"/>
      <c r="G242" s="36"/>
    </row>
    <row r="243" spans="1:7" s="2" customFormat="1" ht="6.75" customHeight="1" thickBot="1">
      <c r="A243" s="34"/>
      <c r="D243" s="3"/>
      <c r="F243" s="4"/>
      <c r="G243" s="36"/>
    </row>
    <row r="244" spans="1:7" s="2" customFormat="1" ht="13.5" thickBot="1">
      <c r="A244" s="34"/>
      <c r="C244" s="35" t="s">
        <v>15</v>
      </c>
      <c r="D244" s="3"/>
      <c r="F244" s="18" t="str">
        <f>IF(F232="Yes",1,IF(F232="No",0,IF(AND(ISBLANK(F242),ISNUMBER(F229)),1,IF(F242&gt;0,LOOKUP(F229/F242,$H$7:$H$11),IF(ISTEXT(D222),0,"")))))</f>
        <v/>
      </c>
      <c r="G244" s="36"/>
    </row>
    <row r="245" spans="1:7" s="2" customFormat="1"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234</v>
      </c>
      <c r="C247" s="41"/>
      <c r="D247" s="153"/>
      <c r="G247" s="39"/>
    </row>
    <row r="248" spans="1:7" s="45" customFormat="1" ht="12">
      <c r="A248" s="42"/>
      <c r="B248" s="135"/>
      <c r="C248" s="43"/>
      <c r="D248" s="154" t="s">
        <v>147</v>
      </c>
      <c r="F248" s="46"/>
      <c r="G248" s="47"/>
    </row>
    <row r="249" spans="1:7" s="33" customFormat="1" ht="6.75" customHeight="1" thickBot="1">
      <c r="A249" s="40"/>
      <c r="B249" s="17"/>
      <c r="C249" s="41"/>
      <c r="D249" s="53"/>
      <c r="F249" s="19"/>
      <c r="G249" s="39"/>
    </row>
    <row r="250" spans="1:7" s="2" customFormat="1" ht="13.5" thickBot="1">
      <c r="A250" s="34"/>
      <c r="B250" s="2" t="s">
        <v>18</v>
      </c>
      <c r="D250" s="3"/>
      <c r="E250" s="14" t="s">
        <v>2</v>
      </c>
      <c r="F250" s="139"/>
      <c r="G250" s="36"/>
    </row>
    <row r="251" spans="1:7" s="2" customFormat="1" ht="6.75" customHeight="1" thickBot="1">
      <c r="A251" s="34"/>
      <c r="D251" s="3"/>
      <c r="F251" s="4"/>
      <c r="G251" s="36"/>
    </row>
    <row r="252" spans="1:7" s="2" customFormat="1" ht="13.5" thickBot="1">
      <c r="A252" s="34"/>
      <c r="B252" s="2" t="s">
        <v>19</v>
      </c>
      <c r="D252" s="3"/>
      <c r="E252" s="14" t="s">
        <v>2</v>
      </c>
      <c r="F252" s="139"/>
      <c r="G252" s="36"/>
    </row>
    <row r="253" spans="1:7" s="2" customFormat="1" ht="6.75" customHeight="1" thickBot="1">
      <c r="A253" s="34"/>
      <c r="D253" s="3"/>
      <c r="F253" s="4"/>
      <c r="G253" s="36"/>
    </row>
    <row r="254" spans="1:7" s="2" customFormat="1" ht="13.5" thickBot="1">
      <c r="A254" s="34"/>
      <c r="C254" s="2" t="s">
        <v>14</v>
      </c>
      <c r="D254" s="3"/>
      <c r="F254" s="16" t="str">
        <f>IF(F252&gt;F250,F250/F252,IF(F257&gt;0,F257,"N/A"))</f>
        <v>N/A</v>
      </c>
      <c r="G254" s="36"/>
    </row>
    <row r="255" spans="1:7" s="2" customFormat="1" ht="6.75" customHeight="1">
      <c r="A255" s="34"/>
      <c r="D255" s="3"/>
      <c r="F255" s="4"/>
      <c r="G255" s="36"/>
    </row>
    <row r="256" spans="1:7" s="2" customFormat="1" ht="13.5" customHeight="1" thickBot="1">
      <c r="A256" s="34"/>
      <c r="B256" s="318" t="s">
        <v>306</v>
      </c>
      <c r="C256" s="318"/>
      <c r="D256" s="318"/>
      <c r="F256" s="4"/>
      <c r="G256" s="36"/>
    </row>
    <row r="257" spans="1:7" s="2" customFormat="1" ht="13.5" thickBot="1">
      <c r="A257" s="34"/>
      <c r="B257" s="318"/>
      <c r="C257" s="318"/>
      <c r="D257" s="318"/>
      <c r="E257" s="14" t="s">
        <v>2</v>
      </c>
      <c r="F257" s="15"/>
      <c r="G257" s="36"/>
    </row>
    <row r="258" spans="1:7" s="2" customFormat="1" ht="6.75" customHeight="1">
      <c r="A258" s="34"/>
      <c r="D258" s="3"/>
      <c r="F258" s="4"/>
      <c r="G258" s="36"/>
    </row>
    <row r="259" spans="1:7" s="2" customFormat="1" ht="15">
      <c r="A259" s="34"/>
      <c r="B259" s="309"/>
      <c r="C259" s="310"/>
      <c r="D259" s="311"/>
      <c r="F259" s="4"/>
      <c r="G259" s="36"/>
    </row>
    <row r="260" spans="1:7" s="2" customFormat="1" ht="15">
      <c r="A260" s="34"/>
      <c r="B260" s="312"/>
      <c r="C260" s="313"/>
      <c r="D260" s="314"/>
      <c r="F260" s="4"/>
      <c r="G260" s="36"/>
    </row>
    <row r="261" spans="1:7" s="2" customFormat="1" ht="15">
      <c r="A261" s="34"/>
      <c r="B261" s="312"/>
      <c r="C261" s="313"/>
      <c r="D261" s="314"/>
      <c r="F261" s="4"/>
      <c r="G261" s="36"/>
    </row>
    <row r="262" spans="1:7" s="2" customFormat="1" ht="15">
      <c r="A262" s="34"/>
      <c r="B262" s="312"/>
      <c r="C262" s="313"/>
      <c r="D262" s="314"/>
      <c r="F262" s="4"/>
      <c r="G262" s="36"/>
    </row>
    <row r="263" spans="1:7" s="2" customFormat="1" ht="15">
      <c r="A263" s="34"/>
      <c r="B263" s="312"/>
      <c r="C263" s="313"/>
      <c r="D263" s="314"/>
      <c r="F263" s="4"/>
      <c r="G263" s="36"/>
    </row>
    <row r="264" spans="1:7" s="2" customFormat="1" ht="15">
      <c r="A264" s="34"/>
      <c r="B264" s="312"/>
      <c r="C264" s="313"/>
      <c r="D264" s="314"/>
      <c r="F264" s="4"/>
      <c r="G264" s="36"/>
    </row>
    <row r="265" spans="1:7" s="2" customFormat="1" ht="15">
      <c r="A265" s="34"/>
      <c r="B265" s="315"/>
      <c r="C265" s="316"/>
      <c r="D265" s="317"/>
      <c r="F265" s="4"/>
      <c r="G265" s="36"/>
    </row>
    <row r="266" spans="1:7" s="2" customFormat="1" ht="6.75" customHeight="1" thickBot="1">
      <c r="A266" s="34"/>
      <c r="D266" s="3"/>
      <c r="F266" s="4"/>
      <c r="G266" s="36"/>
    </row>
    <row r="267" spans="1:7" s="2" customFormat="1" ht="13.5" thickBot="1">
      <c r="A267" s="34"/>
      <c r="B267" s="2" t="s">
        <v>20</v>
      </c>
      <c r="D267" s="3"/>
      <c r="E267" s="14" t="s">
        <v>2</v>
      </c>
      <c r="F267" s="54"/>
      <c r="G267" s="36"/>
    </row>
    <row r="268" spans="1:7" s="2" customFormat="1" ht="6.75" customHeight="1" thickBot="1">
      <c r="A268" s="34"/>
      <c r="D268" s="3"/>
      <c r="F268" s="4"/>
      <c r="G268" s="36"/>
    </row>
    <row r="269" spans="1:7" s="2" customFormat="1" ht="13.5" thickBot="1">
      <c r="A269" s="34"/>
      <c r="C269" s="35" t="s">
        <v>15</v>
      </c>
      <c r="D269" s="3"/>
      <c r="F269" s="18" t="str">
        <f>IF(F257="Yes",1,IF(F257="No",0,IF(AND(ISBLANK(F267),ISNUMBER(F254)),1,IF(F267&gt;0,LOOKUP(F254/F267,$H$7:$H$11),IF(ISTEXT(D247),0,"")))))</f>
        <v/>
      </c>
      <c r="G269" s="36"/>
    </row>
    <row r="270" spans="1:7" s="2" customFormat="1" ht="10.5" customHeight="1">
      <c r="A270" s="48"/>
      <c r="B270" s="49"/>
      <c r="C270" s="49"/>
      <c r="D270" s="50"/>
      <c r="E270" s="49"/>
      <c r="F270" s="51"/>
      <c r="G270" s="52"/>
    </row>
    <row r="271" spans="1:7" s="33" customFormat="1" ht="15">
      <c r="A271" s="27"/>
      <c r="B271" s="28"/>
      <c r="C271" s="28"/>
      <c r="D271" s="29"/>
      <c r="E271" s="30"/>
      <c r="F271" s="31"/>
      <c r="G271" s="32"/>
    </row>
    <row r="272" spans="1:7" s="33" customFormat="1" ht="15">
      <c r="A272" s="40"/>
      <c r="B272" s="41" t="s">
        <v>234</v>
      </c>
      <c r="C272" s="41"/>
      <c r="D272" s="153"/>
      <c r="G272" s="39"/>
    </row>
    <row r="273" spans="1:7" s="45" customFormat="1" ht="12">
      <c r="A273" s="42"/>
      <c r="B273" s="135"/>
      <c r="C273" s="43"/>
      <c r="D273" s="154" t="s">
        <v>147</v>
      </c>
      <c r="F273" s="46"/>
      <c r="G273" s="47"/>
    </row>
    <row r="274" spans="1:7" s="33" customFormat="1" ht="6.75" customHeight="1" thickBot="1">
      <c r="A274" s="40"/>
      <c r="B274" s="17"/>
      <c r="C274" s="41"/>
      <c r="D274" s="38"/>
      <c r="F274" s="19"/>
      <c r="G274" s="39"/>
    </row>
    <row r="275" spans="1:7" s="2" customFormat="1" ht="13.5" thickBot="1">
      <c r="A275" s="34"/>
      <c r="B275" s="2" t="s">
        <v>18</v>
      </c>
      <c r="D275" s="3"/>
      <c r="E275" s="14" t="s">
        <v>2</v>
      </c>
      <c r="F275" s="139"/>
      <c r="G275" s="36"/>
    </row>
    <row r="276" spans="1:7" s="2" customFormat="1" ht="6.75" customHeight="1" thickBot="1">
      <c r="A276" s="34"/>
      <c r="D276" s="3"/>
      <c r="F276" s="4"/>
      <c r="G276" s="36"/>
    </row>
    <row r="277" spans="1:7" s="2" customFormat="1" ht="13.5" thickBot="1">
      <c r="A277" s="34"/>
      <c r="B277" s="2" t="s">
        <v>19</v>
      </c>
      <c r="D277" s="3"/>
      <c r="E277" s="14" t="s">
        <v>2</v>
      </c>
      <c r="F277" s="139"/>
      <c r="G277" s="36"/>
    </row>
    <row r="278" spans="1:7" s="2" customFormat="1" ht="6.75" customHeight="1" thickBot="1">
      <c r="A278" s="34"/>
      <c r="D278" s="3"/>
      <c r="F278" s="4"/>
      <c r="G278" s="36"/>
    </row>
    <row r="279" spans="1:7" s="2" customFormat="1" ht="13.5" thickBot="1">
      <c r="A279" s="34"/>
      <c r="C279" s="2" t="s">
        <v>14</v>
      </c>
      <c r="D279" s="3"/>
      <c r="F279" s="16" t="str">
        <f>IF(F277&gt;F275,F275/F277,IF(F282&gt;0,F282,"N/A"))</f>
        <v>N/A</v>
      </c>
      <c r="G279" s="36"/>
    </row>
    <row r="280" spans="1:7" s="2" customFormat="1" ht="6.75" customHeight="1">
      <c r="A280" s="34"/>
      <c r="D280" s="3"/>
      <c r="F280" s="4"/>
      <c r="G280" s="36"/>
    </row>
    <row r="281" spans="1:7" s="2" customFormat="1" ht="13.5" customHeight="1" thickBot="1">
      <c r="A281" s="34"/>
      <c r="B281" s="318" t="s">
        <v>306</v>
      </c>
      <c r="C281" s="318"/>
      <c r="D281" s="318"/>
      <c r="F281" s="4"/>
      <c r="G281" s="36"/>
    </row>
    <row r="282" spans="1:7" s="2" customFormat="1" ht="13.5" thickBot="1">
      <c r="A282" s="34"/>
      <c r="B282" s="318"/>
      <c r="C282" s="318"/>
      <c r="D282" s="318"/>
      <c r="E282" s="14" t="s">
        <v>2</v>
      </c>
      <c r="F282" s="15"/>
      <c r="G282" s="36"/>
    </row>
    <row r="283" spans="1:7" s="2" customFormat="1" ht="6.75" customHeight="1">
      <c r="A283" s="34"/>
      <c r="D283" s="3"/>
      <c r="F283" s="4"/>
      <c r="G283" s="36"/>
    </row>
    <row r="284" spans="1:7" s="2" customFormat="1" ht="15">
      <c r="A284" s="34"/>
      <c r="B284" s="309"/>
      <c r="C284" s="310"/>
      <c r="D284" s="311"/>
      <c r="F284" s="4"/>
      <c r="G284" s="36"/>
    </row>
    <row r="285" spans="1:7" s="2" customFormat="1" ht="15">
      <c r="A285" s="34"/>
      <c r="B285" s="312"/>
      <c r="C285" s="313"/>
      <c r="D285" s="314"/>
      <c r="F285" s="4"/>
      <c r="G285" s="36"/>
    </row>
    <row r="286" spans="1:7" s="2" customFormat="1" ht="15">
      <c r="A286" s="34"/>
      <c r="B286" s="312"/>
      <c r="C286" s="313"/>
      <c r="D286" s="314"/>
      <c r="F286" s="4"/>
      <c r="G286" s="36"/>
    </row>
    <row r="287" spans="1:7" s="2" customFormat="1" ht="15">
      <c r="A287" s="34"/>
      <c r="B287" s="312"/>
      <c r="C287" s="313"/>
      <c r="D287" s="314"/>
      <c r="F287" s="4"/>
      <c r="G287" s="36"/>
    </row>
    <row r="288" spans="1:7" s="2" customFormat="1" ht="15">
      <c r="A288" s="34"/>
      <c r="B288" s="312"/>
      <c r="C288" s="313"/>
      <c r="D288" s="314"/>
      <c r="F288" s="4"/>
      <c r="G288" s="36"/>
    </row>
    <row r="289" spans="1:7" s="2" customFormat="1" ht="15">
      <c r="A289" s="34"/>
      <c r="B289" s="312"/>
      <c r="C289" s="313"/>
      <c r="D289" s="314"/>
      <c r="F289" s="4"/>
      <c r="G289" s="36"/>
    </row>
    <row r="290" spans="1:7" s="2" customFormat="1" ht="15">
      <c r="A290" s="34"/>
      <c r="B290" s="315"/>
      <c r="C290" s="316"/>
      <c r="D290" s="317"/>
      <c r="F290" s="4"/>
      <c r="G290" s="36"/>
    </row>
    <row r="291" spans="1:7" s="2" customFormat="1" ht="6.75" customHeight="1" thickBot="1">
      <c r="A291" s="34"/>
      <c r="D291" s="3"/>
      <c r="F291" s="4"/>
      <c r="G291" s="36"/>
    </row>
    <row r="292" spans="1:7" s="2" customFormat="1" ht="13.5" thickBot="1">
      <c r="A292" s="34"/>
      <c r="B292" s="2" t="s">
        <v>20</v>
      </c>
      <c r="D292" s="3"/>
      <c r="E292" s="14" t="s">
        <v>2</v>
      </c>
      <c r="F292" s="54"/>
      <c r="G292" s="36"/>
    </row>
    <row r="293" spans="1:7" s="2" customFormat="1" ht="6.75" customHeight="1" thickBot="1">
      <c r="A293" s="34"/>
      <c r="D293" s="3"/>
      <c r="F293" s="4"/>
      <c r="G293" s="36"/>
    </row>
    <row r="294" spans="1:7" s="2" customFormat="1" ht="13.5" thickBot="1">
      <c r="A294" s="34"/>
      <c r="C294" s="35" t="s">
        <v>15</v>
      </c>
      <c r="D294" s="3"/>
      <c r="F294" s="18" t="str">
        <f>IF(F282="Yes",1,IF(F282="No",0,IF(AND(ISBLANK(F292),ISNUMBER(F279)),1,IF(F292&gt;0,LOOKUP(F279/F292,$H$7:$H$11),IF(ISTEXT(D272),0,"")))))</f>
        <v/>
      </c>
      <c r="G294" s="36"/>
    </row>
    <row r="295" spans="1:7" s="2" customFormat="1" ht="15">
      <c r="A295" s="48"/>
      <c r="B295" s="49"/>
      <c r="C295" s="49"/>
      <c r="D295" s="50"/>
      <c r="E295" s="49"/>
      <c r="F295" s="51"/>
      <c r="G295" s="52"/>
    </row>
  </sheetData>
  <mergeCells count="22">
    <mergeCell ref="B29:D30"/>
    <mergeCell ref="B56:D57"/>
    <mergeCell ref="B81:D82"/>
    <mergeCell ref="B106:D107"/>
    <mergeCell ref="B131:D132"/>
    <mergeCell ref="B159:D165"/>
    <mergeCell ref="B156:D157"/>
    <mergeCell ref="B181:D182"/>
    <mergeCell ref="B259:D265"/>
    <mergeCell ref="B206:D207"/>
    <mergeCell ref="B231:D232"/>
    <mergeCell ref="B256:D257"/>
    <mergeCell ref="B281:D282"/>
    <mergeCell ref="B209:D215"/>
    <mergeCell ref="B234:D240"/>
    <mergeCell ref="B284:D290"/>
    <mergeCell ref="B32:D38"/>
    <mergeCell ref="B184:D190"/>
    <mergeCell ref="B59:D65"/>
    <mergeCell ref="B84:D90"/>
    <mergeCell ref="B109:D115"/>
    <mergeCell ref="B134:D140"/>
  </mergeCells>
  <dataValidations count="1">
    <dataValidation type="list" showInputMessage="1" showErrorMessage="1" sqref="F57 F157 F132 F107 F82 F182 F257 F232 F207 F282">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 ref="B281:B282" location="Instructions!A29" display="If &quot;yes/no&quot; as to whether the milestone has been achieved, select &quot;yes&quot; or &quot;no&quot; from the dropdown "/>
    <hyperlink ref="B281:D2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3" manualBreakCount="3">
    <brk id="70" max="16383" man="1"/>
    <brk id="145" max="16383" man="1"/>
    <brk id="220" max="16383"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270"/>
  <sheetViews>
    <sheetView showGridLines="0" view="pageBreakPreview" zoomScaleSheetLayoutView="100" zoomScalePageLayoutView="90" workbookViewId="0" topLeftCell="A1">
      <selection activeCell="B84" sqref="B84:D90"/>
    </sheetView>
  </sheetViews>
  <sheetFormatPr defaultColWidth="10.00390625" defaultRowHeight="15"/>
  <cols>
    <col min="1" max="1" width="1.7109375" style="5" customWidth="1"/>
    <col min="2" max="2" width="2.140625" style="5" customWidth="1"/>
    <col min="3" max="3" width="20.8515625" style="5" customWidth="1"/>
    <col min="4" max="4" width="75.28125" style="11" customWidth="1"/>
    <col min="5" max="5" width="2.7109375" style="5" customWidth="1"/>
    <col min="6" max="6" width="14.421875" style="7" customWidth="1"/>
    <col min="7" max="7" width="3.0039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
      <c r="A5" s="64" t="s">
        <v>177</v>
      </c>
    </row>
    <row r="7" spans="1:8" ht="14.25">
      <c r="A7" s="10" t="s">
        <v>1</v>
      </c>
      <c r="H7" s="73">
        <v>0</v>
      </c>
    </row>
    <row r="8" spans="1:8" ht="14.25">
      <c r="A8" s="12" t="s">
        <v>2</v>
      </c>
      <c r="B8" s="13" t="s">
        <v>3</v>
      </c>
      <c r="H8" s="73">
        <v>0.25</v>
      </c>
    </row>
    <row r="9" spans="1:8" ht="15" thickBot="1">
      <c r="A9" s="13" t="s">
        <v>4</v>
      </c>
      <c r="B9" s="13"/>
      <c r="H9" s="73">
        <v>0.5</v>
      </c>
    </row>
    <row r="10" spans="1:8" s="2" customFormat="1" ht="13.5" thickBot="1">
      <c r="A10" s="14" t="s">
        <v>2</v>
      </c>
      <c r="B10" s="15"/>
      <c r="C10" s="3" t="s">
        <v>5</v>
      </c>
      <c r="D10" s="3"/>
      <c r="E10" s="3"/>
      <c r="F10" s="3"/>
      <c r="G10" s="3"/>
      <c r="H10" s="2">
        <v>0.75</v>
      </c>
    </row>
    <row r="11" spans="2:8" s="2" customFormat="1" ht="15" thickBot="1">
      <c r="B11" s="16"/>
      <c r="C11" s="17" t="s">
        <v>6</v>
      </c>
      <c r="D11" s="3"/>
      <c r="F11" s="4"/>
      <c r="H11" s="2">
        <v>1</v>
      </c>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178</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1143450</v>
      </c>
      <c r="G17" s="36"/>
    </row>
    <row r="18" spans="1:7" s="2" customFormat="1" ht="13.5" thickBot="1">
      <c r="A18" s="34"/>
      <c r="C18" s="35"/>
      <c r="D18" s="3"/>
      <c r="F18" s="4"/>
      <c r="G18" s="36"/>
    </row>
    <row r="19" spans="1:7" s="2" customFormat="1" ht="13.5" thickBot="1">
      <c r="A19" s="34"/>
      <c r="B19" s="2" t="s">
        <v>11</v>
      </c>
      <c r="C19" s="35"/>
      <c r="D19" s="3"/>
      <c r="E19" s="14" t="s">
        <v>2</v>
      </c>
      <c r="F19" s="15">
        <v>1143450</v>
      </c>
      <c r="G19" s="36"/>
    </row>
    <row r="20" spans="1:7" s="73" customFormat="1" ht="15">
      <c r="A20" s="81"/>
      <c r="B20" s="64"/>
      <c r="C20" s="64"/>
      <c r="D20" s="72"/>
      <c r="F20" s="74"/>
      <c r="G20" s="75"/>
    </row>
    <row r="21" spans="1:7" s="73" customFormat="1" ht="15">
      <c r="A21" s="76"/>
      <c r="B21" s="77" t="s">
        <v>179</v>
      </c>
      <c r="C21" s="77"/>
      <c r="D21" s="72"/>
      <c r="G21" s="75"/>
    </row>
    <row r="22" spans="1:7" s="73" customFormat="1" ht="6.75" customHeight="1" thickBot="1">
      <c r="A22" s="76"/>
      <c r="B22" s="10"/>
      <c r="C22" s="77"/>
      <c r="D22" s="72"/>
      <c r="F22" s="74"/>
      <c r="G22" s="75"/>
    </row>
    <row r="23" spans="1:7" ht="13.5" thickBot="1">
      <c r="A23" s="79"/>
      <c r="B23" s="5" t="s">
        <v>31</v>
      </c>
      <c r="E23" s="14" t="s">
        <v>2</v>
      </c>
      <c r="F23" s="139">
        <v>2362</v>
      </c>
      <c r="G23" s="80"/>
    </row>
    <row r="24" spans="1:7" ht="6.75" customHeight="1" thickBot="1">
      <c r="A24" s="79"/>
      <c r="G24" s="80"/>
    </row>
    <row r="25" spans="1:7" ht="13.5" thickBot="1">
      <c r="A25" s="79"/>
      <c r="B25" s="5" t="s">
        <v>32</v>
      </c>
      <c r="E25" s="14" t="s">
        <v>2</v>
      </c>
      <c r="F25" s="139">
        <v>2362</v>
      </c>
      <c r="G25" s="80"/>
    </row>
    <row r="26" spans="1:7" ht="6.75" customHeight="1" thickBot="1">
      <c r="A26" s="79"/>
      <c r="G26" s="80"/>
    </row>
    <row r="27" spans="1:7" ht="13.5" thickBot="1">
      <c r="A27" s="79"/>
      <c r="C27" s="5" t="s">
        <v>175</v>
      </c>
      <c r="F27" s="16">
        <v>1</v>
      </c>
      <c r="G27" s="80"/>
    </row>
    <row r="28" spans="1:7" ht="6.75" customHeight="1">
      <c r="A28" s="79"/>
      <c r="G28" s="80"/>
    </row>
    <row r="29" spans="1:7" s="2" customFormat="1" ht="15">
      <c r="A29" s="34"/>
      <c r="B29" s="330" t="s">
        <v>305</v>
      </c>
      <c r="C29" s="331"/>
      <c r="D29" s="331"/>
      <c r="E29" s="45"/>
      <c r="F29" s="46"/>
      <c r="G29" s="36"/>
    </row>
    <row r="30" spans="1:7" s="2" customFormat="1" ht="15">
      <c r="A30" s="34"/>
      <c r="B30" s="331"/>
      <c r="C30" s="331"/>
      <c r="D30" s="331"/>
      <c r="E30" s="45"/>
      <c r="F30" s="46"/>
      <c r="G30" s="36"/>
    </row>
    <row r="31" spans="1:7" s="2" customFormat="1" ht="6.75" customHeight="1">
      <c r="A31" s="34"/>
      <c r="D31" s="3"/>
      <c r="F31" s="4"/>
      <c r="G31" s="36"/>
    </row>
    <row r="32" spans="1:7" s="2" customFormat="1" ht="15">
      <c r="A32" s="34"/>
      <c r="B32" s="309" t="s">
        <v>416</v>
      </c>
      <c r="C32" s="310"/>
      <c r="D32" s="311"/>
      <c r="F32" s="4"/>
      <c r="G32" s="36"/>
    </row>
    <row r="33" spans="1:7" s="2" customFormat="1" ht="15">
      <c r="A33" s="34"/>
      <c r="B33" s="312"/>
      <c r="C33" s="313"/>
      <c r="D33" s="314"/>
      <c r="F33" s="4"/>
      <c r="G33" s="36"/>
    </row>
    <row r="34" spans="1:7" s="2" customFormat="1" ht="15">
      <c r="A34" s="34"/>
      <c r="B34" s="312"/>
      <c r="C34" s="313"/>
      <c r="D34" s="314"/>
      <c r="F34" s="4"/>
      <c r="G34" s="36"/>
    </row>
    <row r="35" spans="1:7" s="2" customFormat="1" ht="15">
      <c r="A35" s="34"/>
      <c r="B35" s="312"/>
      <c r="C35" s="313"/>
      <c r="D35" s="314"/>
      <c r="F35" s="4"/>
      <c r="G35" s="36"/>
    </row>
    <row r="36" spans="1:7" s="2" customFormat="1" ht="15">
      <c r="A36" s="34"/>
      <c r="B36" s="312"/>
      <c r="C36" s="313"/>
      <c r="D36" s="314"/>
      <c r="F36" s="4"/>
      <c r="G36" s="36"/>
    </row>
    <row r="37" spans="1:7" s="2" customFormat="1" ht="105" customHeight="1">
      <c r="A37" s="34"/>
      <c r="B37" s="312"/>
      <c r="C37" s="313"/>
      <c r="D37" s="314"/>
      <c r="F37" s="4"/>
      <c r="G37" s="36"/>
    </row>
    <row r="38" spans="1:7" s="2" customFormat="1" ht="263.25" customHeight="1">
      <c r="A38" s="34"/>
      <c r="B38" s="315"/>
      <c r="C38" s="316"/>
      <c r="D38" s="317"/>
      <c r="F38" s="4"/>
      <c r="G38" s="36"/>
    </row>
    <row r="39" spans="1:7" ht="6.75" customHeight="1" thickBot="1">
      <c r="A39" s="79"/>
      <c r="G39" s="80"/>
    </row>
    <row r="40" spans="1:7" ht="13.5" thickBot="1">
      <c r="A40" s="79"/>
      <c r="B40" s="5" t="s">
        <v>176</v>
      </c>
      <c r="E40" s="14" t="s">
        <v>2</v>
      </c>
      <c r="F40" s="54"/>
      <c r="G40" s="80"/>
    </row>
    <row r="41" spans="1:7" ht="6.75" customHeight="1" thickBot="1">
      <c r="A41" s="79"/>
      <c r="G41" s="80"/>
    </row>
    <row r="42" spans="1:7" ht="14.25" customHeight="1" thickBot="1">
      <c r="A42" s="79"/>
      <c r="B42" s="5" t="s">
        <v>231</v>
      </c>
      <c r="F42" s="149" t="str">
        <f>IF(ISNUMBER(F40),F27/F40,"N/A")</f>
        <v>N/A</v>
      </c>
      <c r="G42" s="80"/>
    </row>
    <row r="43" spans="1:7" ht="6.75" customHeight="1" thickBot="1">
      <c r="A43" s="79"/>
      <c r="G43" s="80"/>
    </row>
    <row r="44" spans="1:7" ht="13.5" thickBot="1">
      <c r="A44" s="79"/>
      <c r="C44" s="78" t="s">
        <v>15</v>
      </c>
      <c r="F44" s="18">
        <v>1</v>
      </c>
      <c r="G44" s="80"/>
    </row>
    <row r="45" spans="1:7" s="2" customFormat="1" ht="11.25" customHeight="1">
      <c r="A45" s="48"/>
      <c r="B45" s="49"/>
      <c r="C45" s="49"/>
      <c r="D45" s="50"/>
      <c r="E45" s="49"/>
      <c r="F45" s="51"/>
      <c r="G45" s="52"/>
    </row>
    <row r="46" spans="1:7" s="2" customFormat="1" ht="6.75" customHeight="1">
      <c r="A46" s="160"/>
      <c r="B46" s="161"/>
      <c r="C46" s="161"/>
      <c r="D46" s="162"/>
      <c r="E46" s="161"/>
      <c r="F46" s="163"/>
      <c r="G46" s="164"/>
    </row>
    <row r="47" spans="1:7" s="33" customFormat="1" ht="28.5">
      <c r="A47" s="40"/>
      <c r="B47" s="41" t="s">
        <v>234</v>
      </c>
      <c r="C47" s="41"/>
      <c r="D47" s="153" t="s">
        <v>340</v>
      </c>
      <c r="G47" s="39"/>
    </row>
    <row r="48" spans="1:7" s="45" customFormat="1" ht="12">
      <c r="A48" s="42"/>
      <c r="B48" s="135"/>
      <c r="C48" s="43"/>
      <c r="D48" s="154"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v>1135</v>
      </c>
      <c r="G50" s="36"/>
    </row>
    <row r="51" spans="1:7" s="2" customFormat="1" ht="6.75" customHeight="1" thickBot="1">
      <c r="A51" s="34"/>
      <c r="D51" s="3"/>
      <c r="F51" s="4"/>
      <c r="G51" s="36"/>
    </row>
    <row r="52" spans="1:7" s="2" customFormat="1" ht="13.5" thickBot="1">
      <c r="A52" s="34"/>
      <c r="B52" s="2" t="s">
        <v>19</v>
      </c>
      <c r="D52" s="3"/>
      <c r="E52" s="14" t="s">
        <v>2</v>
      </c>
      <c r="F52" s="139">
        <v>1135</v>
      </c>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8" t="s">
        <v>306</v>
      </c>
      <c r="C56" s="318"/>
      <c r="D56" s="318"/>
      <c r="F56" s="4"/>
      <c r="G56" s="36"/>
    </row>
    <row r="57" spans="1:7" s="2" customFormat="1" ht="13.5" thickBot="1">
      <c r="A57" s="34"/>
      <c r="B57" s="318"/>
      <c r="C57" s="318"/>
      <c r="D57" s="318"/>
      <c r="E57" s="14" t="s">
        <v>2</v>
      </c>
      <c r="F57" s="15" t="s">
        <v>191</v>
      </c>
      <c r="G57" s="36"/>
    </row>
    <row r="58" spans="1:7" s="2" customFormat="1" ht="6.75" customHeight="1">
      <c r="A58" s="34"/>
      <c r="D58" s="3"/>
      <c r="F58" s="4"/>
      <c r="G58" s="36"/>
    </row>
    <row r="59" spans="1:7" s="2" customFormat="1" ht="15">
      <c r="A59" s="34"/>
      <c r="B59" s="309" t="s">
        <v>415</v>
      </c>
      <c r="C59" s="310"/>
      <c r="D59" s="311"/>
      <c r="F59" s="4"/>
      <c r="G59" s="36"/>
    </row>
    <row r="60" spans="1:7" s="2" customFormat="1" ht="15">
      <c r="A60" s="34"/>
      <c r="B60" s="312"/>
      <c r="C60" s="313"/>
      <c r="D60" s="314"/>
      <c r="F60" s="4"/>
      <c r="G60" s="36"/>
    </row>
    <row r="61" spans="1:7" s="2" customFormat="1" ht="15">
      <c r="A61" s="34"/>
      <c r="B61" s="312"/>
      <c r="C61" s="313"/>
      <c r="D61" s="314"/>
      <c r="F61" s="4"/>
      <c r="G61" s="36"/>
    </row>
    <row r="62" spans="1:7" s="2" customFormat="1" ht="15">
      <c r="A62" s="34"/>
      <c r="B62" s="312"/>
      <c r="C62" s="313"/>
      <c r="D62" s="314"/>
      <c r="F62" s="4"/>
      <c r="G62" s="36"/>
    </row>
    <row r="63" spans="1:7" s="2" customFormat="1" ht="146.25" customHeight="1">
      <c r="A63" s="34"/>
      <c r="B63" s="312"/>
      <c r="C63" s="313"/>
      <c r="D63" s="314"/>
      <c r="F63" s="4"/>
      <c r="G63" s="36"/>
    </row>
    <row r="64" spans="1:7" s="2" customFormat="1" ht="15">
      <c r="A64" s="34"/>
      <c r="B64" s="312"/>
      <c r="C64" s="313"/>
      <c r="D64" s="314"/>
      <c r="F64" s="4"/>
      <c r="G64" s="36"/>
    </row>
    <row r="65" spans="1:7" s="2" customFormat="1" ht="317.25" customHeight="1">
      <c r="A65" s="34"/>
      <c r="B65" s="315"/>
      <c r="C65" s="316"/>
      <c r="D65" s="317"/>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IF(F57="Yes",1,IF(F57="No",0,IF(AND(ISBLANK(F67),ISNUMBER(F54)),1,IF(F67&gt;0,LOOKUP(F54/F67,$H$7:$H$11),IF(ISTEXT(D47),0,"")))))</f>
        <v>1</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28.5">
      <c r="A72" s="40"/>
      <c r="B72" s="41" t="s">
        <v>234</v>
      </c>
      <c r="C72" s="41"/>
      <c r="D72" s="153" t="s">
        <v>341</v>
      </c>
      <c r="G72" s="39"/>
    </row>
    <row r="73" spans="1:7" s="45" customFormat="1" ht="12">
      <c r="A73" s="42"/>
      <c r="B73" s="135"/>
      <c r="C73" s="43"/>
      <c r="D73" s="154"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v>41</v>
      </c>
      <c r="G75" s="36"/>
    </row>
    <row r="76" spans="1:7" s="2" customFormat="1" ht="6.75" customHeight="1" thickBot="1">
      <c r="A76" s="34"/>
      <c r="D76" s="3"/>
      <c r="F76" s="4"/>
      <c r="G76" s="36"/>
    </row>
    <row r="77" spans="1:7" s="2" customFormat="1" ht="13.5" thickBot="1">
      <c r="A77" s="34"/>
      <c r="B77" s="2" t="s">
        <v>19</v>
      </c>
      <c r="D77" s="3"/>
      <c r="E77" s="14" t="s">
        <v>2</v>
      </c>
      <c r="F77" s="139">
        <v>21248</v>
      </c>
      <c r="G77" s="36"/>
    </row>
    <row r="78" spans="1:7" s="2" customFormat="1" ht="6.75" customHeight="1" thickBot="1">
      <c r="A78" s="34"/>
      <c r="D78" s="3"/>
      <c r="F78" s="4"/>
      <c r="G78" s="36"/>
    </row>
    <row r="79" spans="1:7" s="2" customFormat="1" ht="13.5" thickBot="1">
      <c r="A79" s="34"/>
      <c r="C79" s="2" t="s">
        <v>14</v>
      </c>
      <c r="D79" s="3"/>
      <c r="F79" s="16">
        <f>IF(F77&gt;F75,F75/F77,IF(F82&gt;0,F82,"N/A"))</f>
        <v>0.0019295933734939758</v>
      </c>
      <c r="G79" s="36"/>
    </row>
    <row r="80" spans="1:7" s="2" customFormat="1" ht="6.75" customHeight="1">
      <c r="A80" s="34"/>
      <c r="D80" s="3"/>
      <c r="F80" s="4"/>
      <c r="G80" s="36"/>
    </row>
    <row r="81" spans="1:7" s="2" customFormat="1" ht="13.5" customHeight="1" thickBot="1">
      <c r="A81" s="34"/>
      <c r="B81" s="318" t="s">
        <v>306</v>
      </c>
      <c r="C81" s="318"/>
      <c r="D81" s="318"/>
      <c r="F81" s="4"/>
      <c r="G81" s="36"/>
    </row>
    <row r="82" spans="1:7" s="2" customFormat="1" ht="13.5" thickBot="1">
      <c r="A82" s="34"/>
      <c r="B82" s="318"/>
      <c r="C82" s="318"/>
      <c r="D82" s="318"/>
      <c r="E82" s="14" t="s">
        <v>2</v>
      </c>
      <c r="F82" s="15" t="s">
        <v>191</v>
      </c>
      <c r="G82" s="36"/>
    </row>
    <row r="83" spans="1:7" s="2" customFormat="1" ht="6.75" customHeight="1">
      <c r="A83" s="34"/>
      <c r="D83" s="3"/>
      <c r="F83" s="4"/>
      <c r="G83" s="36"/>
    </row>
    <row r="84" spans="1:7" s="2" customFormat="1" ht="15">
      <c r="A84" s="34"/>
      <c r="B84" s="309" t="s">
        <v>419</v>
      </c>
      <c r="C84" s="310"/>
      <c r="D84" s="311"/>
      <c r="F84" s="4"/>
      <c r="G84" s="36"/>
    </row>
    <row r="85" spans="1:7" s="2" customFormat="1" ht="15">
      <c r="A85" s="34"/>
      <c r="B85" s="312"/>
      <c r="C85" s="313"/>
      <c r="D85" s="314"/>
      <c r="F85" s="4"/>
      <c r="G85" s="36"/>
    </row>
    <row r="86" spans="1:7" s="2" customFormat="1" ht="15">
      <c r="A86" s="34"/>
      <c r="B86" s="312"/>
      <c r="C86" s="313"/>
      <c r="D86" s="314"/>
      <c r="F86" s="4"/>
      <c r="G86" s="36"/>
    </row>
    <row r="87" spans="1:7" s="2" customFormat="1" ht="15">
      <c r="A87" s="34"/>
      <c r="B87" s="312"/>
      <c r="C87" s="313"/>
      <c r="D87" s="314"/>
      <c r="F87" s="4"/>
      <c r="G87" s="36"/>
    </row>
    <row r="88" spans="1:7" s="2" customFormat="1" ht="15">
      <c r="A88" s="34"/>
      <c r="B88" s="312"/>
      <c r="C88" s="313"/>
      <c r="D88" s="314"/>
      <c r="F88" s="4"/>
      <c r="G88" s="36"/>
    </row>
    <row r="89" spans="1:7" s="2" customFormat="1" ht="129" customHeight="1">
      <c r="A89" s="34"/>
      <c r="B89" s="312"/>
      <c r="C89" s="313"/>
      <c r="D89" s="314"/>
      <c r="F89" s="4"/>
      <c r="G89" s="36"/>
    </row>
    <row r="90" spans="1:7" s="2" customFormat="1" ht="213" customHeight="1">
      <c r="A90" s="34"/>
      <c r="B90" s="315"/>
      <c r="C90" s="316"/>
      <c r="D90" s="317"/>
      <c r="F90" s="4"/>
      <c r="G90" s="36"/>
    </row>
    <row r="91" spans="1:7" s="2" customFormat="1" ht="6.75" customHeight="1" thickBot="1">
      <c r="A91" s="34"/>
      <c r="D91" s="3"/>
      <c r="F91" s="4"/>
      <c r="G91" s="36"/>
    </row>
    <row r="92" spans="1:7" s="2" customFormat="1" ht="13.5" thickBot="1">
      <c r="A92" s="34"/>
      <c r="B92" s="2" t="s">
        <v>20</v>
      </c>
      <c r="D92" s="3"/>
      <c r="E92" s="14" t="s">
        <v>2</v>
      </c>
      <c r="F92" s="54" t="s">
        <v>191</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IF(F82="Yes",1,IF(F82="No",0,IF(AND(ISBLANK(F92),ISNUMBER(F79)),1,IF(F92&gt;0,LOOKUP(F79/F92,$H$7:$H$11),IF(ISTEXT(D72),0,"")))))</f>
        <v>1</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3"/>
      <c r="G97" s="39"/>
    </row>
    <row r="98" spans="1:7" s="45" customFormat="1" ht="12">
      <c r="A98" s="42"/>
      <c r="B98" s="135"/>
      <c r="C98" s="43"/>
      <c r="D98" s="154"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8" t="s">
        <v>306</v>
      </c>
      <c r="C106" s="318"/>
      <c r="D106" s="318"/>
      <c r="F106" s="4"/>
      <c r="G106" s="36"/>
    </row>
    <row r="107" spans="1:7" s="2" customFormat="1" ht="13.5" thickBot="1">
      <c r="A107" s="34"/>
      <c r="B107" s="318"/>
      <c r="C107" s="318"/>
      <c r="D107" s="318"/>
      <c r="E107" s="14" t="s">
        <v>2</v>
      </c>
      <c r="F107" s="15"/>
      <c r="G107" s="36"/>
    </row>
    <row r="108" spans="1:7" s="2" customFormat="1" ht="6.75" customHeight="1">
      <c r="A108" s="34"/>
      <c r="D108" s="3"/>
      <c r="F108" s="4"/>
      <c r="G108" s="36"/>
    </row>
    <row r="109" spans="1:7" s="2" customFormat="1" ht="15">
      <c r="A109" s="34"/>
      <c r="B109" s="309"/>
      <c r="C109" s="310"/>
      <c r="D109" s="311"/>
      <c r="F109" s="4"/>
      <c r="G109" s="36"/>
    </row>
    <row r="110" spans="1:7" s="2" customFormat="1" ht="15">
      <c r="A110" s="34"/>
      <c r="B110" s="312"/>
      <c r="C110" s="313"/>
      <c r="D110" s="314"/>
      <c r="F110" s="4"/>
      <c r="G110" s="36"/>
    </row>
    <row r="111" spans="1:7" s="2" customFormat="1" ht="15">
      <c r="A111" s="34"/>
      <c r="B111" s="312"/>
      <c r="C111" s="313"/>
      <c r="D111" s="314"/>
      <c r="F111" s="4"/>
      <c r="G111" s="36"/>
    </row>
    <row r="112" spans="1:7" s="2" customFormat="1" ht="15">
      <c r="A112" s="34"/>
      <c r="B112" s="312"/>
      <c r="C112" s="313"/>
      <c r="D112" s="314"/>
      <c r="F112" s="4"/>
      <c r="G112" s="36"/>
    </row>
    <row r="113" spans="1:7" s="2" customFormat="1" ht="15">
      <c r="A113" s="34"/>
      <c r="B113" s="312"/>
      <c r="C113" s="313"/>
      <c r="D113" s="314"/>
      <c r="F113" s="4"/>
      <c r="G113" s="36"/>
    </row>
    <row r="114" spans="1:7" s="2" customFormat="1" ht="15">
      <c r="A114" s="34"/>
      <c r="B114" s="312"/>
      <c r="C114" s="313"/>
      <c r="D114" s="314"/>
      <c r="F114" s="4"/>
      <c r="G114" s="36"/>
    </row>
    <row r="115" spans="1:7" s="2" customFormat="1" ht="15">
      <c r="A115" s="34"/>
      <c r="B115" s="315"/>
      <c r="C115" s="316"/>
      <c r="D115" s="31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IF(F107="Yes",1,IF(F107="No",0,IF(AND(ISBLANK(F117),ISNUMBER(F104)),1,IF(F117&gt;0,LOOKUP(F104/F117,$H$7:$H$11),IF(ISTEXT(D97),0,"")))))</f>
        <v/>
      </c>
      <c r="G119" s="36"/>
    </row>
    <row r="120" spans="1:7" s="2" customFormat="1" ht="12"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3"/>
      <c r="G122" s="39"/>
    </row>
    <row r="123" spans="1:7" s="45" customFormat="1" ht="12">
      <c r="A123" s="42"/>
      <c r="B123" s="135"/>
      <c r="C123" s="43"/>
      <c r="D123" s="154"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8" t="s">
        <v>306</v>
      </c>
      <c r="C131" s="318"/>
      <c r="D131" s="318"/>
      <c r="F131" s="4"/>
      <c r="G131" s="36"/>
    </row>
    <row r="132" spans="1:7" s="2" customFormat="1" ht="13.5" thickBot="1">
      <c r="A132" s="34"/>
      <c r="B132" s="318"/>
      <c r="C132" s="318"/>
      <c r="D132" s="318"/>
      <c r="E132" s="14" t="s">
        <v>2</v>
      </c>
      <c r="F132" s="15"/>
      <c r="G132" s="36"/>
    </row>
    <row r="133" spans="1:7" s="2" customFormat="1" ht="6.75" customHeight="1">
      <c r="A133" s="34"/>
      <c r="D133" s="3"/>
      <c r="F133" s="4"/>
      <c r="G133" s="36"/>
    </row>
    <row r="134" spans="1:7" s="2" customFormat="1" ht="15">
      <c r="A134" s="34"/>
      <c r="B134" s="309"/>
      <c r="C134" s="310"/>
      <c r="D134" s="311"/>
      <c r="F134" s="4"/>
      <c r="G134" s="36"/>
    </row>
    <row r="135" spans="1:7" s="2" customFormat="1" ht="15">
      <c r="A135" s="34"/>
      <c r="B135" s="312"/>
      <c r="C135" s="313"/>
      <c r="D135" s="314"/>
      <c r="F135" s="4"/>
      <c r="G135" s="36"/>
    </row>
    <row r="136" spans="1:7" s="2" customFormat="1" ht="15">
      <c r="A136" s="34"/>
      <c r="B136" s="312"/>
      <c r="C136" s="313"/>
      <c r="D136" s="314"/>
      <c r="F136" s="4"/>
      <c r="G136" s="36"/>
    </row>
    <row r="137" spans="1:7" s="2" customFormat="1" ht="15">
      <c r="A137" s="34"/>
      <c r="B137" s="312"/>
      <c r="C137" s="313"/>
      <c r="D137" s="314"/>
      <c r="F137" s="4"/>
      <c r="G137" s="36"/>
    </row>
    <row r="138" spans="1:7" s="2" customFormat="1" ht="15">
      <c r="A138" s="34"/>
      <c r="B138" s="312"/>
      <c r="C138" s="313"/>
      <c r="D138" s="314"/>
      <c r="F138" s="4"/>
      <c r="G138" s="36"/>
    </row>
    <row r="139" spans="1:7" s="2" customFormat="1" ht="15">
      <c r="A139" s="34"/>
      <c r="B139" s="312"/>
      <c r="C139" s="313"/>
      <c r="D139" s="314"/>
      <c r="F139" s="4"/>
      <c r="G139" s="36"/>
    </row>
    <row r="140" spans="1:7" s="2" customFormat="1" ht="15">
      <c r="A140" s="34"/>
      <c r="B140" s="315"/>
      <c r="C140" s="316"/>
      <c r="D140" s="31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IF(F132="Yes",1,IF(F132="No",0,IF(AND(ISBLANK(F142),ISNUMBER(F129)),1,IF(F142&gt;0,LOOKUP(F129/F142,$H$7:$H$11),IF(ISTEXT(D122),0,"")))))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3"/>
      <c r="G147" s="39"/>
    </row>
    <row r="148" spans="1:7" s="45" customFormat="1" ht="12">
      <c r="A148" s="42"/>
      <c r="B148" s="135"/>
      <c r="C148" s="43"/>
      <c r="D148" s="154"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8" t="s">
        <v>306</v>
      </c>
      <c r="C156" s="318"/>
      <c r="D156" s="318"/>
      <c r="F156" s="4"/>
      <c r="G156" s="36"/>
    </row>
    <row r="157" spans="1:7" s="2" customFormat="1" ht="13.5" thickBot="1">
      <c r="A157" s="34"/>
      <c r="B157" s="318"/>
      <c r="C157" s="318"/>
      <c r="D157" s="318"/>
      <c r="E157" s="14" t="s">
        <v>2</v>
      </c>
      <c r="F157" s="15"/>
      <c r="G157" s="36"/>
    </row>
    <row r="158" spans="1:7" s="2" customFormat="1" ht="6.75" customHeight="1">
      <c r="A158" s="34"/>
      <c r="D158" s="3"/>
      <c r="F158" s="4"/>
      <c r="G158" s="36"/>
    </row>
    <row r="159" spans="1:7" s="2" customFormat="1" ht="15">
      <c r="A159" s="34"/>
      <c r="B159" s="309"/>
      <c r="C159" s="310"/>
      <c r="D159" s="311"/>
      <c r="F159" s="4"/>
      <c r="G159" s="36"/>
    </row>
    <row r="160" spans="1:7" s="2" customFormat="1" ht="15">
      <c r="A160" s="34"/>
      <c r="B160" s="312"/>
      <c r="C160" s="313"/>
      <c r="D160" s="314"/>
      <c r="F160" s="4"/>
      <c r="G160" s="36"/>
    </row>
    <row r="161" spans="1:7" s="2" customFormat="1" ht="15">
      <c r="A161" s="34"/>
      <c r="B161" s="312"/>
      <c r="C161" s="313"/>
      <c r="D161" s="314"/>
      <c r="F161" s="4"/>
      <c r="G161" s="36"/>
    </row>
    <row r="162" spans="1:7" s="2" customFormat="1" ht="15">
      <c r="A162" s="34"/>
      <c r="B162" s="312"/>
      <c r="C162" s="313"/>
      <c r="D162" s="314"/>
      <c r="F162" s="4"/>
      <c r="G162" s="36"/>
    </row>
    <row r="163" spans="1:7" s="2" customFormat="1" ht="15">
      <c r="A163" s="34"/>
      <c r="B163" s="312"/>
      <c r="C163" s="313"/>
      <c r="D163" s="314"/>
      <c r="F163" s="4"/>
      <c r="G163" s="36"/>
    </row>
    <row r="164" spans="1:7" s="2" customFormat="1" ht="15">
      <c r="A164" s="34"/>
      <c r="B164" s="312"/>
      <c r="C164" s="313"/>
      <c r="D164" s="314"/>
      <c r="F164" s="4"/>
      <c r="G164" s="36"/>
    </row>
    <row r="165" spans="1:7" s="2" customFormat="1" ht="15">
      <c r="A165" s="34"/>
      <c r="B165" s="315"/>
      <c r="C165" s="316"/>
      <c r="D165" s="31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IF(F157="Yes",1,IF(F157="No",0,IF(AND(ISBLANK(F167),ISNUMBER(F154)),1,IF(F167&gt;0,LOOKUP(F154/F167,$H$7:$H$11),IF(ISTEXT(D147),0,"")))))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3"/>
      <c r="G172" s="39"/>
    </row>
    <row r="173" spans="1:7" s="45" customFormat="1" ht="12">
      <c r="A173" s="42"/>
      <c r="B173" s="135"/>
      <c r="C173" s="43"/>
      <c r="D173" s="154" t="s">
        <v>147</v>
      </c>
      <c r="F173" s="46"/>
      <c r="G173" s="47"/>
    </row>
    <row r="174" spans="1:7" s="33" customFormat="1" ht="6.75" customHeight="1" thickBot="1">
      <c r="A174" s="40"/>
      <c r="B174" s="17"/>
      <c r="C174" s="41"/>
      <c r="D174" s="38"/>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8" t="s">
        <v>306</v>
      </c>
      <c r="C181" s="318"/>
      <c r="D181" s="318"/>
      <c r="F181" s="4"/>
      <c r="G181" s="36"/>
    </row>
    <row r="182" spans="1:7" s="2" customFormat="1" ht="13.5" thickBot="1">
      <c r="A182" s="34"/>
      <c r="B182" s="318"/>
      <c r="C182" s="318"/>
      <c r="D182" s="318"/>
      <c r="E182" s="14" t="s">
        <v>2</v>
      </c>
      <c r="F182" s="15"/>
      <c r="G182" s="36"/>
    </row>
    <row r="183" spans="1:7" s="2" customFormat="1" ht="6.75" customHeight="1">
      <c r="A183" s="34"/>
      <c r="D183" s="3"/>
      <c r="F183" s="4"/>
      <c r="G183" s="36"/>
    </row>
    <row r="184" spans="1:7" s="2" customFormat="1" ht="15">
      <c r="A184" s="34"/>
      <c r="B184" s="309"/>
      <c r="C184" s="310"/>
      <c r="D184" s="311"/>
      <c r="F184" s="4"/>
      <c r="G184" s="36"/>
    </row>
    <row r="185" spans="1:7" s="2" customFormat="1" ht="15">
      <c r="A185" s="34"/>
      <c r="B185" s="312"/>
      <c r="C185" s="313"/>
      <c r="D185" s="314"/>
      <c r="F185" s="4"/>
      <c r="G185" s="36"/>
    </row>
    <row r="186" spans="1:7" s="2" customFormat="1" ht="15">
      <c r="A186" s="34"/>
      <c r="B186" s="312"/>
      <c r="C186" s="313"/>
      <c r="D186" s="314"/>
      <c r="F186" s="4"/>
      <c r="G186" s="36"/>
    </row>
    <row r="187" spans="1:7" s="2" customFormat="1" ht="15">
      <c r="A187" s="34"/>
      <c r="B187" s="312"/>
      <c r="C187" s="313"/>
      <c r="D187" s="314"/>
      <c r="F187" s="4"/>
      <c r="G187" s="36"/>
    </row>
    <row r="188" spans="1:7" s="2" customFormat="1" ht="15">
      <c r="A188" s="34"/>
      <c r="B188" s="312"/>
      <c r="C188" s="313"/>
      <c r="D188" s="314"/>
      <c r="F188" s="4"/>
      <c r="G188" s="36"/>
    </row>
    <row r="189" spans="1:7" s="2" customFormat="1" ht="15">
      <c r="A189" s="34"/>
      <c r="B189" s="312"/>
      <c r="C189" s="313"/>
      <c r="D189" s="314"/>
      <c r="F189" s="4"/>
      <c r="G189" s="36"/>
    </row>
    <row r="190" spans="1:7" s="2" customFormat="1" ht="15">
      <c r="A190" s="34"/>
      <c r="B190" s="315"/>
      <c r="C190" s="316"/>
      <c r="D190" s="31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IF(F182="Yes",1,IF(F182="No",0,IF(AND(ISBLANK(F192),ISNUMBER(F179)),1,IF(F192&gt;0,LOOKUP(F179/F192,$H$7:$H$11),IF(ISTEXT(D172),0,"")))))</f>
        <v/>
      </c>
      <c r="G194" s="36"/>
    </row>
    <row r="195" spans="1:7" s="2" customFormat="1" ht="15">
      <c r="A195" s="48"/>
      <c r="B195" s="49"/>
      <c r="C195" s="49"/>
      <c r="D195" s="50"/>
      <c r="E195" s="49"/>
      <c r="F195" s="51"/>
      <c r="G195" s="52"/>
    </row>
    <row r="196" spans="1:7" s="33" customFormat="1" ht="15">
      <c r="A196" s="27"/>
      <c r="B196" s="28"/>
      <c r="C196" s="28"/>
      <c r="D196" s="29"/>
      <c r="E196" s="30"/>
      <c r="F196" s="31"/>
      <c r="G196" s="32"/>
    </row>
    <row r="197" spans="1:7" s="33" customFormat="1" ht="15">
      <c r="A197" s="40"/>
      <c r="B197" s="41" t="s">
        <v>234</v>
      </c>
      <c r="C197" s="41"/>
      <c r="D197" s="153"/>
      <c r="G197" s="39"/>
    </row>
    <row r="198" spans="1:7" s="45" customFormat="1" ht="12">
      <c r="A198" s="42"/>
      <c r="B198" s="135"/>
      <c r="C198" s="43"/>
      <c r="D198" s="154" t="s">
        <v>147</v>
      </c>
      <c r="F198" s="46"/>
      <c r="G198" s="47"/>
    </row>
    <row r="199" spans="1:7" s="33" customFormat="1" ht="6.75" customHeight="1" thickBot="1">
      <c r="A199" s="40"/>
      <c r="B199" s="17"/>
      <c r="C199" s="41"/>
      <c r="D199" s="53"/>
      <c r="F199" s="19"/>
      <c r="G199" s="39"/>
    </row>
    <row r="200" spans="1:7" s="2" customFormat="1" ht="13.5" thickBot="1">
      <c r="A200" s="34"/>
      <c r="B200" s="2" t="s">
        <v>18</v>
      </c>
      <c r="D200" s="3"/>
      <c r="E200" s="14" t="s">
        <v>2</v>
      </c>
      <c r="F200" s="139"/>
      <c r="G200" s="36"/>
    </row>
    <row r="201" spans="1:7" s="2" customFormat="1" ht="6.75" customHeight="1" thickBot="1">
      <c r="A201" s="34"/>
      <c r="D201" s="3"/>
      <c r="F201" s="4"/>
      <c r="G201" s="36"/>
    </row>
    <row r="202" spans="1:7" s="2" customFormat="1" ht="13.5" thickBot="1">
      <c r="A202" s="34"/>
      <c r="B202" s="2" t="s">
        <v>19</v>
      </c>
      <c r="D202" s="3"/>
      <c r="E202" s="14" t="s">
        <v>2</v>
      </c>
      <c r="F202" s="139"/>
      <c r="G202" s="36"/>
    </row>
    <row r="203" spans="1:7" s="2" customFormat="1" ht="6.75" customHeight="1" thickBot="1">
      <c r="A203" s="34"/>
      <c r="D203" s="3"/>
      <c r="F203" s="4"/>
      <c r="G203" s="36"/>
    </row>
    <row r="204" spans="1:7" s="2" customFormat="1" ht="13.5" thickBot="1">
      <c r="A204" s="34"/>
      <c r="C204" s="2" t="s">
        <v>14</v>
      </c>
      <c r="D204" s="3"/>
      <c r="F204" s="16" t="str">
        <f>IF(F202&gt;F200,F200/F202,IF(F207&gt;0,F207,"N/A"))</f>
        <v>N/A</v>
      </c>
      <c r="G204" s="36"/>
    </row>
    <row r="205" spans="1:7" s="2" customFormat="1" ht="6.75" customHeight="1">
      <c r="A205" s="34"/>
      <c r="D205" s="3"/>
      <c r="F205" s="4"/>
      <c r="G205" s="36"/>
    </row>
    <row r="206" spans="1:7" s="2" customFormat="1" ht="13.5" customHeight="1" thickBot="1">
      <c r="A206" s="34"/>
      <c r="B206" s="318" t="s">
        <v>306</v>
      </c>
      <c r="C206" s="318"/>
      <c r="D206" s="318"/>
      <c r="F206" s="4"/>
      <c r="G206" s="36"/>
    </row>
    <row r="207" spans="1:7" s="2" customFormat="1" ht="13.5" thickBot="1">
      <c r="A207" s="34"/>
      <c r="B207" s="318"/>
      <c r="C207" s="318"/>
      <c r="D207" s="318"/>
      <c r="E207" s="14" t="s">
        <v>2</v>
      </c>
      <c r="F207" s="15"/>
      <c r="G207" s="36"/>
    </row>
    <row r="208" spans="1:7" s="2" customFormat="1" ht="6.75" customHeight="1">
      <c r="A208" s="34"/>
      <c r="D208" s="3"/>
      <c r="F208" s="4"/>
      <c r="G208" s="36"/>
    </row>
    <row r="209" spans="1:7" s="2" customFormat="1" ht="15">
      <c r="A209" s="34"/>
      <c r="B209" s="309"/>
      <c r="C209" s="310"/>
      <c r="D209" s="311"/>
      <c r="F209" s="4"/>
      <c r="G209" s="36"/>
    </row>
    <row r="210" spans="1:7" s="2" customFormat="1" ht="15">
      <c r="A210" s="34"/>
      <c r="B210" s="312"/>
      <c r="C210" s="313"/>
      <c r="D210" s="314"/>
      <c r="F210" s="4"/>
      <c r="G210" s="36"/>
    </row>
    <row r="211" spans="1:7" s="2" customFormat="1" ht="15">
      <c r="A211" s="34"/>
      <c r="B211" s="312"/>
      <c r="C211" s="313"/>
      <c r="D211" s="314"/>
      <c r="F211" s="4"/>
      <c r="G211" s="36"/>
    </row>
    <row r="212" spans="1:7" s="2" customFormat="1" ht="15">
      <c r="A212" s="34"/>
      <c r="B212" s="312"/>
      <c r="C212" s="313"/>
      <c r="D212" s="314"/>
      <c r="F212" s="4"/>
      <c r="G212" s="36"/>
    </row>
    <row r="213" spans="1:7" s="2" customFormat="1" ht="15">
      <c r="A213" s="34"/>
      <c r="B213" s="312"/>
      <c r="C213" s="313"/>
      <c r="D213" s="314"/>
      <c r="F213" s="4"/>
      <c r="G213" s="36"/>
    </row>
    <row r="214" spans="1:7" s="2" customFormat="1" ht="15">
      <c r="A214" s="34"/>
      <c r="B214" s="312"/>
      <c r="C214" s="313"/>
      <c r="D214" s="314"/>
      <c r="F214" s="4"/>
      <c r="G214" s="36"/>
    </row>
    <row r="215" spans="1:7" s="2" customFormat="1" ht="15">
      <c r="A215" s="34"/>
      <c r="B215" s="315"/>
      <c r="C215" s="316"/>
      <c r="D215" s="317"/>
      <c r="F215" s="4"/>
      <c r="G215" s="36"/>
    </row>
    <row r="216" spans="1:7" s="2" customFormat="1" ht="6.75" customHeight="1" thickBot="1">
      <c r="A216" s="34"/>
      <c r="D216" s="3"/>
      <c r="F216" s="4"/>
      <c r="G216" s="36"/>
    </row>
    <row r="217" spans="1:7" s="2" customFormat="1" ht="13.5" thickBot="1">
      <c r="A217" s="34"/>
      <c r="B217" s="2" t="s">
        <v>20</v>
      </c>
      <c r="D217" s="3"/>
      <c r="E217" s="14" t="s">
        <v>2</v>
      </c>
      <c r="F217" s="54"/>
      <c r="G217" s="36"/>
    </row>
    <row r="218" spans="1:7" s="2" customFormat="1" ht="6.75" customHeight="1" thickBot="1">
      <c r="A218" s="34"/>
      <c r="D218" s="3"/>
      <c r="F218" s="4"/>
      <c r="G218" s="36"/>
    </row>
    <row r="219" spans="1:7" s="2" customFormat="1" ht="13.5" thickBot="1">
      <c r="A219" s="34"/>
      <c r="C219" s="35" t="s">
        <v>15</v>
      </c>
      <c r="D219" s="3"/>
      <c r="F219" s="18" t="str">
        <f>IF(F207="Yes",1,IF(F207="No",0,IF(AND(ISBLANK(F217),ISNUMBER(F204)),1,IF(F217&gt;0,LOOKUP(F204/F217,$H$7:$H$11),IF(ISTEXT(D197),0,"")))))</f>
        <v/>
      </c>
      <c r="G219" s="36"/>
    </row>
    <row r="220" spans="1:7" s="2" customFormat="1" ht="6.75"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234</v>
      </c>
      <c r="C222" s="41"/>
      <c r="D222" s="153"/>
      <c r="G222" s="39"/>
    </row>
    <row r="223" spans="1:7" s="45" customFormat="1" ht="12">
      <c r="A223" s="42"/>
      <c r="B223" s="135"/>
      <c r="C223" s="43"/>
      <c r="D223" s="154" t="s">
        <v>147</v>
      </c>
      <c r="F223" s="46"/>
      <c r="G223" s="47"/>
    </row>
    <row r="224" spans="1:7" s="33" customFormat="1" ht="6.75" customHeight="1" thickBot="1">
      <c r="A224" s="40"/>
      <c r="B224" s="17"/>
      <c r="C224" s="41"/>
      <c r="D224" s="53"/>
      <c r="F224" s="19"/>
      <c r="G224" s="39"/>
    </row>
    <row r="225" spans="1:7" s="2" customFormat="1" ht="13.5" thickBot="1">
      <c r="A225" s="34"/>
      <c r="B225" s="2" t="s">
        <v>18</v>
      </c>
      <c r="D225" s="3"/>
      <c r="E225" s="14" t="s">
        <v>2</v>
      </c>
      <c r="F225" s="139"/>
      <c r="G225" s="36"/>
    </row>
    <row r="226" spans="1:7" s="2" customFormat="1" ht="6.75" customHeight="1" thickBot="1">
      <c r="A226" s="34"/>
      <c r="D226" s="3"/>
      <c r="F226" s="4"/>
      <c r="G226" s="36"/>
    </row>
    <row r="227" spans="1:7" s="2" customFormat="1" ht="13.5" thickBot="1">
      <c r="A227" s="34"/>
      <c r="B227" s="2" t="s">
        <v>19</v>
      </c>
      <c r="D227" s="3"/>
      <c r="E227" s="14" t="s">
        <v>2</v>
      </c>
      <c r="F227" s="139"/>
      <c r="G227" s="36"/>
    </row>
    <row r="228" spans="1:7" s="2" customFormat="1" ht="6.75" customHeight="1" thickBot="1">
      <c r="A228" s="34"/>
      <c r="D228" s="3"/>
      <c r="F228" s="4"/>
      <c r="G228" s="36"/>
    </row>
    <row r="229" spans="1:7" s="2" customFormat="1" ht="13.5" thickBot="1">
      <c r="A229" s="34"/>
      <c r="C229" s="2" t="s">
        <v>14</v>
      </c>
      <c r="D229" s="3"/>
      <c r="F229" s="16" t="str">
        <f>IF(F227&gt;F225,F225/F227,IF(F232&gt;0,F232,"N/A"))</f>
        <v>N/A</v>
      </c>
      <c r="G229" s="36"/>
    </row>
    <row r="230" spans="1:7" s="2" customFormat="1" ht="6.75" customHeight="1">
      <c r="A230" s="34"/>
      <c r="D230" s="3"/>
      <c r="F230" s="4"/>
      <c r="G230" s="36"/>
    </row>
    <row r="231" spans="1:7" s="2" customFormat="1" ht="13.5" customHeight="1" thickBot="1">
      <c r="A231" s="34"/>
      <c r="B231" s="318" t="s">
        <v>306</v>
      </c>
      <c r="C231" s="318"/>
      <c r="D231" s="318"/>
      <c r="F231" s="4"/>
      <c r="G231" s="36"/>
    </row>
    <row r="232" spans="1:7" s="2" customFormat="1" ht="13.5" thickBot="1">
      <c r="A232" s="34"/>
      <c r="B232" s="318"/>
      <c r="C232" s="318"/>
      <c r="D232" s="318"/>
      <c r="E232" s="14" t="s">
        <v>2</v>
      </c>
      <c r="F232" s="15"/>
      <c r="G232" s="36"/>
    </row>
    <row r="233" spans="1:7" s="2" customFormat="1" ht="6.75" customHeight="1">
      <c r="A233" s="34"/>
      <c r="D233" s="3"/>
      <c r="F233" s="4"/>
      <c r="G233" s="36"/>
    </row>
    <row r="234" spans="1:7" s="2" customFormat="1" ht="15">
      <c r="A234" s="34"/>
      <c r="B234" s="309"/>
      <c r="C234" s="310"/>
      <c r="D234" s="311"/>
      <c r="F234" s="4"/>
      <c r="G234" s="36"/>
    </row>
    <row r="235" spans="1:7" s="2" customFormat="1" ht="15">
      <c r="A235" s="34"/>
      <c r="B235" s="312"/>
      <c r="C235" s="313"/>
      <c r="D235" s="314"/>
      <c r="F235" s="4"/>
      <c r="G235" s="36"/>
    </row>
    <row r="236" spans="1:7" s="2" customFormat="1" ht="15">
      <c r="A236" s="34"/>
      <c r="B236" s="312"/>
      <c r="C236" s="313"/>
      <c r="D236" s="314"/>
      <c r="F236" s="4"/>
      <c r="G236" s="36"/>
    </row>
    <row r="237" spans="1:7" s="2" customFormat="1" ht="15">
      <c r="A237" s="34"/>
      <c r="B237" s="312"/>
      <c r="C237" s="313"/>
      <c r="D237" s="314"/>
      <c r="F237" s="4"/>
      <c r="G237" s="36"/>
    </row>
    <row r="238" spans="1:7" s="2" customFormat="1" ht="15">
      <c r="A238" s="34"/>
      <c r="B238" s="312"/>
      <c r="C238" s="313"/>
      <c r="D238" s="314"/>
      <c r="F238" s="4"/>
      <c r="G238" s="36"/>
    </row>
    <row r="239" spans="1:7" s="2" customFormat="1" ht="15">
      <c r="A239" s="34"/>
      <c r="B239" s="312"/>
      <c r="C239" s="313"/>
      <c r="D239" s="314"/>
      <c r="F239" s="4"/>
      <c r="G239" s="36"/>
    </row>
    <row r="240" spans="1:7" s="2" customFormat="1" ht="15">
      <c r="A240" s="34"/>
      <c r="B240" s="315"/>
      <c r="C240" s="316"/>
      <c r="D240" s="317"/>
      <c r="F240" s="4"/>
      <c r="G240" s="36"/>
    </row>
    <row r="241" spans="1:7" s="2" customFormat="1" ht="6.75" customHeight="1" thickBot="1">
      <c r="A241" s="34"/>
      <c r="D241" s="3"/>
      <c r="F241" s="4"/>
      <c r="G241" s="36"/>
    </row>
    <row r="242" spans="1:7" s="2" customFormat="1" ht="13.5" thickBot="1">
      <c r="A242" s="34"/>
      <c r="B242" s="2" t="s">
        <v>20</v>
      </c>
      <c r="D242" s="3"/>
      <c r="E242" s="14" t="s">
        <v>2</v>
      </c>
      <c r="F242" s="54"/>
      <c r="G242" s="36"/>
    </row>
    <row r="243" spans="1:7" s="2" customFormat="1" ht="6.75" customHeight="1" thickBot="1">
      <c r="A243" s="34"/>
      <c r="D243" s="3"/>
      <c r="F243" s="4"/>
      <c r="G243" s="36"/>
    </row>
    <row r="244" spans="1:7" s="2" customFormat="1" ht="13.5" thickBot="1">
      <c r="A244" s="34"/>
      <c r="C244" s="35" t="s">
        <v>15</v>
      </c>
      <c r="D244" s="3"/>
      <c r="F244" s="18" t="str">
        <f>IF(F232="Yes",1,IF(F232="No",0,IF(AND(ISBLANK(F242),ISNUMBER(F229)),1,IF(F242&gt;0,LOOKUP(F229/F242,$H$7:$H$11),IF(ISTEXT(D222),0,"")))))</f>
        <v/>
      </c>
      <c r="G244" s="36"/>
    </row>
    <row r="245" spans="1:7" s="2" customFormat="1" ht="6.75"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234</v>
      </c>
      <c r="C247" s="41"/>
      <c r="D247" s="153"/>
      <c r="G247" s="39"/>
    </row>
    <row r="248" spans="1:7" s="45" customFormat="1" ht="12">
      <c r="A248" s="42"/>
      <c r="B248" s="135"/>
      <c r="C248" s="43"/>
      <c r="D248" s="154" t="s">
        <v>147</v>
      </c>
      <c r="F248" s="46"/>
      <c r="G248" s="47"/>
    </row>
    <row r="249" spans="1:7" s="33" customFormat="1" ht="6.75" customHeight="1" thickBot="1">
      <c r="A249" s="40"/>
      <c r="B249" s="17"/>
      <c r="C249" s="41"/>
      <c r="D249" s="38"/>
      <c r="F249" s="19"/>
      <c r="G249" s="39"/>
    </row>
    <row r="250" spans="1:7" s="2" customFormat="1" ht="13.5" thickBot="1">
      <c r="A250" s="34"/>
      <c r="B250" s="2" t="s">
        <v>18</v>
      </c>
      <c r="D250" s="3"/>
      <c r="E250" s="14" t="s">
        <v>2</v>
      </c>
      <c r="F250" s="139"/>
      <c r="G250" s="36"/>
    </row>
    <row r="251" spans="1:7" s="2" customFormat="1" ht="6.75" customHeight="1" thickBot="1">
      <c r="A251" s="34"/>
      <c r="D251" s="3"/>
      <c r="F251" s="4"/>
      <c r="G251" s="36"/>
    </row>
    <row r="252" spans="1:7" s="2" customFormat="1" ht="13.5" thickBot="1">
      <c r="A252" s="34"/>
      <c r="B252" s="2" t="s">
        <v>19</v>
      </c>
      <c r="D252" s="3"/>
      <c r="E252" s="14" t="s">
        <v>2</v>
      </c>
      <c r="F252" s="139"/>
      <c r="G252" s="36"/>
    </row>
    <row r="253" spans="1:7" s="2" customFormat="1" ht="6.75" customHeight="1" thickBot="1">
      <c r="A253" s="34"/>
      <c r="D253" s="3"/>
      <c r="F253" s="4"/>
      <c r="G253" s="36"/>
    </row>
    <row r="254" spans="1:7" s="2" customFormat="1" ht="13.5" thickBot="1">
      <c r="A254" s="34"/>
      <c r="C254" s="2" t="s">
        <v>14</v>
      </c>
      <c r="D254" s="3"/>
      <c r="F254" s="16" t="str">
        <f>IF(F252&gt;F250,F250/F252,IF(F257&gt;0,F257,"N/A"))</f>
        <v>N/A</v>
      </c>
      <c r="G254" s="36"/>
    </row>
    <row r="255" spans="1:7" s="2" customFormat="1" ht="6.75" customHeight="1">
      <c r="A255" s="34"/>
      <c r="D255" s="3"/>
      <c r="F255" s="4"/>
      <c r="G255" s="36"/>
    </row>
    <row r="256" spans="1:7" s="2" customFormat="1" ht="13.5" customHeight="1" thickBot="1">
      <c r="A256" s="34"/>
      <c r="B256" s="318" t="s">
        <v>306</v>
      </c>
      <c r="C256" s="318"/>
      <c r="D256" s="318"/>
      <c r="F256" s="4"/>
      <c r="G256" s="36"/>
    </row>
    <row r="257" spans="1:7" s="2" customFormat="1" ht="13.5" thickBot="1">
      <c r="A257" s="34"/>
      <c r="B257" s="318"/>
      <c r="C257" s="318"/>
      <c r="D257" s="318"/>
      <c r="E257" s="14" t="s">
        <v>2</v>
      </c>
      <c r="F257" s="15"/>
      <c r="G257" s="36"/>
    </row>
    <row r="258" spans="1:7" s="2" customFormat="1" ht="6.75" customHeight="1">
      <c r="A258" s="34"/>
      <c r="D258" s="3"/>
      <c r="F258" s="4"/>
      <c r="G258" s="36"/>
    </row>
    <row r="259" spans="1:7" s="2" customFormat="1" ht="15">
      <c r="A259" s="34"/>
      <c r="B259" s="309"/>
      <c r="C259" s="310"/>
      <c r="D259" s="311"/>
      <c r="F259" s="4"/>
      <c r="G259" s="36"/>
    </row>
    <row r="260" spans="1:7" s="2" customFormat="1" ht="15">
      <c r="A260" s="34"/>
      <c r="B260" s="312"/>
      <c r="C260" s="313"/>
      <c r="D260" s="314"/>
      <c r="F260" s="4"/>
      <c r="G260" s="36"/>
    </row>
    <row r="261" spans="1:7" s="2" customFormat="1" ht="15">
      <c r="A261" s="34"/>
      <c r="B261" s="312"/>
      <c r="C261" s="313"/>
      <c r="D261" s="314"/>
      <c r="F261" s="4"/>
      <c r="G261" s="36"/>
    </row>
    <row r="262" spans="1:7" s="2" customFormat="1" ht="15">
      <c r="A262" s="34"/>
      <c r="B262" s="312"/>
      <c r="C262" s="313"/>
      <c r="D262" s="314"/>
      <c r="F262" s="4"/>
      <c r="G262" s="36"/>
    </row>
    <row r="263" spans="1:7" s="2" customFormat="1" ht="15">
      <c r="A263" s="34"/>
      <c r="B263" s="312"/>
      <c r="C263" s="313"/>
      <c r="D263" s="314"/>
      <c r="F263" s="4"/>
      <c r="G263" s="36"/>
    </row>
    <row r="264" spans="1:7" s="2" customFormat="1" ht="15">
      <c r="A264" s="34"/>
      <c r="B264" s="312"/>
      <c r="C264" s="313"/>
      <c r="D264" s="314"/>
      <c r="F264" s="4"/>
      <c r="G264" s="36"/>
    </row>
    <row r="265" spans="1:7" s="2" customFormat="1" ht="15">
      <c r="A265" s="34"/>
      <c r="B265" s="315"/>
      <c r="C265" s="316"/>
      <c r="D265" s="317"/>
      <c r="F265" s="4"/>
      <c r="G265" s="36"/>
    </row>
    <row r="266" spans="1:7" s="2" customFormat="1" ht="6.75" customHeight="1" thickBot="1">
      <c r="A266" s="34"/>
      <c r="D266" s="3"/>
      <c r="F266" s="4"/>
      <c r="G266" s="36"/>
    </row>
    <row r="267" spans="1:7" s="2" customFormat="1" ht="13.5" thickBot="1">
      <c r="A267" s="34"/>
      <c r="B267" s="2" t="s">
        <v>20</v>
      </c>
      <c r="D267" s="3"/>
      <c r="E267" s="14" t="s">
        <v>2</v>
      </c>
      <c r="F267" s="54"/>
      <c r="G267" s="36"/>
    </row>
    <row r="268" spans="1:7" s="2" customFormat="1" ht="6.75" customHeight="1" thickBot="1">
      <c r="A268" s="34"/>
      <c r="D268" s="3"/>
      <c r="F268" s="4"/>
      <c r="G268" s="36"/>
    </row>
    <row r="269" spans="1:7" s="2" customFormat="1" ht="13.5" thickBot="1">
      <c r="A269" s="34"/>
      <c r="C269" s="35" t="s">
        <v>15</v>
      </c>
      <c r="D269" s="3"/>
      <c r="F269" s="18" t="str">
        <f>IF(F257="Yes",1,IF(F257="No",0,IF(AND(ISBLANK(F267),ISNUMBER(F254)),1,IF(F267&gt;0,LOOKUP(F254/F267,$H$7:$H$11),IF(ISTEXT(D247),0,"")))))</f>
        <v/>
      </c>
      <c r="G269" s="36"/>
    </row>
    <row r="270" spans="1:7" s="2" customFormat="1" ht="15">
      <c r="A270" s="48"/>
      <c r="B270" s="49"/>
      <c r="C270" s="49"/>
      <c r="D270" s="50"/>
      <c r="E270" s="49"/>
      <c r="F270" s="51"/>
      <c r="G270" s="52"/>
    </row>
  </sheetData>
  <mergeCells count="20">
    <mergeCell ref="B159:D165"/>
    <mergeCell ref="B156:D157"/>
    <mergeCell ref="B209:D215"/>
    <mergeCell ref="B181:D182"/>
    <mergeCell ref="B206:D207"/>
    <mergeCell ref="B29:D30"/>
    <mergeCell ref="B56:D57"/>
    <mergeCell ref="B81:D82"/>
    <mergeCell ref="B106:D107"/>
    <mergeCell ref="B131:D132"/>
    <mergeCell ref="B231:D232"/>
    <mergeCell ref="B256:D257"/>
    <mergeCell ref="B234:D240"/>
    <mergeCell ref="B259:D265"/>
    <mergeCell ref="B32:D38"/>
    <mergeCell ref="B184:D190"/>
    <mergeCell ref="B59:D65"/>
    <mergeCell ref="B84:D90"/>
    <mergeCell ref="B109:D115"/>
    <mergeCell ref="B134:D140"/>
  </mergeCells>
  <dataValidations count="1">
    <dataValidation type="list" showInputMessage="1" showErrorMessage="1" sqref="F57 F157 F132 F107 F82 F182 F232 F207 F257">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3" manualBreakCount="3">
    <brk id="70" max="16383" man="1"/>
    <brk id="145" max="16383" man="1"/>
    <brk id="22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8"/>
  <sheetViews>
    <sheetView showGridLines="0" tabSelected="1" view="pageBreakPreview" zoomScale="70" zoomScaleSheetLayoutView="70" zoomScalePageLayoutView="90" workbookViewId="0" topLeftCell="A1">
      <selection activeCell="D49" sqref="D49"/>
    </sheetView>
  </sheetViews>
  <sheetFormatPr defaultColWidth="10.00390625" defaultRowHeight="15"/>
  <cols>
    <col min="1" max="1" width="1.7109375" style="5" customWidth="1"/>
    <col min="2" max="2" width="2.140625" style="5" customWidth="1"/>
    <col min="3" max="3" width="20.8515625" style="5" customWidth="1"/>
    <col min="4" max="4" width="74.574218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71</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
      <c r="A5" s="64" t="s">
        <v>304</v>
      </c>
    </row>
    <row r="6" ht="6.75" customHeight="1">
      <c r="A6" s="64"/>
    </row>
    <row r="7" ht="14.25">
      <c r="A7" s="10" t="s">
        <v>136</v>
      </c>
    </row>
    <row r="8" spans="1:2" ht="14.25">
      <c r="A8" s="12" t="s">
        <v>2</v>
      </c>
      <c r="B8" s="10" t="s">
        <v>302</v>
      </c>
    </row>
    <row r="9" spans="1:2" ht="14.25">
      <c r="A9" s="10" t="s">
        <v>303</v>
      </c>
      <c r="B9" s="10"/>
    </row>
    <row r="10" spans="1:2" ht="14.25">
      <c r="A10" s="10" t="s">
        <v>308</v>
      </c>
      <c r="B10" s="10"/>
    </row>
    <row r="11" spans="1:2" ht="14.25">
      <c r="A11" s="10" t="s">
        <v>309</v>
      </c>
      <c r="B11" s="10"/>
    </row>
    <row r="12" ht="6.75" customHeight="1"/>
    <row r="13" spans="1:7" s="71" customFormat="1" ht="15">
      <c r="A13" s="65" t="s">
        <v>137</v>
      </c>
      <c r="B13" s="66"/>
      <c r="C13" s="66"/>
      <c r="D13" s="67"/>
      <c r="E13" s="68"/>
      <c r="F13" s="69"/>
      <c r="G13" s="70"/>
    </row>
    <row r="14" spans="1:7" s="73" customFormat="1" ht="171.75" customHeight="1">
      <c r="A14" s="297" t="s">
        <v>380</v>
      </c>
      <c r="B14" s="306"/>
      <c r="C14" s="306"/>
      <c r="D14" s="306"/>
      <c r="E14" s="306"/>
      <c r="F14" s="306"/>
      <c r="G14" s="307"/>
    </row>
    <row r="15" spans="1:7" s="73" customFormat="1" ht="309.75" customHeight="1">
      <c r="A15" s="294" t="s">
        <v>381</v>
      </c>
      <c r="B15" s="295"/>
      <c r="C15" s="295"/>
      <c r="D15" s="295"/>
      <c r="E15" s="295"/>
      <c r="F15" s="295"/>
      <c r="G15" s="296"/>
    </row>
    <row r="16" spans="1:7" s="73" customFormat="1" ht="240.75" customHeight="1">
      <c r="A16" s="294" t="s">
        <v>382</v>
      </c>
      <c r="B16" s="295"/>
      <c r="C16" s="295"/>
      <c r="D16" s="295"/>
      <c r="E16" s="295"/>
      <c r="F16" s="295"/>
      <c r="G16" s="296"/>
    </row>
    <row r="17" spans="1:7" s="73" customFormat="1" ht="149.25" customHeight="1">
      <c r="A17" s="294" t="s">
        <v>383</v>
      </c>
      <c r="B17" s="295"/>
      <c r="C17" s="295"/>
      <c r="D17" s="295"/>
      <c r="E17" s="295"/>
      <c r="F17" s="295"/>
      <c r="G17" s="296"/>
    </row>
    <row r="18" spans="1:7" s="73" customFormat="1" ht="381" customHeight="1">
      <c r="A18" s="294" t="s">
        <v>388</v>
      </c>
      <c r="B18" s="295"/>
      <c r="C18" s="295"/>
      <c r="D18" s="295"/>
      <c r="E18" s="295"/>
      <c r="F18" s="295"/>
      <c r="G18" s="296"/>
    </row>
    <row r="19" spans="1:7" s="73" customFormat="1" ht="162.75" customHeight="1">
      <c r="A19" s="294" t="s">
        <v>389</v>
      </c>
      <c r="B19" s="295"/>
      <c r="C19" s="295"/>
      <c r="D19" s="295"/>
      <c r="E19" s="295"/>
      <c r="F19" s="295"/>
      <c r="G19" s="296"/>
    </row>
    <row r="20" spans="1:7" s="73" customFormat="1" ht="350.25" customHeight="1">
      <c r="A20" s="294" t="s">
        <v>390</v>
      </c>
      <c r="B20" s="295"/>
      <c r="C20" s="295"/>
      <c r="D20" s="295"/>
      <c r="E20" s="295"/>
      <c r="F20" s="295"/>
      <c r="G20" s="296"/>
    </row>
    <row r="21" spans="1:7" s="73" customFormat="1" ht="258" customHeight="1">
      <c r="A21" s="294" t="s">
        <v>391</v>
      </c>
      <c r="B21" s="295"/>
      <c r="C21" s="295"/>
      <c r="D21" s="295"/>
      <c r="E21" s="295"/>
      <c r="F21" s="295"/>
      <c r="G21" s="296"/>
    </row>
    <row r="22" spans="1:7" s="73" customFormat="1" ht="282" customHeight="1">
      <c r="A22" s="294" t="s">
        <v>417</v>
      </c>
      <c r="B22" s="295"/>
      <c r="C22" s="295"/>
      <c r="D22" s="295"/>
      <c r="E22" s="295"/>
      <c r="F22" s="295"/>
      <c r="G22" s="296"/>
    </row>
    <row r="23" spans="1:7" s="73" customFormat="1" ht="180" customHeight="1">
      <c r="A23" s="294" t="s">
        <v>418</v>
      </c>
      <c r="B23" s="295"/>
      <c r="C23" s="295"/>
      <c r="D23" s="295"/>
      <c r="E23" s="295"/>
      <c r="F23" s="295"/>
      <c r="G23" s="296"/>
    </row>
    <row r="24" spans="1:7" s="73" customFormat="1" ht="158.25" customHeight="1">
      <c r="A24" s="294" t="s">
        <v>392</v>
      </c>
      <c r="B24" s="295"/>
      <c r="C24" s="295"/>
      <c r="D24" s="295"/>
      <c r="E24" s="295"/>
      <c r="F24" s="295"/>
      <c r="G24" s="296"/>
    </row>
    <row r="25" spans="1:7" s="73" customFormat="1" ht="399.75" customHeight="1">
      <c r="A25" s="294" t="s">
        <v>393</v>
      </c>
      <c r="B25" s="295"/>
      <c r="C25" s="295"/>
      <c r="D25" s="295"/>
      <c r="E25" s="295"/>
      <c r="F25" s="295"/>
      <c r="G25" s="296"/>
    </row>
    <row r="26" spans="1:7" s="73" customFormat="1" ht="375" customHeight="1">
      <c r="A26" s="294" t="s">
        <v>394</v>
      </c>
      <c r="B26" s="295"/>
      <c r="C26" s="295"/>
      <c r="D26" s="295"/>
      <c r="E26" s="295"/>
      <c r="F26" s="295"/>
      <c r="G26" s="296"/>
    </row>
    <row r="27" spans="1:7" s="73" customFormat="1" ht="272.25" customHeight="1">
      <c r="A27" s="294" t="s">
        <v>395</v>
      </c>
      <c r="B27" s="295"/>
      <c r="C27" s="295"/>
      <c r="D27" s="295"/>
      <c r="E27" s="295"/>
      <c r="F27" s="295"/>
      <c r="G27" s="296"/>
    </row>
    <row r="28" spans="1:7" s="73" customFormat="1" ht="351.75" customHeight="1">
      <c r="A28" s="294" t="s">
        <v>384</v>
      </c>
      <c r="B28" s="295"/>
      <c r="C28" s="295"/>
      <c r="D28" s="295"/>
      <c r="E28" s="295"/>
      <c r="F28" s="295"/>
      <c r="G28" s="296"/>
    </row>
    <row r="29" spans="1:7" s="73" customFormat="1" ht="324.75" customHeight="1">
      <c r="A29" s="294" t="s">
        <v>385</v>
      </c>
      <c r="B29" s="295"/>
      <c r="C29" s="295"/>
      <c r="D29" s="295"/>
      <c r="E29" s="295"/>
      <c r="F29" s="295"/>
      <c r="G29" s="296"/>
    </row>
    <row r="30" spans="1:7" s="73" customFormat="1" ht="246" customHeight="1">
      <c r="A30" s="294" t="s">
        <v>396</v>
      </c>
      <c r="B30" s="295"/>
      <c r="C30" s="295"/>
      <c r="D30" s="295"/>
      <c r="E30" s="295"/>
      <c r="F30" s="295"/>
      <c r="G30" s="296"/>
    </row>
    <row r="31" spans="1:7" s="73" customFormat="1" ht="306" customHeight="1">
      <c r="A31" s="294" t="s">
        <v>386</v>
      </c>
      <c r="B31" s="295"/>
      <c r="C31" s="295"/>
      <c r="D31" s="295"/>
      <c r="E31" s="295"/>
      <c r="F31" s="295"/>
      <c r="G31" s="296"/>
    </row>
    <row r="32" spans="1:7" s="73" customFormat="1" ht="168.75" customHeight="1">
      <c r="A32" s="294" t="s">
        <v>397</v>
      </c>
      <c r="B32" s="295"/>
      <c r="C32" s="295"/>
      <c r="D32" s="295"/>
      <c r="E32" s="295"/>
      <c r="F32" s="295"/>
      <c r="G32" s="296"/>
    </row>
    <row r="33" spans="1:7" s="73" customFormat="1" ht="348.75" customHeight="1">
      <c r="A33" s="294" t="s">
        <v>398</v>
      </c>
      <c r="B33" s="295"/>
      <c r="C33" s="295"/>
      <c r="D33" s="295"/>
      <c r="E33" s="295"/>
      <c r="F33" s="295"/>
      <c r="G33" s="296"/>
    </row>
    <row r="34" spans="1:7" s="73" customFormat="1" ht="279.75" customHeight="1">
      <c r="A34" s="294" t="s">
        <v>399</v>
      </c>
      <c r="B34" s="295"/>
      <c r="C34" s="295"/>
      <c r="D34" s="295"/>
      <c r="E34" s="295"/>
      <c r="F34" s="295"/>
      <c r="G34" s="296"/>
    </row>
    <row r="35" spans="1:7" s="73" customFormat="1" ht="325.5" customHeight="1">
      <c r="A35" s="294" t="s">
        <v>400</v>
      </c>
      <c r="B35" s="295"/>
      <c r="C35" s="295"/>
      <c r="D35" s="295"/>
      <c r="E35" s="295"/>
      <c r="F35" s="295"/>
      <c r="G35" s="296"/>
    </row>
    <row r="36" spans="1:7" s="73" customFormat="1" ht="269.25" customHeight="1">
      <c r="A36" s="294" t="s">
        <v>401</v>
      </c>
      <c r="B36" s="295"/>
      <c r="C36" s="295"/>
      <c r="D36" s="295"/>
      <c r="E36" s="295"/>
      <c r="F36" s="295"/>
      <c r="G36" s="296"/>
    </row>
    <row r="37" spans="1:7" s="73" customFormat="1" ht="336" customHeight="1">
      <c r="A37" s="294" t="s">
        <v>402</v>
      </c>
      <c r="B37" s="295"/>
      <c r="C37" s="295"/>
      <c r="D37" s="295"/>
      <c r="E37" s="295"/>
      <c r="F37" s="295"/>
      <c r="G37" s="296"/>
    </row>
    <row r="38" spans="1:7" s="73" customFormat="1" ht="409.6" customHeight="1">
      <c r="A38" s="294" t="s">
        <v>403</v>
      </c>
      <c r="B38" s="295"/>
      <c r="C38" s="295"/>
      <c r="D38" s="295"/>
      <c r="E38" s="295"/>
      <c r="F38" s="295"/>
      <c r="G38" s="296"/>
    </row>
    <row r="39" spans="1:7" s="73" customFormat="1" ht="183.75" customHeight="1">
      <c r="A39" s="294" t="s">
        <v>404</v>
      </c>
      <c r="B39" s="295"/>
      <c r="C39" s="295"/>
      <c r="D39" s="295"/>
      <c r="E39" s="295"/>
      <c r="F39" s="295"/>
      <c r="G39" s="296"/>
    </row>
    <row r="40" spans="1:7" s="73" customFormat="1" ht="386.25" customHeight="1">
      <c r="A40" s="294" t="s">
        <v>405</v>
      </c>
      <c r="B40" s="295"/>
      <c r="C40" s="295"/>
      <c r="D40" s="295"/>
      <c r="E40" s="295"/>
      <c r="F40" s="295"/>
      <c r="G40" s="296"/>
    </row>
    <row r="41" spans="1:7" s="73" customFormat="1" ht="106.5" customHeight="1">
      <c r="A41" s="294" t="s">
        <v>387</v>
      </c>
      <c r="B41" s="295"/>
      <c r="C41" s="295"/>
      <c r="D41" s="295"/>
      <c r="E41" s="295"/>
      <c r="F41" s="295"/>
      <c r="G41" s="296"/>
    </row>
    <row r="42" spans="1:7" s="73" customFormat="1" ht="12.75" customHeight="1">
      <c r="A42" s="279"/>
      <c r="B42" s="280"/>
      <c r="C42" s="280"/>
      <c r="D42" s="280"/>
      <c r="E42" s="280"/>
      <c r="F42" s="280"/>
      <c r="G42" s="281"/>
    </row>
    <row r="43" spans="1:7" s="73" customFormat="1" ht="12.75" customHeight="1">
      <c r="A43" s="279"/>
      <c r="B43" s="280"/>
      <c r="C43" s="280"/>
      <c r="D43" s="280"/>
      <c r="E43" s="280"/>
      <c r="F43" s="280"/>
      <c r="G43" s="281"/>
    </row>
    <row r="44" spans="1:7" s="73" customFormat="1" ht="12.75" customHeight="1">
      <c r="A44" s="279"/>
      <c r="B44" s="280"/>
      <c r="C44" s="280"/>
      <c r="D44" s="280"/>
      <c r="E44" s="280"/>
      <c r="F44" s="280"/>
      <c r="G44" s="281"/>
    </row>
    <row r="45" spans="1:7" s="73" customFormat="1" ht="12.75" customHeight="1">
      <c r="A45" s="279"/>
      <c r="B45" s="280"/>
      <c r="C45" s="280"/>
      <c r="D45" s="280"/>
      <c r="E45" s="280"/>
      <c r="F45" s="280"/>
      <c r="G45" s="281"/>
    </row>
    <row r="46" spans="1:7" s="73" customFormat="1" ht="12.75" customHeight="1">
      <c r="A46" s="279"/>
      <c r="B46" s="280"/>
      <c r="C46" s="280"/>
      <c r="D46" s="280"/>
      <c r="E46" s="280"/>
      <c r="F46" s="280"/>
      <c r="G46" s="281"/>
    </row>
    <row r="47" spans="1:7" s="73" customFormat="1" ht="12.75" customHeight="1">
      <c r="A47" s="279"/>
      <c r="B47" s="280"/>
      <c r="C47" s="280"/>
      <c r="D47" s="280"/>
      <c r="E47" s="280"/>
      <c r="F47" s="280"/>
      <c r="G47" s="281"/>
    </row>
    <row r="48" spans="1:7" s="73" customFormat="1" ht="12.75" customHeight="1">
      <c r="A48" s="279"/>
      <c r="B48" s="280"/>
      <c r="C48" s="280"/>
      <c r="D48" s="280"/>
      <c r="E48" s="280"/>
      <c r="F48" s="280"/>
      <c r="G48" s="281"/>
    </row>
    <row r="49" spans="1:7" s="73" customFormat="1" ht="12.75" customHeight="1">
      <c r="A49" s="279"/>
      <c r="B49" s="280"/>
      <c r="C49" s="280"/>
      <c r="D49" s="280"/>
      <c r="E49" s="280"/>
      <c r="F49" s="280"/>
      <c r="G49" s="281"/>
    </row>
    <row r="50" spans="1:7" s="73" customFormat="1" ht="12.75" customHeight="1">
      <c r="A50" s="279"/>
      <c r="B50" s="280"/>
      <c r="C50" s="280"/>
      <c r="D50" s="280"/>
      <c r="E50" s="280"/>
      <c r="F50" s="280"/>
      <c r="G50" s="281"/>
    </row>
    <row r="51" spans="1:7" s="73" customFormat="1" ht="12.75" customHeight="1">
      <c r="A51" s="279"/>
      <c r="B51" s="280"/>
      <c r="C51" s="280"/>
      <c r="D51" s="280"/>
      <c r="E51" s="280"/>
      <c r="F51" s="280"/>
      <c r="G51" s="281"/>
    </row>
    <row r="52" spans="1:7" s="73" customFormat="1" ht="12.75" customHeight="1">
      <c r="A52" s="279"/>
      <c r="B52" s="280"/>
      <c r="C52" s="280"/>
      <c r="D52" s="280"/>
      <c r="E52" s="280"/>
      <c r="F52" s="280"/>
      <c r="G52" s="281"/>
    </row>
    <row r="53" spans="1:7" s="73" customFormat="1" ht="12.75" customHeight="1">
      <c r="A53" s="279"/>
      <c r="B53" s="280"/>
      <c r="C53" s="280"/>
      <c r="D53" s="280"/>
      <c r="E53" s="280"/>
      <c r="F53" s="280"/>
      <c r="G53" s="281"/>
    </row>
    <row r="54" spans="1:7" s="73" customFormat="1" ht="12.75" customHeight="1">
      <c r="A54" s="279"/>
      <c r="B54" s="280"/>
      <c r="C54" s="280"/>
      <c r="D54" s="280"/>
      <c r="E54" s="280"/>
      <c r="F54" s="280"/>
      <c r="G54" s="281"/>
    </row>
    <row r="55" spans="1:7" s="73" customFormat="1" ht="12.75" customHeight="1">
      <c r="A55" s="279"/>
      <c r="B55" s="280"/>
      <c r="C55" s="280"/>
      <c r="D55" s="280"/>
      <c r="E55" s="280"/>
      <c r="F55" s="280"/>
      <c r="G55" s="281"/>
    </row>
    <row r="56" spans="1:7" s="73" customFormat="1" ht="12.75" customHeight="1">
      <c r="A56" s="279"/>
      <c r="B56" s="280"/>
      <c r="C56" s="280"/>
      <c r="D56" s="280"/>
      <c r="E56" s="280"/>
      <c r="F56" s="280"/>
      <c r="G56" s="281"/>
    </row>
    <row r="57" spans="1:7" s="73" customFormat="1" ht="12.75" customHeight="1">
      <c r="A57" s="279"/>
      <c r="B57" s="280"/>
      <c r="C57" s="280"/>
      <c r="D57" s="280"/>
      <c r="E57" s="280"/>
      <c r="F57" s="280"/>
      <c r="G57" s="281"/>
    </row>
    <row r="58" spans="1:7" s="73" customFormat="1" ht="12.75" customHeight="1">
      <c r="A58" s="279"/>
      <c r="B58" s="280"/>
      <c r="C58" s="280"/>
      <c r="D58" s="280"/>
      <c r="E58" s="280"/>
      <c r="F58" s="280"/>
      <c r="G58" s="281"/>
    </row>
    <row r="59" spans="1:7" s="73" customFormat="1" ht="12.75" customHeight="1">
      <c r="A59" s="279"/>
      <c r="B59" s="280"/>
      <c r="C59" s="280"/>
      <c r="D59" s="280"/>
      <c r="E59" s="280"/>
      <c r="F59" s="280"/>
      <c r="G59" s="281"/>
    </row>
    <row r="60" spans="1:7" s="73" customFormat="1" ht="12.75" customHeight="1">
      <c r="A60" s="279"/>
      <c r="B60" s="280"/>
      <c r="C60" s="280"/>
      <c r="D60" s="280"/>
      <c r="E60" s="280"/>
      <c r="F60" s="280"/>
      <c r="G60" s="281"/>
    </row>
    <row r="61" spans="1:7" s="73" customFormat="1" ht="12.75" customHeight="1">
      <c r="A61" s="279"/>
      <c r="B61" s="280"/>
      <c r="C61" s="280"/>
      <c r="D61" s="280"/>
      <c r="E61" s="280"/>
      <c r="F61" s="280"/>
      <c r="G61" s="281"/>
    </row>
    <row r="62" spans="1:7" s="73" customFormat="1" ht="12.75" customHeight="1">
      <c r="A62" s="282"/>
      <c r="B62" s="283"/>
      <c r="C62" s="283"/>
      <c r="D62" s="283"/>
      <c r="E62" s="283"/>
      <c r="F62" s="283"/>
      <c r="G62" s="284"/>
    </row>
    <row r="63" spans="1:7" s="71" customFormat="1" ht="15">
      <c r="A63" s="165" t="s">
        <v>138</v>
      </c>
      <c r="B63" s="166"/>
      <c r="C63" s="166"/>
      <c r="D63" s="167"/>
      <c r="E63" s="168"/>
      <c r="F63" s="169"/>
      <c r="G63" s="170"/>
    </row>
    <row r="64" spans="1:7" s="73" customFormat="1" ht="14.25">
      <c r="A64" s="297" t="s">
        <v>376</v>
      </c>
      <c r="B64" s="298"/>
      <c r="C64" s="298"/>
      <c r="D64" s="298"/>
      <c r="E64" s="298"/>
      <c r="F64" s="298"/>
      <c r="G64" s="299"/>
    </row>
    <row r="65" spans="1:7" s="73" customFormat="1" ht="14.25">
      <c r="A65" s="300"/>
      <c r="B65" s="301"/>
      <c r="C65" s="301"/>
      <c r="D65" s="301"/>
      <c r="E65" s="301"/>
      <c r="F65" s="301"/>
      <c r="G65" s="302"/>
    </row>
    <row r="66" spans="1:7" s="73" customFormat="1" ht="14.25">
      <c r="A66" s="300"/>
      <c r="B66" s="301"/>
      <c r="C66" s="301"/>
      <c r="D66" s="301"/>
      <c r="E66" s="301"/>
      <c r="F66" s="301"/>
      <c r="G66" s="302"/>
    </row>
    <row r="67" spans="1:7" s="73" customFormat="1" ht="14.25">
      <c r="A67" s="300"/>
      <c r="B67" s="301"/>
      <c r="C67" s="301"/>
      <c r="D67" s="301"/>
      <c r="E67" s="301"/>
      <c r="F67" s="301"/>
      <c r="G67" s="302"/>
    </row>
    <row r="68" spans="1:7" s="73" customFormat="1" ht="14.25">
      <c r="A68" s="300"/>
      <c r="B68" s="301"/>
      <c r="C68" s="301"/>
      <c r="D68" s="301"/>
      <c r="E68" s="301"/>
      <c r="F68" s="301"/>
      <c r="G68" s="302"/>
    </row>
    <row r="69" spans="1:7" s="73" customFormat="1" ht="14.25">
      <c r="A69" s="300"/>
      <c r="B69" s="301"/>
      <c r="C69" s="301"/>
      <c r="D69" s="301"/>
      <c r="E69" s="301"/>
      <c r="F69" s="301"/>
      <c r="G69" s="302"/>
    </row>
    <row r="70" spans="1:7" s="73" customFormat="1" ht="14.25">
      <c r="A70" s="300"/>
      <c r="B70" s="301"/>
      <c r="C70" s="301"/>
      <c r="D70" s="301"/>
      <c r="E70" s="301"/>
      <c r="F70" s="301"/>
      <c r="G70" s="302"/>
    </row>
    <row r="71" spans="1:7" s="73" customFormat="1" ht="14.25">
      <c r="A71" s="300"/>
      <c r="B71" s="301"/>
      <c r="C71" s="301"/>
      <c r="D71" s="301"/>
      <c r="E71" s="301"/>
      <c r="F71" s="301"/>
      <c r="G71" s="302"/>
    </row>
    <row r="72" spans="1:7" s="73" customFormat="1" ht="14.25">
      <c r="A72" s="300"/>
      <c r="B72" s="301"/>
      <c r="C72" s="301"/>
      <c r="D72" s="301"/>
      <c r="E72" s="301"/>
      <c r="F72" s="301"/>
      <c r="G72" s="302"/>
    </row>
    <row r="73" spans="1:7" s="73" customFormat="1" ht="14.25">
      <c r="A73" s="300"/>
      <c r="B73" s="301"/>
      <c r="C73" s="301"/>
      <c r="D73" s="301"/>
      <c r="E73" s="301"/>
      <c r="F73" s="301"/>
      <c r="G73" s="302"/>
    </row>
    <row r="74" spans="1:7" s="73" customFormat="1" ht="14.25">
      <c r="A74" s="300"/>
      <c r="B74" s="301"/>
      <c r="C74" s="301"/>
      <c r="D74" s="301"/>
      <c r="E74" s="301"/>
      <c r="F74" s="301"/>
      <c r="G74" s="302"/>
    </row>
    <row r="75" spans="1:7" s="73" customFormat="1" ht="14.25">
      <c r="A75" s="300"/>
      <c r="B75" s="301"/>
      <c r="C75" s="301"/>
      <c r="D75" s="301"/>
      <c r="E75" s="301"/>
      <c r="F75" s="301"/>
      <c r="G75" s="302"/>
    </row>
    <row r="76" spans="1:7" s="73" customFormat="1" ht="14.25">
      <c r="A76" s="300"/>
      <c r="B76" s="301"/>
      <c r="C76" s="301"/>
      <c r="D76" s="301"/>
      <c r="E76" s="301"/>
      <c r="F76" s="301"/>
      <c r="G76" s="302"/>
    </row>
    <row r="77" spans="1:7" s="73" customFormat="1" ht="14.25">
      <c r="A77" s="300"/>
      <c r="B77" s="301"/>
      <c r="C77" s="301"/>
      <c r="D77" s="301"/>
      <c r="E77" s="301"/>
      <c r="F77" s="301"/>
      <c r="G77" s="302"/>
    </row>
    <row r="78" spans="1:7" ht="202.5" customHeight="1">
      <c r="A78" s="303"/>
      <c r="B78" s="304"/>
      <c r="C78" s="304"/>
      <c r="D78" s="304"/>
      <c r="E78" s="304"/>
      <c r="F78" s="304"/>
      <c r="G78" s="305"/>
    </row>
  </sheetData>
  <mergeCells count="29">
    <mergeCell ref="A23:G23"/>
    <mergeCell ref="A25:G25"/>
    <mergeCell ref="A26:G26"/>
    <mergeCell ref="A27:G27"/>
    <mergeCell ref="A28:G28"/>
    <mergeCell ref="A64:G78"/>
    <mergeCell ref="A14:G14"/>
    <mergeCell ref="A15:G15"/>
    <mergeCell ref="A16:G16"/>
    <mergeCell ref="A17:G17"/>
    <mergeCell ref="A18:G18"/>
    <mergeCell ref="A19:G19"/>
    <mergeCell ref="A20:G20"/>
    <mergeCell ref="A21:G21"/>
    <mergeCell ref="A22:G22"/>
    <mergeCell ref="A29:G29"/>
    <mergeCell ref="A30:G30"/>
    <mergeCell ref="A31:G31"/>
    <mergeCell ref="A32:G32"/>
    <mergeCell ref="A33:G33"/>
    <mergeCell ref="A24:G24"/>
    <mergeCell ref="A39:G39"/>
    <mergeCell ref="A40:G40"/>
    <mergeCell ref="A41:G41"/>
    <mergeCell ref="A34:G34"/>
    <mergeCell ref="A35:G35"/>
    <mergeCell ref="A36:G36"/>
    <mergeCell ref="A37:G37"/>
    <mergeCell ref="A38:G38"/>
  </mergeCells>
  <dataValidations count="2">
    <dataValidation type="list" showInputMessage="1" showErrorMessage="1" sqref="D2">
      <formula1>DPH</formula1>
    </dataValidation>
    <dataValidation type="list" showInputMessage="1" showErrorMessage="1" sqref="D3">
      <formula1>DY</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 manualBreakCount="1">
    <brk id="62" max="16383"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195"/>
  <sheetViews>
    <sheetView showGridLines="0" view="pageBreakPreview" zoomScaleSheetLayoutView="100" zoomScalePageLayoutView="90" workbookViewId="0" topLeftCell="A1">
      <selection activeCell="E38" sqref="E38:F38"/>
    </sheetView>
  </sheetViews>
  <sheetFormatPr defaultColWidth="10.00390625" defaultRowHeight="15"/>
  <cols>
    <col min="1" max="1" width="1.7109375" style="5" customWidth="1"/>
    <col min="2" max="2" width="2.140625" style="5" customWidth="1"/>
    <col min="3" max="3" width="20.8515625" style="5" customWidth="1"/>
    <col min="4" max="4" width="75.28125" style="11" customWidth="1"/>
    <col min="5" max="5" width="2.7109375" style="5" customWidth="1"/>
    <col min="6" max="6" width="14.421875" style="7" customWidth="1"/>
    <col min="7" max="7" width="3.281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180</v>
      </c>
    </row>
    <row r="6" spans="4:8" ht="15" thickBot="1">
      <c r="D6" s="93" t="s">
        <v>143</v>
      </c>
      <c r="E6" s="12" t="s">
        <v>2</v>
      </c>
      <c r="F6" s="15" t="s">
        <v>191</v>
      </c>
      <c r="H6" s="73">
        <v>0</v>
      </c>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129</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1143450</v>
      </c>
      <c r="G17" s="36"/>
    </row>
    <row r="18" spans="1:7" s="2" customFormat="1" ht="13.5" thickBot="1">
      <c r="A18" s="34"/>
      <c r="C18" s="35"/>
      <c r="D18" s="3"/>
      <c r="F18" s="4"/>
      <c r="G18" s="36"/>
    </row>
    <row r="19" spans="1:7" s="2" customFormat="1" ht="13.5" thickBot="1">
      <c r="A19" s="34"/>
      <c r="B19" s="2" t="s">
        <v>11</v>
      </c>
      <c r="C19" s="35"/>
      <c r="D19" s="3"/>
      <c r="E19" s="14" t="s">
        <v>2</v>
      </c>
      <c r="F19" s="15">
        <v>1143450</v>
      </c>
      <c r="G19" s="36"/>
    </row>
    <row r="20" spans="1:7" s="73" customFormat="1" ht="15">
      <c r="A20" s="81"/>
      <c r="B20" s="64"/>
      <c r="C20" s="64"/>
      <c r="D20" s="72"/>
      <c r="F20" s="74"/>
      <c r="G20" s="75"/>
    </row>
    <row r="21" spans="1:7" s="73" customFormat="1" ht="15">
      <c r="A21" s="76"/>
      <c r="B21" s="77" t="s">
        <v>181</v>
      </c>
      <c r="C21" s="77"/>
      <c r="D21" s="72"/>
      <c r="G21" s="75"/>
    </row>
    <row r="22" spans="1:7" s="73" customFormat="1" ht="6.75" customHeight="1" thickBot="1">
      <c r="A22" s="76"/>
      <c r="B22" s="10"/>
      <c r="C22" s="77"/>
      <c r="D22" s="72"/>
      <c r="F22" s="74"/>
      <c r="G22" s="75"/>
    </row>
    <row r="23" spans="1:7" ht="13.5" thickBot="1">
      <c r="A23" s="79"/>
      <c r="B23" s="5" t="s">
        <v>31</v>
      </c>
      <c r="E23" s="14" t="s">
        <v>2</v>
      </c>
      <c r="F23" s="139">
        <v>31</v>
      </c>
      <c r="G23" s="80"/>
    </row>
    <row r="24" spans="1:7" ht="6.75" customHeight="1" thickBot="1">
      <c r="A24" s="79"/>
      <c r="G24" s="80"/>
    </row>
    <row r="25" spans="1:7" ht="13.5" thickBot="1">
      <c r="A25" s="79"/>
      <c r="B25" s="5" t="s">
        <v>32</v>
      </c>
      <c r="E25" s="14" t="s">
        <v>2</v>
      </c>
      <c r="F25" s="139">
        <v>1288</v>
      </c>
      <c r="G25" s="80"/>
    </row>
    <row r="26" spans="1:7" ht="6.75" customHeight="1" thickBot="1">
      <c r="A26" s="79"/>
      <c r="G26" s="80"/>
    </row>
    <row r="27" spans="1:7" ht="13.5" thickBot="1">
      <c r="A27" s="79"/>
      <c r="C27" s="5" t="s">
        <v>182</v>
      </c>
      <c r="F27" s="273">
        <f>IF(F25&gt;F23,F23/F25,"N/A")</f>
        <v>0.02406832298136646</v>
      </c>
      <c r="G27" s="80"/>
    </row>
    <row r="28" spans="1:7" ht="6.75" customHeight="1">
      <c r="A28" s="79"/>
      <c r="G28" s="80"/>
    </row>
    <row r="29" spans="1:7" s="2" customFormat="1" ht="15">
      <c r="A29" s="34"/>
      <c r="B29" s="330" t="s">
        <v>305</v>
      </c>
      <c r="C29" s="331"/>
      <c r="D29" s="331"/>
      <c r="E29" s="45"/>
      <c r="F29" s="46"/>
      <c r="G29" s="36"/>
    </row>
    <row r="30" spans="1:7" s="2" customFormat="1" ht="15">
      <c r="A30" s="34"/>
      <c r="B30" s="331"/>
      <c r="C30" s="331"/>
      <c r="D30" s="331"/>
      <c r="E30" s="45"/>
      <c r="F30" s="46"/>
      <c r="G30" s="36"/>
    </row>
    <row r="31" spans="1:7" s="2" customFormat="1" ht="6.75" customHeight="1">
      <c r="A31" s="34"/>
      <c r="D31" s="3"/>
      <c r="F31" s="4"/>
      <c r="G31" s="36"/>
    </row>
    <row r="32" spans="1:7" s="2" customFormat="1" ht="15">
      <c r="A32" s="34"/>
      <c r="B32" s="319" t="s">
        <v>411</v>
      </c>
      <c r="C32" s="320"/>
      <c r="D32" s="321"/>
      <c r="F32" s="4"/>
      <c r="G32" s="36"/>
    </row>
    <row r="33" spans="1:7" s="2" customFormat="1" ht="15">
      <c r="A33" s="34"/>
      <c r="B33" s="322"/>
      <c r="C33" s="323"/>
      <c r="D33" s="324"/>
      <c r="F33" s="4"/>
      <c r="G33" s="36"/>
    </row>
    <row r="34" spans="1:7" s="2" customFormat="1" ht="15">
      <c r="A34" s="34"/>
      <c r="B34" s="322"/>
      <c r="C34" s="323"/>
      <c r="D34" s="324"/>
      <c r="F34" s="4"/>
      <c r="G34" s="36"/>
    </row>
    <row r="35" spans="1:7" s="2" customFormat="1" ht="15">
      <c r="A35" s="34"/>
      <c r="B35" s="322"/>
      <c r="C35" s="323"/>
      <c r="D35" s="324"/>
      <c r="F35" s="4"/>
      <c r="G35" s="36"/>
    </row>
    <row r="36" spans="1:7" s="2" customFormat="1" ht="15">
      <c r="A36" s="34"/>
      <c r="B36" s="322"/>
      <c r="C36" s="323"/>
      <c r="D36" s="324"/>
      <c r="F36" s="4"/>
      <c r="G36" s="36"/>
    </row>
    <row r="37" spans="1:7" s="2" customFormat="1" ht="126" customHeight="1">
      <c r="A37" s="34"/>
      <c r="B37" s="322"/>
      <c r="C37" s="323"/>
      <c r="D37" s="324"/>
      <c r="F37" s="4"/>
      <c r="G37" s="36"/>
    </row>
    <row r="38" spans="1:7" s="2" customFormat="1" ht="213" customHeight="1">
      <c r="A38" s="34"/>
      <c r="B38" s="325"/>
      <c r="C38" s="326"/>
      <c r="D38" s="327"/>
      <c r="F38" s="4"/>
      <c r="G38" s="36"/>
    </row>
    <row r="39" spans="1:7" ht="6.75" customHeight="1" thickBot="1">
      <c r="A39" s="79"/>
      <c r="G39" s="80"/>
    </row>
    <row r="40" spans="1:7" ht="13.5" thickBot="1">
      <c r="A40" s="79"/>
      <c r="B40" s="5" t="s">
        <v>176</v>
      </c>
      <c r="E40" s="14" t="s">
        <v>2</v>
      </c>
      <c r="F40" s="54" t="s">
        <v>191</v>
      </c>
      <c r="G40" s="80"/>
    </row>
    <row r="41" spans="1:7" ht="6.75" customHeight="1" thickBot="1">
      <c r="A41" s="79"/>
      <c r="G41" s="80"/>
    </row>
    <row r="42" spans="1:7" ht="14.25" customHeight="1" thickBot="1">
      <c r="A42" s="79"/>
      <c r="B42" s="5" t="s">
        <v>231</v>
      </c>
      <c r="F42" s="149" t="str">
        <f>IF(ISNUMBER(F40),F27/F40,"N/A")</f>
        <v>N/A</v>
      </c>
      <c r="G42" s="80"/>
    </row>
    <row r="43" spans="1:7" ht="6.75" customHeight="1" thickBot="1">
      <c r="A43" s="79"/>
      <c r="G43" s="80"/>
    </row>
    <row r="44" spans="1:7" ht="13.5" thickBot="1">
      <c r="A44" s="79"/>
      <c r="C44" s="78" t="s">
        <v>15</v>
      </c>
      <c r="F44" s="18">
        <f>IF(ISNUMBER(F40),LOOKUP(F42,$H$6:$H$10),IF(F23&lt;F25,1,IF(F6="Yes",0,"")))</f>
        <v>1</v>
      </c>
      <c r="G44" s="80"/>
    </row>
    <row r="45" spans="1:7" s="2" customFormat="1" ht="6.75" customHeight="1">
      <c r="A45" s="48"/>
      <c r="B45" s="49"/>
      <c r="C45" s="49"/>
      <c r="D45" s="50"/>
      <c r="E45" s="49"/>
      <c r="F45" s="51"/>
      <c r="G45" s="52"/>
    </row>
    <row r="46" spans="1:7" s="2" customFormat="1" ht="6.75" customHeight="1">
      <c r="A46" s="34"/>
      <c r="D46" s="3"/>
      <c r="F46" s="4"/>
      <c r="G46" s="36"/>
    </row>
    <row r="47" spans="1:7" s="33" customFormat="1" ht="57">
      <c r="A47" s="40"/>
      <c r="B47" s="41" t="s">
        <v>234</v>
      </c>
      <c r="C47" s="41"/>
      <c r="D47" s="153" t="s">
        <v>342</v>
      </c>
      <c r="G47" s="39"/>
    </row>
    <row r="48" spans="1:7" s="45" customFormat="1" ht="12">
      <c r="A48" s="42"/>
      <c r="B48" s="135"/>
      <c r="C48" s="43"/>
      <c r="D48" s="154"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276">
        <v>44</v>
      </c>
      <c r="G50" s="36"/>
    </row>
    <row r="51" spans="1:7" s="2" customFormat="1" ht="6.75" customHeight="1" thickBot="1">
      <c r="A51" s="34"/>
      <c r="D51" s="3"/>
      <c r="F51" s="4"/>
      <c r="G51" s="36"/>
    </row>
    <row r="52" spans="1:7" s="2" customFormat="1" ht="13.5" thickBot="1">
      <c r="A52" s="34"/>
      <c r="B52" s="2" t="s">
        <v>19</v>
      </c>
      <c r="D52" s="3"/>
      <c r="E52" s="14" t="s">
        <v>2</v>
      </c>
      <c r="F52" s="276">
        <v>1013</v>
      </c>
      <c r="G52" s="36"/>
    </row>
    <row r="53" spans="1:7" s="2" customFormat="1" ht="6.75" customHeight="1" thickBot="1">
      <c r="A53" s="34"/>
      <c r="D53" s="3"/>
      <c r="F53" s="4"/>
      <c r="G53" s="36"/>
    </row>
    <row r="54" spans="1:7" s="2" customFormat="1" ht="13.5" thickBot="1">
      <c r="A54" s="34"/>
      <c r="C54" s="2" t="s">
        <v>14</v>
      </c>
      <c r="D54" s="3"/>
      <c r="F54" s="278">
        <f>IF(F52&gt;F50,F50/F52,IF(F57&gt;0,F57,"N/A"))</f>
        <v>0.04343534057255676</v>
      </c>
      <c r="G54" s="36"/>
    </row>
    <row r="55" spans="1:7" s="2" customFormat="1" ht="6.75" customHeight="1">
      <c r="A55" s="34"/>
      <c r="D55" s="3"/>
      <c r="F55" s="4"/>
      <c r="G55" s="36"/>
    </row>
    <row r="56" spans="1:7" s="2" customFormat="1" ht="13.5" customHeight="1" thickBot="1">
      <c r="A56" s="34"/>
      <c r="B56" s="318" t="s">
        <v>306</v>
      </c>
      <c r="C56" s="318"/>
      <c r="D56" s="318"/>
      <c r="F56" s="4"/>
      <c r="G56" s="36"/>
    </row>
    <row r="57" spans="1:7" s="2" customFormat="1" ht="13.5" thickBot="1">
      <c r="A57" s="34"/>
      <c r="B57" s="318"/>
      <c r="C57" s="318"/>
      <c r="D57" s="318"/>
      <c r="E57" s="14" t="s">
        <v>2</v>
      </c>
      <c r="F57" s="15" t="s">
        <v>191</v>
      </c>
      <c r="G57" s="36"/>
    </row>
    <row r="58" spans="1:7" s="2" customFormat="1" ht="6.75" customHeight="1">
      <c r="A58" s="34"/>
      <c r="D58" s="3"/>
      <c r="F58" s="4"/>
      <c r="G58" s="36"/>
    </row>
    <row r="59" spans="1:7" s="2" customFormat="1" ht="15">
      <c r="A59" s="34"/>
      <c r="B59" s="319" t="s">
        <v>375</v>
      </c>
      <c r="C59" s="320"/>
      <c r="D59" s="321"/>
      <c r="F59" s="4"/>
      <c r="G59" s="36"/>
    </row>
    <row r="60" spans="1:7" s="2" customFormat="1" ht="15">
      <c r="A60" s="34"/>
      <c r="B60" s="322"/>
      <c r="C60" s="323"/>
      <c r="D60" s="324"/>
      <c r="F60" s="4"/>
      <c r="G60" s="36"/>
    </row>
    <row r="61" spans="1:7" s="2" customFormat="1" ht="15">
      <c r="A61" s="34"/>
      <c r="B61" s="322"/>
      <c r="C61" s="323"/>
      <c r="D61" s="324"/>
      <c r="F61" s="4"/>
      <c r="G61" s="36"/>
    </row>
    <row r="62" spans="1:7" s="2" customFormat="1" ht="15">
      <c r="A62" s="34"/>
      <c r="B62" s="322"/>
      <c r="C62" s="323"/>
      <c r="D62" s="324"/>
      <c r="F62" s="4"/>
      <c r="G62" s="36"/>
    </row>
    <row r="63" spans="1:7" s="2" customFormat="1" ht="15">
      <c r="A63" s="34"/>
      <c r="B63" s="322"/>
      <c r="C63" s="323"/>
      <c r="D63" s="324"/>
      <c r="F63" s="4"/>
      <c r="G63" s="36"/>
    </row>
    <row r="64" spans="1:7" s="2" customFormat="1" ht="15">
      <c r="A64" s="34"/>
      <c r="B64" s="322"/>
      <c r="C64" s="323"/>
      <c r="D64" s="324"/>
      <c r="F64" s="4"/>
      <c r="G64" s="36"/>
    </row>
    <row r="65" spans="1:7" s="2" customFormat="1" ht="280.5" customHeight="1">
      <c r="A65" s="34"/>
      <c r="B65" s="325"/>
      <c r="C65" s="326"/>
      <c r="D65" s="327"/>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IF(F57="Yes",1,IF(F57="No",0,IF(AND(ISBLANK(F67),ISNUMBER(F54)),1,IF(F67&gt;0,LOOKUP(F54/F67,$H$6:$H$10),IF(ISTEXT(D47),0,"")))))</f>
        <v>1</v>
      </c>
      <c r="G69" s="36"/>
    </row>
    <row r="70" spans="1:7" s="2" customFormat="1" ht="10.5" customHeight="1">
      <c r="A70" s="48"/>
      <c r="B70" s="49"/>
      <c r="C70" s="49"/>
      <c r="D70" s="50"/>
      <c r="E70" s="49"/>
      <c r="F70" s="51"/>
      <c r="G70" s="52"/>
    </row>
    <row r="71" spans="1:7" s="33" customFormat="1" ht="15">
      <c r="A71" s="27"/>
      <c r="B71" s="28"/>
      <c r="C71" s="28"/>
      <c r="D71" s="29"/>
      <c r="E71" s="30"/>
      <c r="F71" s="31"/>
      <c r="G71" s="32"/>
    </row>
    <row r="72" spans="1:7" s="33" customFormat="1" ht="28.5">
      <c r="A72" s="40"/>
      <c r="B72" s="41" t="s">
        <v>234</v>
      </c>
      <c r="C72" s="41"/>
      <c r="D72" s="153" t="s">
        <v>343</v>
      </c>
      <c r="G72" s="39"/>
    </row>
    <row r="73" spans="1:7" s="45" customFormat="1" ht="12">
      <c r="A73" s="42"/>
      <c r="B73" s="135"/>
      <c r="C73" s="43"/>
      <c r="D73" s="154"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276">
        <v>468</v>
      </c>
      <c r="G75" s="36"/>
    </row>
    <row r="76" spans="1:7" s="2" customFormat="1" ht="6.75" customHeight="1" thickBot="1">
      <c r="A76" s="34"/>
      <c r="D76" s="3"/>
      <c r="F76" s="4"/>
      <c r="G76" s="36"/>
    </row>
    <row r="77" spans="1:7" s="2" customFormat="1" ht="13.5" thickBot="1">
      <c r="A77" s="34"/>
      <c r="B77" s="2" t="s">
        <v>19</v>
      </c>
      <c r="D77" s="3"/>
      <c r="E77" s="14" t="s">
        <v>2</v>
      </c>
      <c r="F77" s="276">
        <v>497</v>
      </c>
      <c r="G77" s="36"/>
    </row>
    <row r="78" spans="1:7" s="2" customFormat="1" ht="6.75" customHeight="1" thickBot="1">
      <c r="A78" s="34"/>
      <c r="D78" s="3"/>
      <c r="F78" s="4"/>
      <c r="G78" s="36"/>
    </row>
    <row r="79" spans="1:7" s="2" customFormat="1" ht="13.5" thickBot="1">
      <c r="A79" s="34"/>
      <c r="C79" s="2" t="s">
        <v>14</v>
      </c>
      <c r="D79" s="3"/>
      <c r="F79" s="273">
        <f>IF(F77&gt;F75,F75/F77,IF(F82&gt;0,F82,"N/A"))</f>
        <v>0.9416498993963782</v>
      </c>
      <c r="G79" s="36"/>
    </row>
    <row r="80" spans="1:7" s="2" customFormat="1" ht="6.75" customHeight="1">
      <c r="A80" s="34"/>
      <c r="D80" s="3"/>
      <c r="F80" s="4"/>
      <c r="G80" s="36"/>
    </row>
    <row r="81" spans="1:7" s="2" customFormat="1" ht="13.5" customHeight="1" thickBot="1">
      <c r="A81" s="34"/>
      <c r="B81" s="318" t="s">
        <v>306</v>
      </c>
      <c r="C81" s="318"/>
      <c r="D81" s="318"/>
      <c r="F81" s="4"/>
      <c r="G81" s="36"/>
    </row>
    <row r="82" spans="1:7" s="2" customFormat="1" ht="13.5" thickBot="1">
      <c r="A82" s="34"/>
      <c r="B82" s="318"/>
      <c r="C82" s="318"/>
      <c r="D82" s="318"/>
      <c r="E82" s="14" t="s">
        <v>2</v>
      </c>
      <c r="F82" s="15" t="s">
        <v>191</v>
      </c>
      <c r="G82" s="36"/>
    </row>
    <row r="83" spans="1:7" s="2" customFormat="1" ht="6.75" customHeight="1">
      <c r="A83" s="34"/>
      <c r="D83" s="3"/>
      <c r="F83" s="4"/>
      <c r="G83" s="36"/>
    </row>
    <row r="84" spans="1:7" s="2" customFormat="1" ht="15">
      <c r="A84" s="34"/>
      <c r="B84" s="319" t="s">
        <v>377</v>
      </c>
      <c r="C84" s="320"/>
      <c r="D84" s="321"/>
      <c r="F84" s="4"/>
      <c r="G84" s="36"/>
    </row>
    <row r="85" spans="1:7" s="2" customFormat="1" ht="15">
      <c r="A85" s="34"/>
      <c r="B85" s="322"/>
      <c r="C85" s="323"/>
      <c r="D85" s="324"/>
      <c r="F85" s="4"/>
      <c r="G85" s="36"/>
    </row>
    <row r="86" spans="1:7" s="2" customFormat="1" ht="15">
      <c r="A86" s="34"/>
      <c r="B86" s="322"/>
      <c r="C86" s="323"/>
      <c r="D86" s="324"/>
      <c r="F86" s="4"/>
      <c r="G86" s="36"/>
    </row>
    <row r="87" spans="1:7" s="2" customFormat="1" ht="15">
      <c r="A87" s="34"/>
      <c r="B87" s="322"/>
      <c r="C87" s="323"/>
      <c r="D87" s="324"/>
      <c r="F87" s="4"/>
      <c r="G87" s="36"/>
    </row>
    <row r="88" spans="1:7" s="2" customFormat="1" ht="15">
      <c r="A88" s="34"/>
      <c r="B88" s="322"/>
      <c r="C88" s="323"/>
      <c r="D88" s="324"/>
      <c r="F88" s="4"/>
      <c r="G88" s="36"/>
    </row>
    <row r="89" spans="1:7" s="2" customFormat="1" ht="15">
      <c r="A89" s="34"/>
      <c r="B89" s="322"/>
      <c r="C89" s="323"/>
      <c r="D89" s="324"/>
      <c r="F89" s="4"/>
      <c r="G89" s="36"/>
    </row>
    <row r="90" spans="1:7" s="2" customFormat="1" ht="323.25" customHeight="1">
      <c r="A90" s="34"/>
      <c r="B90" s="325"/>
      <c r="C90" s="326"/>
      <c r="D90" s="327"/>
      <c r="F90" s="4"/>
      <c r="G90" s="36"/>
    </row>
    <row r="91" spans="1:7" s="2" customFormat="1" ht="6.75" customHeight="1" thickBot="1">
      <c r="A91" s="34"/>
      <c r="D91" s="3"/>
      <c r="F91" s="4"/>
      <c r="G91" s="36"/>
    </row>
    <row r="92" spans="1:7" s="2" customFormat="1" ht="13.5" thickBot="1">
      <c r="A92" s="34"/>
      <c r="B92" s="2" t="s">
        <v>20</v>
      </c>
      <c r="D92" s="3"/>
      <c r="E92" s="14" t="s">
        <v>2</v>
      </c>
      <c r="F92" s="266">
        <v>0.92</v>
      </c>
      <c r="G92" s="36"/>
    </row>
    <row r="93" spans="1:7" s="2" customFormat="1" ht="6.75" customHeight="1" thickBot="1">
      <c r="A93" s="34"/>
      <c r="D93" s="3"/>
      <c r="F93" s="4"/>
      <c r="G93" s="36"/>
    </row>
    <row r="94" spans="1:7" s="2" customFormat="1" ht="13.5" thickBot="1">
      <c r="A94" s="34"/>
      <c r="C94" s="35" t="s">
        <v>15</v>
      </c>
      <c r="D94" s="3"/>
      <c r="F94" s="18">
        <f>IF(F82="Yes",1,IF(F82="No",0,IF(AND(ISBLANK(F92),ISNUMBER(F79)),1,IF(F92&gt;0,LOOKUP(F79/F92,$H$6:$H$10),IF(ISTEXT(D72),0,"")))))</f>
        <v>1</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28.5">
      <c r="A97" s="40"/>
      <c r="B97" s="41" t="s">
        <v>234</v>
      </c>
      <c r="C97" s="41"/>
      <c r="D97" s="153" t="s">
        <v>344</v>
      </c>
      <c r="G97" s="39"/>
    </row>
    <row r="98" spans="1:7" s="45" customFormat="1" ht="12">
      <c r="A98" s="42"/>
      <c r="B98" s="135"/>
      <c r="C98" s="43"/>
      <c r="D98" s="154"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276">
        <v>525</v>
      </c>
      <c r="G100" s="36"/>
    </row>
    <row r="101" spans="1:7" s="2" customFormat="1" ht="6.75" customHeight="1" thickBot="1">
      <c r="A101" s="34"/>
      <c r="D101" s="3"/>
      <c r="F101" s="4"/>
      <c r="G101" s="36"/>
    </row>
    <row r="102" spans="1:7" s="2" customFormat="1" ht="13.5" thickBot="1">
      <c r="A102" s="34"/>
      <c r="B102" s="2" t="s">
        <v>19</v>
      </c>
      <c r="D102" s="3"/>
      <c r="E102" s="14" t="s">
        <v>2</v>
      </c>
      <c r="F102" s="276">
        <v>540</v>
      </c>
      <c r="G102" s="36"/>
    </row>
    <row r="103" spans="1:7" s="2" customFormat="1" ht="6.75" customHeight="1" thickBot="1">
      <c r="A103" s="34"/>
      <c r="D103" s="3"/>
      <c r="F103" s="4"/>
      <c r="G103" s="36"/>
    </row>
    <row r="104" spans="1:7" s="2" customFormat="1" ht="13.5" thickBot="1">
      <c r="A104" s="34"/>
      <c r="C104" s="2" t="s">
        <v>14</v>
      </c>
      <c r="D104" s="3"/>
      <c r="F104" s="273">
        <f>IF(F102&gt;F100,F100/F102,IF(F107&gt;0,F107,"N/A"))</f>
        <v>0.9722222222222222</v>
      </c>
      <c r="G104" s="36"/>
    </row>
    <row r="105" spans="1:7" s="2" customFormat="1" ht="6.75" customHeight="1">
      <c r="A105" s="34"/>
      <c r="D105" s="3"/>
      <c r="F105" s="4"/>
      <c r="G105" s="36"/>
    </row>
    <row r="106" spans="1:7" s="2" customFormat="1" ht="13.5" customHeight="1" thickBot="1">
      <c r="A106" s="34"/>
      <c r="B106" s="318" t="s">
        <v>306</v>
      </c>
      <c r="C106" s="318"/>
      <c r="D106" s="318"/>
      <c r="F106" s="4"/>
      <c r="G106" s="36"/>
    </row>
    <row r="107" spans="1:7" s="2" customFormat="1" ht="13.5" thickBot="1">
      <c r="A107" s="34"/>
      <c r="B107" s="318"/>
      <c r="C107" s="318"/>
      <c r="D107" s="318"/>
      <c r="E107" s="14" t="s">
        <v>2</v>
      </c>
      <c r="F107" s="15" t="s">
        <v>191</v>
      </c>
      <c r="G107" s="36"/>
    </row>
    <row r="108" spans="1:7" s="2" customFormat="1" ht="6.75" customHeight="1">
      <c r="A108" s="34"/>
      <c r="D108" s="3"/>
      <c r="F108" s="4"/>
      <c r="G108" s="36"/>
    </row>
    <row r="109" spans="1:7" s="2" customFormat="1" ht="15">
      <c r="A109" s="34"/>
      <c r="B109" s="319" t="s">
        <v>378</v>
      </c>
      <c r="C109" s="320"/>
      <c r="D109" s="321"/>
      <c r="F109" s="4"/>
      <c r="G109" s="36"/>
    </row>
    <row r="110" spans="1:7" s="2" customFormat="1" ht="15">
      <c r="A110" s="34"/>
      <c r="B110" s="322"/>
      <c r="C110" s="323"/>
      <c r="D110" s="324"/>
      <c r="F110" s="4"/>
      <c r="G110" s="36"/>
    </row>
    <row r="111" spans="1:7" s="2" customFormat="1" ht="15">
      <c r="A111" s="34"/>
      <c r="B111" s="322"/>
      <c r="C111" s="323"/>
      <c r="D111" s="324"/>
      <c r="F111" s="4"/>
      <c r="G111" s="36"/>
    </row>
    <row r="112" spans="1:7" s="2" customFormat="1" ht="15">
      <c r="A112" s="34"/>
      <c r="B112" s="322"/>
      <c r="C112" s="323"/>
      <c r="D112" s="324"/>
      <c r="F112" s="4"/>
      <c r="G112" s="36"/>
    </row>
    <row r="113" spans="1:7" s="2" customFormat="1" ht="15">
      <c r="A113" s="34"/>
      <c r="B113" s="322"/>
      <c r="C113" s="323"/>
      <c r="D113" s="324"/>
      <c r="F113" s="4"/>
      <c r="G113" s="36"/>
    </row>
    <row r="114" spans="1:7" s="2" customFormat="1" ht="15">
      <c r="A114" s="34"/>
      <c r="B114" s="322"/>
      <c r="C114" s="323"/>
      <c r="D114" s="324"/>
      <c r="F114" s="4"/>
      <c r="G114" s="36"/>
    </row>
    <row r="115" spans="1:7" s="2" customFormat="1" ht="239.25" customHeight="1">
      <c r="A115" s="34"/>
      <c r="B115" s="325"/>
      <c r="C115" s="326"/>
      <c r="D115" s="327"/>
      <c r="F115" s="4"/>
      <c r="G115" s="36"/>
    </row>
    <row r="116" spans="1:7" s="2" customFormat="1" ht="6.75" customHeight="1" thickBot="1">
      <c r="A116" s="34"/>
      <c r="D116" s="3"/>
      <c r="F116" s="4"/>
      <c r="G116" s="36"/>
    </row>
    <row r="117" spans="1:7" s="2" customFormat="1" ht="13.5" thickBot="1">
      <c r="A117" s="34"/>
      <c r="B117" s="2" t="s">
        <v>20</v>
      </c>
      <c r="D117" s="3"/>
      <c r="E117" s="14" t="s">
        <v>2</v>
      </c>
      <c r="F117" s="266">
        <v>0.85</v>
      </c>
      <c r="G117" s="36"/>
    </row>
    <row r="118" spans="1:7" s="2" customFormat="1" ht="6.75" customHeight="1" thickBot="1">
      <c r="A118" s="34"/>
      <c r="D118" s="3"/>
      <c r="F118" s="4"/>
      <c r="G118" s="36"/>
    </row>
    <row r="119" spans="1:7" s="2" customFormat="1" ht="13.5" thickBot="1">
      <c r="A119" s="34"/>
      <c r="C119" s="35" t="s">
        <v>15</v>
      </c>
      <c r="D119" s="3"/>
      <c r="F119" s="18">
        <f>IF(F107="Yes",1,IF(F107="No",0,IF(AND(ISBLANK(F117),ISNUMBER(F104)),1,IF(F117&gt;0,LOOKUP(F104/F117,$H$6:$H$10),IF(ISTEXT(D97),0,"")))))</f>
        <v>1</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3"/>
      <c r="G122" s="39"/>
    </row>
    <row r="123" spans="1:7" s="45" customFormat="1" ht="12">
      <c r="A123" s="42"/>
      <c r="B123" s="135"/>
      <c r="C123" s="43"/>
      <c r="D123" s="154"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8" t="s">
        <v>306</v>
      </c>
      <c r="C131" s="318"/>
      <c r="D131" s="318"/>
      <c r="F131" s="4"/>
      <c r="G131" s="36"/>
    </row>
    <row r="132" spans="1:7" s="2" customFormat="1" ht="13.5" thickBot="1">
      <c r="A132" s="34"/>
      <c r="B132" s="318"/>
      <c r="C132" s="318"/>
      <c r="D132" s="318"/>
      <c r="E132" s="14" t="s">
        <v>2</v>
      </c>
      <c r="F132" s="15"/>
      <c r="G132" s="36"/>
    </row>
    <row r="133" spans="1:7" s="2" customFormat="1" ht="6.75" customHeight="1">
      <c r="A133" s="34"/>
      <c r="D133" s="3"/>
      <c r="F133" s="4"/>
      <c r="G133" s="36"/>
    </row>
    <row r="134" spans="1:7" s="2" customFormat="1" ht="15">
      <c r="A134" s="34"/>
      <c r="B134" s="309"/>
      <c r="C134" s="310"/>
      <c r="D134" s="311"/>
      <c r="F134" s="4"/>
      <c r="G134" s="36"/>
    </row>
    <row r="135" spans="1:7" s="2" customFormat="1" ht="15">
      <c r="A135" s="34"/>
      <c r="B135" s="312"/>
      <c r="C135" s="313"/>
      <c r="D135" s="314"/>
      <c r="F135" s="4"/>
      <c r="G135" s="36"/>
    </row>
    <row r="136" spans="1:7" s="2" customFormat="1" ht="15">
      <c r="A136" s="34"/>
      <c r="B136" s="312"/>
      <c r="C136" s="313"/>
      <c r="D136" s="314"/>
      <c r="F136" s="4"/>
      <c r="G136" s="36"/>
    </row>
    <row r="137" spans="1:7" s="2" customFormat="1" ht="15">
      <c r="A137" s="34"/>
      <c r="B137" s="312"/>
      <c r="C137" s="313"/>
      <c r="D137" s="314"/>
      <c r="F137" s="4"/>
      <c r="G137" s="36"/>
    </row>
    <row r="138" spans="1:7" s="2" customFormat="1" ht="15">
      <c r="A138" s="34"/>
      <c r="B138" s="312"/>
      <c r="C138" s="313"/>
      <c r="D138" s="314"/>
      <c r="F138" s="4"/>
      <c r="G138" s="36"/>
    </row>
    <row r="139" spans="1:7" s="2" customFormat="1" ht="15">
      <c r="A139" s="34"/>
      <c r="B139" s="312"/>
      <c r="C139" s="313"/>
      <c r="D139" s="314"/>
      <c r="F139" s="4"/>
      <c r="G139" s="36"/>
    </row>
    <row r="140" spans="1:7" s="2" customFormat="1" ht="15">
      <c r="A140" s="34"/>
      <c r="B140" s="315"/>
      <c r="C140" s="316"/>
      <c r="D140" s="31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IF(F132="Yes",1,IF(F132="No",0,IF(AND(ISBLANK(F142),ISNUMBER(F129)),1,IF(F142&gt;0,LOOKUP(F129/F142,$H$6:$H$10),IF(ISTEXT(D122),0,"")))))</f>
        <v/>
      </c>
      <c r="G144" s="36"/>
    </row>
    <row r="145" spans="1:7" s="2" customFormat="1" ht="10.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3"/>
      <c r="G147" s="39"/>
    </row>
    <row r="148" spans="1:7" s="45" customFormat="1" ht="12">
      <c r="A148" s="42"/>
      <c r="B148" s="135"/>
      <c r="C148" s="43"/>
      <c r="D148" s="154"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8" t="s">
        <v>306</v>
      </c>
      <c r="C156" s="318"/>
      <c r="D156" s="318"/>
      <c r="F156" s="4"/>
      <c r="G156" s="36"/>
    </row>
    <row r="157" spans="1:7" s="2" customFormat="1" ht="13.5" thickBot="1">
      <c r="A157" s="34"/>
      <c r="B157" s="318"/>
      <c r="C157" s="318"/>
      <c r="D157" s="318"/>
      <c r="E157" s="14" t="s">
        <v>2</v>
      </c>
      <c r="F157" s="15"/>
      <c r="G157" s="36"/>
    </row>
    <row r="158" spans="1:7" s="2" customFormat="1" ht="6.75" customHeight="1">
      <c r="A158" s="34"/>
      <c r="D158" s="3"/>
      <c r="F158" s="4"/>
      <c r="G158" s="36"/>
    </row>
    <row r="159" spans="1:7" s="2" customFormat="1" ht="15">
      <c r="A159" s="34"/>
      <c r="B159" s="309"/>
      <c r="C159" s="310"/>
      <c r="D159" s="311"/>
      <c r="F159" s="4"/>
      <c r="G159" s="36"/>
    </row>
    <row r="160" spans="1:7" s="2" customFormat="1" ht="15">
      <c r="A160" s="34"/>
      <c r="B160" s="312"/>
      <c r="C160" s="313"/>
      <c r="D160" s="314"/>
      <c r="F160" s="4"/>
      <c r="G160" s="36"/>
    </row>
    <row r="161" spans="1:7" s="2" customFormat="1" ht="15">
      <c r="A161" s="34"/>
      <c r="B161" s="312"/>
      <c r="C161" s="313"/>
      <c r="D161" s="314"/>
      <c r="F161" s="4"/>
      <c r="G161" s="36"/>
    </row>
    <row r="162" spans="1:7" s="2" customFormat="1" ht="15">
      <c r="A162" s="34"/>
      <c r="B162" s="312"/>
      <c r="C162" s="313"/>
      <c r="D162" s="314"/>
      <c r="F162" s="4"/>
      <c r="G162" s="36"/>
    </row>
    <row r="163" spans="1:7" s="2" customFormat="1" ht="15">
      <c r="A163" s="34"/>
      <c r="B163" s="312"/>
      <c r="C163" s="313"/>
      <c r="D163" s="314"/>
      <c r="F163" s="4"/>
      <c r="G163" s="36"/>
    </row>
    <row r="164" spans="1:7" s="2" customFormat="1" ht="15">
      <c r="A164" s="34"/>
      <c r="B164" s="312"/>
      <c r="C164" s="313"/>
      <c r="D164" s="314"/>
      <c r="F164" s="4"/>
      <c r="G164" s="36"/>
    </row>
    <row r="165" spans="1:7" s="2" customFormat="1" ht="15">
      <c r="A165" s="34"/>
      <c r="B165" s="315"/>
      <c r="C165" s="316"/>
      <c r="D165" s="31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IF(F157="Yes",1,IF(F157="No",0,IF(AND(ISBLANK(F167),ISNUMBER(F154)),1,IF(F167&gt;0,LOOKUP(F154/F167,$H$6:$H$10),IF(ISTEXT(D147),0,"")))))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3"/>
      <c r="G172" s="39"/>
    </row>
    <row r="173" spans="1:7" s="45" customFormat="1" ht="12">
      <c r="A173" s="42"/>
      <c r="B173" s="135"/>
      <c r="C173" s="43"/>
      <c r="D173" s="154"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8" t="s">
        <v>306</v>
      </c>
      <c r="C181" s="318"/>
      <c r="D181" s="318"/>
      <c r="F181" s="4"/>
      <c r="G181" s="36"/>
    </row>
    <row r="182" spans="1:7" s="2" customFormat="1" ht="13.5" thickBot="1">
      <c r="A182" s="34"/>
      <c r="B182" s="318"/>
      <c r="C182" s="318"/>
      <c r="D182" s="318"/>
      <c r="E182" s="14" t="s">
        <v>2</v>
      </c>
      <c r="F182" s="15"/>
      <c r="G182" s="36"/>
    </row>
    <row r="183" spans="1:7" s="2" customFormat="1" ht="6.75" customHeight="1">
      <c r="A183" s="34"/>
      <c r="D183" s="3"/>
      <c r="F183" s="4"/>
      <c r="G183" s="36"/>
    </row>
    <row r="184" spans="1:7" s="2" customFormat="1" ht="15">
      <c r="A184" s="34"/>
      <c r="B184" s="309"/>
      <c r="C184" s="310"/>
      <c r="D184" s="311"/>
      <c r="F184" s="4"/>
      <c r="G184" s="36"/>
    </row>
    <row r="185" spans="1:7" s="2" customFormat="1" ht="15">
      <c r="A185" s="34"/>
      <c r="B185" s="312"/>
      <c r="C185" s="313"/>
      <c r="D185" s="314"/>
      <c r="F185" s="4"/>
      <c r="G185" s="36"/>
    </row>
    <row r="186" spans="1:7" s="2" customFormat="1" ht="15">
      <c r="A186" s="34"/>
      <c r="B186" s="312"/>
      <c r="C186" s="313"/>
      <c r="D186" s="314"/>
      <c r="F186" s="4"/>
      <c r="G186" s="36"/>
    </row>
    <row r="187" spans="1:7" s="2" customFormat="1" ht="15">
      <c r="A187" s="34"/>
      <c r="B187" s="312"/>
      <c r="C187" s="313"/>
      <c r="D187" s="314"/>
      <c r="F187" s="4"/>
      <c r="G187" s="36"/>
    </row>
    <row r="188" spans="1:7" s="2" customFormat="1" ht="15">
      <c r="A188" s="34"/>
      <c r="B188" s="312"/>
      <c r="C188" s="313"/>
      <c r="D188" s="314"/>
      <c r="F188" s="4"/>
      <c r="G188" s="36"/>
    </row>
    <row r="189" spans="1:7" s="2" customFormat="1" ht="15">
      <c r="A189" s="34"/>
      <c r="B189" s="312"/>
      <c r="C189" s="313"/>
      <c r="D189" s="314"/>
      <c r="F189" s="4"/>
      <c r="G189" s="36"/>
    </row>
    <row r="190" spans="1:7" s="2" customFormat="1" ht="15">
      <c r="A190" s="34"/>
      <c r="B190" s="315"/>
      <c r="C190" s="316"/>
      <c r="D190" s="31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IF(F182="Yes",1,IF(F182="No",0,IF(AND(ISBLANK(F192),ISNUMBER(F179)),1,IF(F192&gt;0,LOOKUP(F179/F192,$H$6:$H$10),IF(ISTEXT(D172),0,"")))))</f>
        <v/>
      </c>
      <c r="G194" s="36"/>
    </row>
    <row r="195" spans="1:7" s="2" customFormat="1" ht="15">
      <c r="A195" s="48"/>
      <c r="B195" s="49"/>
      <c r="C195" s="49"/>
      <c r="D195" s="50"/>
      <c r="E195" s="49"/>
      <c r="F195" s="51"/>
      <c r="G195" s="52"/>
    </row>
  </sheetData>
  <mergeCells count="14">
    <mergeCell ref="B29:D30"/>
    <mergeCell ref="B56:D57"/>
    <mergeCell ref="B81:D82"/>
    <mergeCell ref="B106:D107"/>
    <mergeCell ref="B131:D132"/>
    <mergeCell ref="B32:D38"/>
    <mergeCell ref="B184:D190"/>
    <mergeCell ref="B59:D65"/>
    <mergeCell ref="B84:D90"/>
    <mergeCell ref="B109:D115"/>
    <mergeCell ref="B134:D140"/>
    <mergeCell ref="B159:D165"/>
    <mergeCell ref="B156:D157"/>
    <mergeCell ref="B181:D182"/>
  </mergeCells>
  <dataValidations count="1">
    <dataValidation type="list" showInputMessage="1" showErrorMessage="1" sqref="F57 F157 F132 F107 F82 F182 F6">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2" manualBreakCount="2">
    <brk id="70" max="16383" man="1"/>
    <brk id="145"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370"/>
  <sheetViews>
    <sheetView showGridLines="0" view="pageBreakPreview" zoomScaleSheetLayoutView="100" zoomScalePageLayoutView="90" workbookViewId="0" topLeftCell="A1">
      <selection activeCell="F20" sqref="F20"/>
    </sheetView>
  </sheetViews>
  <sheetFormatPr defaultColWidth="10.00390625" defaultRowHeight="15"/>
  <cols>
    <col min="1" max="1" width="1.7109375" style="5" customWidth="1"/>
    <col min="2" max="2" width="2.140625" style="5" customWidth="1"/>
    <col min="3" max="3" width="20.8515625" style="5" customWidth="1"/>
    <col min="4" max="4" width="76.00390625" style="11" customWidth="1"/>
    <col min="5" max="5" width="2.7109375" style="5" customWidth="1"/>
    <col min="6" max="6" width="14.421875" style="7" customWidth="1"/>
    <col min="7" max="7" width="2.710937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183</v>
      </c>
    </row>
    <row r="6" spans="1:6" s="90" customFormat="1" ht="13.5" thickBot="1">
      <c r="A6" s="89"/>
      <c r="D6" s="93" t="s">
        <v>143</v>
      </c>
      <c r="E6" s="12" t="s">
        <v>2</v>
      </c>
      <c r="F6" s="15" t="s">
        <v>191</v>
      </c>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130</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v>1143450</v>
      </c>
      <c r="G17" s="36"/>
    </row>
    <row r="18" spans="1:7" s="2" customFormat="1" ht="13.5" thickBot="1">
      <c r="A18" s="34"/>
      <c r="C18" s="35"/>
      <c r="D18" s="3"/>
      <c r="F18" s="4"/>
      <c r="G18" s="36"/>
    </row>
    <row r="19" spans="1:7" s="2" customFormat="1" ht="13.5" thickBot="1">
      <c r="A19" s="34"/>
      <c r="B19" s="2" t="s">
        <v>11</v>
      </c>
      <c r="C19" s="35"/>
      <c r="D19" s="3"/>
      <c r="E19" s="14" t="s">
        <v>2</v>
      </c>
      <c r="F19" s="15">
        <v>1143450</v>
      </c>
      <c r="G19" s="36"/>
    </row>
    <row r="20" spans="1:7" s="73" customFormat="1" ht="15">
      <c r="A20" s="81"/>
      <c r="B20" s="64"/>
      <c r="C20" s="64"/>
      <c r="D20" s="72"/>
      <c r="F20" s="74"/>
      <c r="G20" s="75"/>
    </row>
    <row r="21" spans="1:7" s="73" customFormat="1" ht="15">
      <c r="A21" s="76"/>
      <c r="B21" s="77" t="s">
        <v>184</v>
      </c>
      <c r="C21" s="77"/>
      <c r="D21" s="72"/>
      <c r="G21" s="75"/>
    </row>
    <row r="22" spans="1:7" s="73" customFormat="1" ht="6.75" customHeight="1" thickBot="1">
      <c r="A22" s="76"/>
      <c r="B22" s="10"/>
      <c r="C22" s="77"/>
      <c r="D22" s="72"/>
      <c r="F22" s="74"/>
      <c r="G22" s="75"/>
    </row>
    <row r="23" spans="1:7" ht="13.5" thickBot="1">
      <c r="A23" s="79"/>
      <c r="B23" s="5" t="s">
        <v>31</v>
      </c>
      <c r="E23" s="14" t="s">
        <v>2</v>
      </c>
      <c r="F23" s="139">
        <v>8</v>
      </c>
      <c r="G23" s="80"/>
    </row>
    <row r="24" spans="1:7" ht="6.75" customHeight="1" thickBot="1">
      <c r="A24" s="79"/>
      <c r="G24" s="80"/>
    </row>
    <row r="25" spans="1:7" ht="13.5" thickBot="1">
      <c r="A25" s="79"/>
      <c r="B25" s="5" t="s">
        <v>32</v>
      </c>
      <c r="E25" s="14" t="s">
        <v>2</v>
      </c>
      <c r="F25" s="139">
        <v>1279</v>
      </c>
      <c r="G25" s="80"/>
    </row>
    <row r="26" spans="1:7" ht="6.75" customHeight="1" thickBot="1">
      <c r="A26" s="79"/>
      <c r="G26" s="80"/>
    </row>
    <row r="27" spans="1:7" ht="13.5" thickBot="1">
      <c r="A27" s="79"/>
      <c r="C27" s="5" t="s">
        <v>185</v>
      </c>
      <c r="F27" s="272">
        <f>IF(F25&gt;F23,F23/F25,"N/A")</f>
        <v>0.006254886630179828</v>
      </c>
      <c r="G27" s="80"/>
    </row>
    <row r="28" spans="1:7" ht="6.75" customHeight="1">
      <c r="A28" s="79"/>
      <c r="G28" s="80"/>
    </row>
    <row r="29" spans="1:7" s="2" customFormat="1" ht="15">
      <c r="A29" s="34"/>
      <c r="B29" s="330" t="s">
        <v>305</v>
      </c>
      <c r="C29" s="331"/>
      <c r="D29" s="331"/>
      <c r="E29" s="45"/>
      <c r="F29" s="46"/>
      <c r="G29" s="36"/>
    </row>
    <row r="30" spans="1:7" s="2" customFormat="1" ht="15">
      <c r="A30" s="34"/>
      <c r="B30" s="331"/>
      <c r="C30" s="331"/>
      <c r="D30" s="331"/>
      <c r="E30" s="45"/>
      <c r="F30" s="46"/>
      <c r="G30" s="36"/>
    </row>
    <row r="31" spans="1:7" s="2" customFormat="1" ht="6.75" customHeight="1">
      <c r="A31" s="34"/>
      <c r="D31" s="3"/>
      <c r="F31" s="4"/>
      <c r="G31" s="36"/>
    </row>
    <row r="32" spans="1:7" s="2" customFormat="1" ht="15">
      <c r="A32" s="34"/>
      <c r="B32" s="309" t="s">
        <v>371</v>
      </c>
      <c r="C32" s="310"/>
      <c r="D32" s="311"/>
      <c r="F32" s="4"/>
      <c r="G32" s="36"/>
    </row>
    <row r="33" spans="1:7" s="2" customFormat="1" ht="15">
      <c r="A33" s="34"/>
      <c r="B33" s="312"/>
      <c r="C33" s="313"/>
      <c r="D33" s="314"/>
      <c r="F33" s="4"/>
      <c r="G33" s="36"/>
    </row>
    <row r="34" spans="1:7" s="2" customFormat="1" ht="15">
      <c r="A34" s="34"/>
      <c r="B34" s="312"/>
      <c r="C34" s="313"/>
      <c r="D34" s="314"/>
      <c r="F34" s="4"/>
      <c r="G34" s="36"/>
    </row>
    <row r="35" spans="1:7" s="2" customFormat="1" ht="15">
      <c r="A35" s="34"/>
      <c r="B35" s="312"/>
      <c r="C35" s="313"/>
      <c r="D35" s="314"/>
      <c r="F35" s="4"/>
      <c r="G35" s="36"/>
    </row>
    <row r="36" spans="1:7" s="2" customFormat="1" ht="15">
      <c r="A36" s="34"/>
      <c r="B36" s="312"/>
      <c r="C36" s="313"/>
      <c r="D36" s="314"/>
      <c r="F36" s="4"/>
      <c r="G36" s="36"/>
    </row>
    <row r="37" spans="1:7" s="2" customFormat="1" ht="15">
      <c r="A37" s="34"/>
      <c r="B37" s="312"/>
      <c r="C37" s="313"/>
      <c r="D37" s="314"/>
      <c r="F37" s="4"/>
      <c r="G37" s="36"/>
    </row>
    <row r="38" spans="1:7" s="2" customFormat="1" ht="160.5" customHeight="1">
      <c r="A38" s="34"/>
      <c r="B38" s="315"/>
      <c r="C38" s="316"/>
      <c r="D38" s="317"/>
      <c r="F38" s="4"/>
      <c r="G38" s="36"/>
    </row>
    <row r="39" spans="1:7" ht="6.75" customHeight="1" thickBot="1">
      <c r="A39" s="79"/>
      <c r="G39" s="80"/>
    </row>
    <row r="40" spans="1:7" ht="13.5" thickBot="1">
      <c r="A40" s="79"/>
      <c r="B40" s="5" t="s">
        <v>176</v>
      </c>
      <c r="E40" s="14" t="s">
        <v>2</v>
      </c>
      <c r="F40" s="138">
        <v>0.011</v>
      </c>
      <c r="G40" s="80"/>
    </row>
    <row r="41" spans="1:7" ht="6.75" customHeight="1" thickBot="1">
      <c r="A41" s="79"/>
      <c r="G41" s="80"/>
    </row>
    <row r="42" spans="1:7" ht="14.25" customHeight="1" thickBot="1">
      <c r="A42" s="79"/>
      <c r="B42" s="5" t="s">
        <v>231</v>
      </c>
      <c r="F42" s="149">
        <f>IF(ISNUMBER(F40),F27/F40,"N/A")</f>
        <v>0.5686260572890753</v>
      </c>
      <c r="G42" s="80"/>
    </row>
    <row r="43" spans="1:7" ht="6.75" customHeight="1" thickBot="1">
      <c r="A43" s="79"/>
      <c r="G43" s="80"/>
    </row>
    <row r="44" spans="1:7" ht="13.5" thickBot="1">
      <c r="A44" s="79"/>
      <c r="C44" s="78" t="s">
        <v>15</v>
      </c>
      <c r="F44" s="18">
        <v>1</v>
      </c>
      <c r="G44" s="80"/>
    </row>
    <row r="45" spans="1:7" s="2" customFormat="1" ht="9.75" customHeight="1">
      <c r="A45" s="48"/>
      <c r="B45" s="49"/>
      <c r="C45" s="49"/>
      <c r="D45" s="50"/>
      <c r="E45" s="49"/>
      <c r="F45" s="51"/>
      <c r="G45" s="52"/>
    </row>
    <row r="46" spans="1:7" s="2" customFormat="1" ht="6.75" customHeight="1">
      <c r="A46" s="34"/>
      <c r="D46" s="3"/>
      <c r="F46" s="4"/>
      <c r="G46" s="36"/>
    </row>
    <row r="47" spans="1:7" s="33" customFormat="1" ht="28.5">
      <c r="A47" s="40"/>
      <c r="B47" s="41" t="s">
        <v>234</v>
      </c>
      <c r="C47" s="41"/>
      <c r="D47" s="153" t="s">
        <v>345</v>
      </c>
      <c r="G47" s="39"/>
    </row>
    <row r="48" spans="1:7" s="45" customFormat="1" ht="12">
      <c r="A48" s="42"/>
      <c r="B48" s="135"/>
      <c r="C48" s="43"/>
      <c r="D48" s="154"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Yes</v>
      </c>
      <c r="G54" s="36"/>
    </row>
    <row r="55" spans="1:7" s="2" customFormat="1" ht="6.75" customHeight="1">
      <c r="A55" s="34"/>
      <c r="D55" s="3"/>
      <c r="F55" s="4"/>
      <c r="G55" s="36"/>
    </row>
    <row r="56" spans="1:7" s="2" customFormat="1" ht="13.5" customHeight="1" thickBot="1">
      <c r="A56" s="34"/>
      <c r="B56" s="318" t="s">
        <v>306</v>
      </c>
      <c r="C56" s="318"/>
      <c r="D56" s="318"/>
      <c r="F56" s="4"/>
      <c r="G56" s="36"/>
    </row>
    <row r="57" spans="1:7" s="2" customFormat="1" ht="13.5" thickBot="1">
      <c r="A57" s="34"/>
      <c r="B57" s="318"/>
      <c r="C57" s="318"/>
      <c r="D57" s="318"/>
      <c r="E57" s="14" t="s">
        <v>2</v>
      </c>
      <c r="F57" s="15" t="s">
        <v>191</v>
      </c>
      <c r="G57" s="36"/>
    </row>
    <row r="58" spans="1:7" s="2" customFormat="1" ht="6.75" customHeight="1">
      <c r="A58" s="34"/>
      <c r="D58" s="3"/>
      <c r="F58" s="4"/>
      <c r="G58" s="36"/>
    </row>
    <row r="59" spans="1:7" s="2" customFormat="1" ht="15">
      <c r="A59" s="34"/>
      <c r="B59" s="309" t="s">
        <v>372</v>
      </c>
      <c r="C59" s="310"/>
      <c r="D59" s="311"/>
      <c r="F59" s="4"/>
      <c r="G59" s="36"/>
    </row>
    <row r="60" spans="1:7" s="2" customFormat="1" ht="15">
      <c r="A60" s="34"/>
      <c r="B60" s="312"/>
      <c r="C60" s="313"/>
      <c r="D60" s="314"/>
      <c r="F60" s="4"/>
      <c r="G60" s="36"/>
    </row>
    <row r="61" spans="1:7" s="2" customFormat="1" ht="15">
      <c r="A61" s="34"/>
      <c r="B61" s="312"/>
      <c r="C61" s="313"/>
      <c r="D61" s="314"/>
      <c r="F61" s="4"/>
      <c r="G61" s="36"/>
    </row>
    <row r="62" spans="1:7" s="2" customFormat="1" ht="15">
      <c r="A62" s="34"/>
      <c r="B62" s="312"/>
      <c r="C62" s="313"/>
      <c r="D62" s="314"/>
      <c r="F62" s="4"/>
      <c r="G62" s="36"/>
    </row>
    <row r="63" spans="1:7" s="2" customFormat="1" ht="15">
      <c r="A63" s="34"/>
      <c r="B63" s="312"/>
      <c r="C63" s="313"/>
      <c r="D63" s="314"/>
      <c r="F63" s="4"/>
      <c r="G63" s="36"/>
    </row>
    <row r="64" spans="1:7" s="2" customFormat="1" ht="15" customHeight="1">
      <c r="A64" s="34"/>
      <c r="B64" s="312"/>
      <c r="C64" s="313"/>
      <c r="D64" s="314"/>
      <c r="F64" s="4"/>
      <c r="G64" s="36"/>
    </row>
    <row r="65" spans="1:7" s="2" customFormat="1" ht="193.5" customHeight="1">
      <c r="A65" s="34"/>
      <c r="B65" s="315"/>
      <c r="C65" s="316"/>
      <c r="D65" s="317"/>
      <c r="F65" s="4"/>
      <c r="G65" s="36"/>
    </row>
    <row r="66" spans="1:7" s="2" customFormat="1" ht="6.75" customHeight="1" thickBot="1">
      <c r="A66" s="34"/>
      <c r="D66" s="3"/>
      <c r="F66" s="4"/>
      <c r="G66" s="36"/>
    </row>
    <row r="67" spans="1:7" s="2" customFormat="1" ht="13.5" thickBot="1">
      <c r="A67" s="34"/>
      <c r="B67" s="2" t="s">
        <v>20</v>
      </c>
      <c r="D67" s="3"/>
      <c r="E67" s="14" t="s">
        <v>2</v>
      </c>
      <c r="F67" s="54" t="s">
        <v>191</v>
      </c>
      <c r="G67" s="36"/>
    </row>
    <row r="68" spans="1:7" s="2" customFormat="1" ht="6.75" customHeight="1" thickBot="1">
      <c r="A68" s="34"/>
      <c r="D68" s="3"/>
      <c r="F68" s="4"/>
      <c r="G68" s="36"/>
    </row>
    <row r="69" spans="1:7" s="2" customFormat="1" ht="13.5" thickBot="1">
      <c r="A69" s="34"/>
      <c r="C69" s="35" t="s">
        <v>15</v>
      </c>
      <c r="D69" s="3"/>
      <c r="F69" s="18">
        <f>IF(F57="Yes",1,IF(F57="No",0,IF(AND(ISBLANK(F67),ISNUMBER(F54)),1,IF(F67&gt;0,LOOKUP(F54/F67,$H$7:$H$10),IF(ISTEXT(D47),0,"")))))</f>
        <v>1</v>
      </c>
      <c r="G69" s="36"/>
    </row>
    <row r="70" spans="1:7" s="2" customFormat="1" ht="10.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3"/>
      <c r="G72" s="39"/>
    </row>
    <row r="73" spans="1:7" s="45" customFormat="1" ht="12">
      <c r="A73" s="42"/>
      <c r="B73" s="135"/>
      <c r="C73" s="43"/>
      <c r="D73" s="154"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8" t="s">
        <v>306</v>
      </c>
      <c r="C81" s="318"/>
      <c r="D81" s="318"/>
      <c r="F81" s="4"/>
      <c r="G81" s="36"/>
    </row>
    <row r="82" spans="1:7" s="2" customFormat="1" ht="13.5" thickBot="1">
      <c r="A82" s="34"/>
      <c r="B82" s="318"/>
      <c r="C82" s="318"/>
      <c r="D82" s="318"/>
      <c r="E82" s="14" t="s">
        <v>2</v>
      </c>
      <c r="F82" s="15"/>
      <c r="G82" s="36"/>
    </row>
    <row r="83" spans="1:7" s="2" customFormat="1" ht="6.75" customHeight="1">
      <c r="A83" s="34"/>
      <c r="D83" s="3"/>
      <c r="F83" s="4"/>
      <c r="G83" s="36"/>
    </row>
    <row r="84" spans="1:7" s="2" customFormat="1" ht="15">
      <c r="A84" s="34"/>
      <c r="B84" s="309"/>
      <c r="C84" s="310"/>
      <c r="D84" s="311"/>
      <c r="F84" s="4"/>
      <c r="G84" s="36"/>
    </row>
    <row r="85" spans="1:7" s="2" customFormat="1" ht="15">
      <c r="A85" s="34"/>
      <c r="B85" s="312"/>
      <c r="C85" s="313"/>
      <c r="D85" s="314"/>
      <c r="F85" s="4"/>
      <c r="G85" s="36"/>
    </row>
    <row r="86" spans="1:7" s="2" customFormat="1" ht="15">
      <c r="A86" s="34"/>
      <c r="B86" s="312"/>
      <c r="C86" s="313"/>
      <c r="D86" s="314"/>
      <c r="F86" s="4"/>
      <c r="G86" s="36"/>
    </row>
    <row r="87" spans="1:7" s="2" customFormat="1" ht="15">
      <c r="A87" s="34"/>
      <c r="B87" s="312"/>
      <c r="C87" s="313"/>
      <c r="D87" s="314"/>
      <c r="F87" s="4"/>
      <c r="G87" s="36"/>
    </row>
    <row r="88" spans="1:7" s="2" customFormat="1" ht="15">
      <c r="A88" s="34"/>
      <c r="B88" s="312"/>
      <c r="C88" s="313"/>
      <c r="D88" s="314"/>
      <c r="F88" s="4"/>
      <c r="G88" s="36"/>
    </row>
    <row r="89" spans="1:7" s="2" customFormat="1" ht="15">
      <c r="A89" s="34"/>
      <c r="B89" s="312"/>
      <c r="C89" s="313"/>
      <c r="D89" s="314"/>
      <c r="F89" s="4"/>
      <c r="G89" s="36"/>
    </row>
    <row r="90" spans="1:7" s="2" customFormat="1" ht="15">
      <c r="A90" s="34"/>
      <c r="B90" s="315"/>
      <c r="C90" s="316"/>
      <c r="D90" s="317"/>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10.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3"/>
      <c r="G97" s="39"/>
    </row>
    <row r="98" spans="1:7" s="45" customFormat="1" ht="12">
      <c r="A98" s="42"/>
      <c r="B98" s="135"/>
      <c r="C98" s="43"/>
      <c r="D98" s="154"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8" t="s">
        <v>306</v>
      </c>
      <c r="C106" s="318"/>
      <c r="D106" s="318"/>
      <c r="F106" s="4"/>
      <c r="G106" s="36"/>
    </row>
    <row r="107" spans="1:7" s="2" customFormat="1" ht="13.5" thickBot="1">
      <c r="A107" s="34"/>
      <c r="B107" s="318"/>
      <c r="C107" s="318"/>
      <c r="D107" s="318"/>
      <c r="E107" s="14" t="s">
        <v>2</v>
      </c>
      <c r="F107" s="15"/>
      <c r="G107" s="36"/>
    </row>
    <row r="108" spans="1:7" s="2" customFormat="1" ht="6.75" customHeight="1">
      <c r="A108" s="34"/>
      <c r="D108" s="3"/>
      <c r="F108" s="4"/>
      <c r="G108" s="36"/>
    </row>
    <row r="109" spans="1:7" s="2" customFormat="1" ht="15">
      <c r="A109" s="34"/>
      <c r="B109" s="309"/>
      <c r="C109" s="310"/>
      <c r="D109" s="311"/>
      <c r="F109" s="4"/>
      <c r="G109" s="36"/>
    </row>
    <row r="110" spans="1:7" s="2" customFormat="1" ht="15">
      <c r="A110" s="34"/>
      <c r="B110" s="312"/>
      <c r="C110" s="313"/>
      <c r="D110" s="314"/>
      <c r="F110" s="4"/>
      <c r="G110" s="36"/>
    </row>
    <row r="111" spans="1:7" s="2" customFormat="1" ht="15">
      <c r="A111" s="34"/>
      <c r="B111" s="312"/>
      <c r="C111" s="313"/>
      <c r="D111" s="314"/>
      <c r="F111" s="4"/>
      <c r="G111" s="36"/>
    </row>
    <row r="112" spans="1:7" s="2" customFormat="1" ht="15">
      <c r="A112" s="34"/>
      <c r="B112" s="312"/>
      <c r="C112" s="313"/>
      <c r="D112" s="314"/>
      <c r="F112" s="4"/>
      <c r="G112" s="36"/>
    </row>
    <row r="113" spans="1:7" s="2" customFormat="1" ht="15">
      <c r="A113" s="34"/>
      <c r="B113" s="312"/>
      <c r="C113" s="313"/>
      <c r="D113" s="314"/>
      <c r="F113" s="4"/>
      <c r="G113" s="36"/>
    </row>
    <row r="114" spans="1:7" s="2" customFormat="1" ht="15">
      <c r="A114" s="34"/>
      <c r="B114" s="312"/>
      <c r="C114" s="313"/>
      <c r="D114" s="314"/>
      <c r="F114" s="4"/>
      <c r="G114" s="36"/>
    </row>
    <row r="115" spans="1:7" s="2" customFormat="1" ht="15">
      <c r="A115" s="34"/>
      <c r="B115" s="315"/>
      <c r="C115" s="316"/>
      <c r="D115" s="31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12"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3"/>
      <c r="G122" s="39"/>
    </row>
    <row r="123" spans="1:7" s="45" customFormat="1" ht="12">
      <c r="A123" s="42"/>
      <c r="B123" s="135"/>
      <c r="C123" s="43"/>
      <c r="D123" s="154"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8" t="s">
        <v>306</v>
      </c>
      <c r="C131" s="318"/>
      <c r="D131" s="318"/>
      <c r="F131" s="4"/>
      <c r="G131" s="36"/>
    </row>
    <row r="132" spans="1:7" s="2" customFormat="1" ht="13.5" thickBot="1">
      <c r="A132" s="34"/>
      <c r="B132" s="318"/>
      <c r="C132" s="318"/>
      <c r="D132" s="318"/>
      <c r="E132" s="14" t="s">
        <v>2</v>
      </c>
      <c r="F132" s="15"/>
      <c r="G132" s="36"/>
    </row>
    <row r="133" spans="1:7" s="2" customFormat="1" ht="6.75" customHeight="1">
      <c r="A133" s="34"/>
      <c r="D133" s="3"/>
      <c r="F133" s="4"/>
      <c r="G133" s="36"/>
    </row>
    <row r="134" spans="1:7" s="2" customFormat="1" ht="15">
      <c r="A134" s="34"/>
      <c r="B134" s="309"/>
      <c r="C134" s="310"/>
      <c r="D134" s="311"/>
      <c r="F134" s="4"/>
      <c r="G134" s="36"/>
    </row>
    <row r="135" spans="1:7" s="2" customFormat="1" ht="15">
      <c r="A135" s="34"/>
      <c r="B135" s="312"/>
      <c r="C135" s="313"/>
      <c r="D135" s="314"/>
      <c r="F135" s="4"/>
      <c r="G135" s="36"/>
    </row>
    <row r="136" spans="1:7" s="2" customFormat="1" ht="15">
      <c r="A136" s="34"/>
      <c r="B136" s="312"/>
      <c r="C136" s="313"/>
      <c r="D136" s="314"/>
      <c r="F136" s="4"/>
      <c r="G136" s="36"/>
    </row>
    <row r="137" spans="1:7" s="2" customFormat="1" ht="15">
      <c r="A137" s="34"/>
      <c r="B137" s="312"/>
      <c r="C137" s="313"/>
      <c r="D137" s="314"/>
      <c r="F137" s="4"/>
      <c r="G137" s="36"/>
    </row>
    <row r="138" spans="1:7" s="2" customFormat="1" ht="15">
      <c r="A138" s="34"/>
      <c r="B138" s="312"/>
      <c r="C138" s="313"/>
      <c r="D138" s="314"/>
      <c r="F138" s="4"/>
      <c r="G138" s="36"/>
    </row>
    <row r="139" spans="1:7" s="2" customFormat="1" ht="15">
      <c r="A139" s="34"/>
      <c r="B139" s="312"/>
      <c r="C139" s="313"/>
      <c r="D139" s="314"/>
      <c r="F139" s="4"/>
      <c r="G139" s="36"/>
    </row>
    <row r="140" spans="1:7" s="2" customFormat="1" ht="15">
      <c r="A140" s="34"/>
      <c r="B140" s="315"/>
      <c r="C140" s="316"/>
      <c r="D140" s="31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12"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3"/>
      <c r="G147" s="39"/>
    </row>
    <row r="148" spans="1:7" s="45" customFormat="1" ht="12">
      <c r="A148" s="42"/>
      <c r="B148" s="135"/>
      <c r="C148" s="43"/>
      <c r="D148" s="154"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8" t="s">
        <v>306</v>
      </c>
      <c r="C156" s="318"/>
      <c r="D156" s="318"/>
      <c r="F156" s="4"/>
      <c r="G156" s="36"/>
    </row>
    <row r="157" spans="1:7" s="2" customFormat="1" ht="13.5" thickBot="1">
      <c r="A157" s="34"/>
      <c r="B157" s="318"/>
      <c r="C157" s="318"/>
      <c r="D157" s="318"/>
      <c r="E157" s="14" t="s">
        <v>2</v>
      </c>
      <c r="F157" s="15"/>
      <c r="G157" s="36"/>
    </row>
    <row r="158" spans="1:7" s="2" customFormat="1" ht="6.75" customHeight="1">
      <c r="A158" s="34"/>
      <c r="D158" s="3"/>
      <c r="F158" s="4"/>
      <c r="G158" s="36"/>
    </row>
    <row r="159" spans="1:7" s="2" customFormat="1" ht="15">
      <c r="A159" s="34"/>
      <c r="B159" s="309"/>
      <c r="C159" s="310"/>
      <c r="D159" s="311"/>
      <c r="F159" s="4"/>
      <c r="G159" s="36"/>
    </row>
    <row r="160" spans="1:7" s="2" customFormat="1" ht="15">
      <c r="A160" s="34"/>
      <c r="B160" s="312"/>
      <c r="C160" s="313"/>
      <c r="D160" s="314"/>
      <c r="F160" s="4"/>
      <c r="G160" s="36"/>
    </row>
    <row r="161" spans="1:7" s="2" customFormat="1" ht="15">
      <c r="A161" s="34"/>
      <c r="B161" s="312"/>
      <c r="C161" s="313"/>
      <c r="D161" s="314"/>
      <c r="F161" s="4"/>
      <c r="G161" s="36"/>
    </row>
    <row r="162" spans="1:7" s="2" customFormat="1" ht="15">
      <c r="A162" s="34"/>
      <c r="B162" s="312"/>
      <c r="C162" s="313"/>
      <c r="D162" s="314"/>
      <c r="F162" s="4"/>
      <c r="G162" s="36"/>
    </row>
    <row r="163" spans="1:7" s="2" customFormat="1" ht="15">
      <c r="A163" s="34"/>
      <c r="B163" s="312"/>
      <c r="C163" s="313"/>
      <c r="D163" s="314"/>
      <c r="F163" s="4"/>
      <c r="G163" s="36"/>
    </row>
    <row r="164" spans="1:7" s="2" customFormat="1" ht="15">
      <c r="A164" s="34"/>
      <c r="B164" s="312"/>
      <c r="C164" s="313"/>
      <c r="D164" s="314"/>
      <c r="F164" s="4"/>
      <c r="G164" s="36"/>
    </row>
    <row r="165" spans="1:7" s="2" customFormat="1" ht="15">
      <c r="A165" s="34"/>
      <c r="B165" s="315"/>
      <c r="C165" s="316"/>
      <c r="D165" s="31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11.2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3"/>
      <c r="G172" s="39"/>
    </row>
    <row r="173" spans="1:7" s="45" customFormat="1" ht="12">
      <c r="A173" s="42"/>
      <c r="B173" s="135"/>
      <c r="C173" s="43"/>
      <c r="D173" s="154"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8" t="s">
        <v>306</v>
      </c>
      <c r="C181" s="318"/>
      <c r="D181" s="318"/>
      <c r="F181" s="4"/>
      <c r="G181" s="36"/>
    </row>
    <row r="182" spans="1:7" s="2" customFormat="1" ht="13.5" thickBot="1">
      <c r="A182" s="34"/>
      <c r="B182" s="318"/>
      <c r="C182" s="318"/>
      <c r="D182" s="318"/>
      <c r="E182" s="14" t="s">
        <v>2</v>
      </c>
      <c r="F182" s="15"/>
      <c r="G182" s="36"/>
    </row>
    <row r="183" spans="1:7" s="2" customFormat="1" ht="6.75" customHeight="1">
      <c r="A183" s="34"/>
      <c r="D183" s="3"/>
      <c r="F183" s="4"/>
      <c r="G183" s="36"/>
    </row>
    <row r="184" spans="1:7" s="2" customFormat="1" ht="15">
      <c r="A184" s="34"/>
      <c r="B184" s="309"/>
      <c r="C184" s="310"/>
      <c r="D184" s="311"/>
      <c r="F184" s="4"/>
      <c r="G184" s="36"/>
    </row>
    <row r="185" spans="1:7" s="2" customFormat="1" ht="15">
      <c r="A185" s="34"/>
      <c r="B185" s="312"/>
      <c r="C185" s="313"/>
      <c r="D185" s="314"/>
      <c r="F185" s="4"/>
      <c r="G185" s="36"/>
    </row>
    <row r="186" spans="1:7" s="2" customFormat="1" ht="15">
      <c r="A186" s="34"/>
      <c r="B186" s="312"/>
      <c r="C186" s="313"/>
      <c r="D186" s="314"/>
      <c r="F186" s="4"/>
      <c r="G186" s="36"/>
    </row>
    <row r="187" spans="1:7" s="2" customFormat="1" ht="15">
      <c r="A187" s="34"/>
      <c r="B187" s="312"/>
      <c r="C187" s="313"/>
      <c r="D187" s="314"/>
      <c r="F187" s="4"/>
      <c r="G187" s="36"/>
    </row>
    <row r="188" spans="1:7" s="2" customFormat="1" ht="15">
      <c r="A188" s="34"/>
      <c r="B188" s="312"/>
      <c r="C188" s="313"/>
      <c r="D188" s="314"/>
      <c r="F188" s="4"/>
      <c r="G188" s="36"/>
    </row>
    <row r="189" spans="1:7" s="2" customFormat="1" ht="15">
      <c r="A189" s="34"/>
      <c r="B189" s="312"/>
      <c r="C189" s="313"/>
      <c r="D189" s="314"/>
      <c r="F189" s="4"/>
      <c r="G189" s="36"/>
    </row>
    <row r="190" spans="1:7" s="2" customFormat="1" ht="15">
      <c r="A190" s="34"/>
      <c r="B190" s="315"/>
      <c r="C190" s="316"/>
      <c r="D190" s="31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IF(F182="Yes",1,IF(F182="No",0,IF(AND(ISBLANK(F192),ISNUMBER(F179)),1,IF(F192&gt;0,LOOKUP(F179/F192,$H$7:$H$10),IF(ISTEXT(D172),0,"")))))</f>
        <v/>
      </c>
      <c r="G194" s="36"/>
    </row>
    <row r="195" spans="1:7" s="2" customFormat="1" ht="15">
      <c r="A195" s="48"/>
      <c r="B195" s="49"/>
      <c r="C195" s="49"/>
      <c r="D195" s="50"/>
      <c r="E195" s="49"/>
      <c r="F195" s="51"/>
      <c r="G195" s="52"/>
    </row>
    <row r="196" spans="1:7" s="2" customFormat="1" ht="6.75" customHeight="1">
      <c r="A196" s="34"/>
      <c r="D196" s="3"/>
      <c r="F196" s="4"/>
      <c r="G196" s="36"/>
    </row>
    <row r="197" spans="1:7" s="33" customFormat="1" ht="15">
      <c r="A197" s="40"/>
      <c r="B197" s="41" t="s">
        <v>234</v>
      </c>
      <c r="C197" s="41"/>
      <c r="D197" s="153"/>
      <c r="G197" s="39"/>
    </row>
    <row r="198" spans="1:7" s="45" customFormat="1" ht="12">
      <c r="A198" s="42"/>
      <c r="B198" s="135"/>
      <c r="C198" s="43"/>
      <c r="D198" s="154" t="s">
        <v>147</v>
      </c>
      <c r="F198" s="46"/>
      <c r="G198" s="47"/>
    </row>
    <row r="199" spans="1:7" s="33" customFormat="1" ht="6.75" customHeight="1" thickBot="1">
      <c r="A199" s="40"/>
      <c r="B199" s="17"/>
      <c r="C199" s="41"/>
      <c r="D199" s="53"/>
      <c r="F199" s="19"/>
      <c r="G199" s="39"/>
    </row>
    <row r="200" spans="1:7" s="2" customFormat="1" ht="13.5" thickBot="1">
      <c r="A200" s="34"/>
      <c r="B200" s="2" t="s">
        <v>18</v>
      </c>
      <c r="D200" s="3"/>
      <c r="E200" s="14" t="s">
        <v>2</v>
      </c>
      <c r="F200" s="139"/>
      <c r="G200" s="36"/>
    </row>
    <row r="201" spans="1:7" s="2" customFormat="1" ht="6.75" customHeight="1" thickBot="1">
      <c r="A201" s="34"/>
      <c r="D201" s="3"/>
      <c r="F201" s="4"/>
      <c r="G201" s="36"/>
    </row>
    <row r="202" spans="1:7" s="2" customFormat="1" ht="13.5" thickBot="1">
      <c r="A202" s="34"/>
      <c r="B202" s="2" t="s">
        <v>19</v>
      </c>
      <c r="D202" s="3"/>
      <c r="E202" s="14" t="s">
        <v>2</v>
      </c>
      <c r="F202" s="139"/>
      <c r="G202" s="36"/>
    </row>
    <row r="203" spans="1:7" s="2" customFormat="1" ht="6.75" customHeight="1" thickBot="1">
      <c r="A203" s="34"/>
      <c r="D203" s="3"/>
      <c r="F203" s="4"/>
      <c r="G203" s="36"/>
    </row>
    <row r="204" spans="1:7" s="2" customFormat="1" ht="13.5" thickBot="1">
      <c r="A204" s="34"/>
      <c r="C204" s="2" t="s">
        <v>14</v>
      </c>
      <c r="D204" s="3"/>
      <c r="F204" s="16" t="str">
        <f>IF(F202&gt;F200,F200/F202,IF(F207&gt;0,F207,"N/A"))</f>
        <v>N/A</v>
      </c>
      <c r="G204" s="36"/>
    </row>
    <row r="205" spans="1:7" s="2" customFormat="1" ht="6.75" customHeight="1">
      <c r="A205" s="34"/>
      <c r="D205" s="3"/>
      <c r="F205" s="4"/>
      <c r="G205" s="36"/>
    </row>
    <row r="206" spans="1:7" s="2" customFormat="1" ht="13.5" customHeight="1" thickBot="1">
      <c r="A206" s="34"/>
      <c r="B206" s="318" t="s">
        <v>306</v>
      </c>
      <c r="C206" s="318"/>
      <c r="D206" s="318"/>
      <c r="F206" s="4"/>
      <c r="G206" s="36"/>
    </row>
    <row r="207" spans="1:7" s="2" customFormat="1" ht="13.5" thickBot="1">
      <c r="A207" s="34"/>
      <c r="B207" s="318"/>
      <c r="C207" s="318"/>
      <c r="D207" s="318"/>
      <c r="E207" s="14" t="s">
        <v>2</v>
      </c>
      <c r="F207" s="15"/>
      <c r="G207" s="36"/>
    </row>
    <row r="208" spans="1:7" s="2" customFormat="1" ht="6.75" customHeight="1">
      <c r="A208" s="34"/>
      <c r="D208" s="3"/>
      <c r="F208" s="4"/>
      <c r="G208" s="36"/>
    </row>
    <row r="209" spans="1:7" s="2" customFormat="1" ht="15">
      <c r="A209" s="34"/>
      <c r="B209" s="309"/>
      <c r="C209" s="310"/>
      <c r="D209" s="311"/>
      <c r="F209" s="4"/>
      <c r="G209" s="36"/>
    </row>
    <row r="210" spans="1:7" s="2" customFormat="1" ht="15">
      <c r="A210" s="34"/>
      <c r="B210" s="312"/>
      <c r="C210" s="313"/>
      <c r="D210" s="314"/>
      <c r="F210" s="4"/>
      <c r="G210" s="36"/>
    </row>
    <row r="211" spans="1:7" s="2" customFormat="1" ht="15">
      <c r="A211" s="34"/>
      <c r="B211" s="312"/>
      <c r="C211" s="313"/>
      <c r="D211" s="314"/>
      <c r="F211" s="4"/>
      <c r="G211" s="36"/>
    </row>
    <row r="212" spans="1:7" s="2" customFormat="1" ht="15">
      <c r="A212" s="34"/>
      <c r="B212" s="312"/>
      <c r="C212" s="313"/>
      <c r="D212" s="314"/>
      <c r="F212" s="4"/>
      <c r="G212" s="36"/>
    </row>
    <row r="213" spans="1:7" s="2" customFormat="1" ht="15">
      <c r="A213" s="34"/>
      <c r="B213" s="312"/>
      <c r="C213" s="313"/>
      <c r="D213" s="314"/>
      <c r="F213" s="4"/>
      <c r="G213" s="36"/>
    </row>
    <row r="214" spans="1:7" s="2" customFormat="1" ht="15">
      <c r="A214" s="34"/>
      <c r="B214" s="312"/>
      <c r="C214" s="313"/>
      <c r="D214" s="314"/>
      <c r="F214" s="4"/>
      <c r="G214" s="36"/>
    </row>
    <row r="215" spans="1:7" s="2" customFormat="1" ht="15">
      <c r="A215" s="34"/>
      <c r="B215" s="315"/>
      <c r="C215" s="316"/>
      <c r="D215" s="317"/>
      <c r="F215" s="4"/>
      <c r="G215" s="36"/>
    </row>
    <row r="216" spans="1:7" s="2" customFormat="1" ht="6.75" customHeight="1" thickBot="1">
      <c r="A216" s="34"/>
      <c r="D216" s="3"/>
      <c r="F216" s="4"/>
      <c r="G216" s="36"/>
    </row>
    <row r="217" spans="1:7" s="2" customFormat="1" ht="13.5" thickBot="1">
      <c r="A217" s="34"/>
      <c r="B217" s="2" t="s">
        <v>20</v>
      </c>
      <c r="D217" s="3"/>
      <c r="E217" s="14" t="s">
        <v>2</v>
      </c>
      <c r="F217" s="54"/>
      <c r="G217" s="36"/>
    </row>
    <row r="218" spans="1:7" s="2" customFormat="1" ht="6.75" customHeight="1" thickBot="1">
      <c r="A218" s="34"/>
      <c r="D218" s="3"/>
      <c r="F218" s="4"/>
      <c r="G218" s="36"/>
    </row>
    <row r="219" spans="1:7" s="2" customFormat="1" ht="13.5" thickBot="1">
      <c r="A219" s="34"/>
      <c r="C219" s="35" t="s">
        <v>15</v>
      </c>
      <c r="D219" s="3"/>
      <c r="F219" s="18" t="str">
        <f>IF(F207="Yes",1,IF(F207="No",0,IF(AND(ISBLANK(F217),ISNUMBER(F204)),1,IF(F217&gt;0,LOOKUP(F204/F217,$H$7:$H$10),IF(ISTEXT(D197),0,"")))))</f>
        <v/>
      </c>
      <c r="G219" s="36"/>
    </row>
    <row r="220" spans="1:7" s="2" customFormat="1" ht="12" customHeight="1">
      <c r="A220" s="48"/>
      <c r="B220" s="49"/>
      <c r="C220" s="49"/>
      <c r="D220" s="50"/>
      <c r="E220" s="49"/>
      <c r="F220" s="51"/>
      <c r="G220" s="52"/>
    </row>
    <row r="221" spans="1:7" s="33" customFormat="1" ht="15">
      <c r="A221" s="27"/>
      <c r="B221" s="28"/>
      <c r="C221" s="28"/>
      <c r="D221" s="29"/>
      <c r="E221" s="30"/>
      <c r="F221" s="31"/>
      <c r="G221" s="32"/>
    </row>
    <row r="222" spans="1:7" s="33" customFormat="1" ht="15">
      <c r="A222" s="40"/>
      <c r="B222" s="41" t="s">
        <v>234</v>
      </c>
      <c r="C222" s="41"/>
      <c r="D222" s="153"/>
      <c r="G222" s="39"/>
    </row>
    <row r="223" spans="1:7" s="45" customFormat="1" ht="12">
      <c r="A223" s="42"/>
      <c r="B223" s="135"/>
      <c r="C223" s="43"/>
      <c r="D223" s="154" t="s">
        <v>147</v>
      </c>
      <c r="F223" s="46"/>
      <c r="G223" s="47"/>
    </row>
    <row r="224" spans="1:7" s="33" customFormat="1" ht="6.75" customHeight="1" thickBot="1">
      <c r="A224" s="40"/>
      <c r="B224" s="17"/>
      <c r="C224" s="41"/>
      <c r="D224" s="53"/>
      <c r="F224" s="19"/>
      <c r="G224" s="39"/>
    </row>
    <row r="225" spans="1:7" s="2" customFormat="1" ht="13.5" thickBot="1">
      <c r="A225" s="34"/>
      <c r="B225" s="2" t="s">
        <v>18</v>
      </c>
      <c r="D225" s="3"/>
      <c r="E225" s="14" t="s">
        <v>2</v>
      </c>
      <c r="F225" s="139"/>
      <c r="G225" s="36"/>
    </row>
    <row r="226" spans="1:7" s="2" customFormat="1" ht="6.75" customHeight="1" thickBot="1">
      <c r="A226" s="34"/>
      <c r="D226" s="3"/>
      <c r="F226" s="4"/>
      <c r="G226" s="36"/>
    </row>
    <row r="227" spans="1:7" s="2" customFormat="1" ht="13.5" thickBot="1">
      <c r="A227" s="34"/>
      <c r="B227" s="2" t="s">
        <v>19</v>
      </c>
      <c r="D227" s="3"/>
      <c r="E227" s="14" t="s">
        <v>2</v>
      </c>
      <c r="F227" s="139"/>
      <c r="G227" s="36"/>
    </row>
    <row r="228" spans="1:7" s="2" customFormat="1" ht="6.75" customHeight="1" thickBot="1">
      <c r="A228" s="34"/>
      <c r="D228" s="3"/>
      <c r="F228" s="4"/>
      <c r="G228" s="36"/>
    </row>
    <row r="229" spans="1:7" s="2" customFormat="1" ht="13.5" thickBot="1">
      <c r="A229" s="34"/>
      <c r="C229" s="2" t="s">
        <v>14</v>
      </c>
      <c r="D229" s="3"/>
      <c r="F229" s="16" t="str">
        <f>IF(F227&gt;F225,F225/F227,IF(F232&gt;0,F232,"N/A"))</f>
        <v>N/A</v>
      </c>
      <c r="G229" s="36"/>
    </row>
    <row r="230" spans="1:7" s="2" customFormat="1" ht="6.75" customHeight="1">
      <c r="A230" s="34"/>
      <c r="D230" s="3"/>
      <c r="F230" s="4"/>
      <c r="G230" s="36"/>
    </row>
    <row r="231" spans="1:7" s="2" customFormat="1" ht="13.5" customHeight="1" thickBot="1">
      <c r="A231" s="34"/>
      <c r="B231" s="318" t="s">
        <v>306</v>
      </c>
      <c r="C231" s="318"/>
      <c r="D231" s="318"/>
      <c r="F231" s="4"/>
      <c r="G231" s="36"/>
    </row>
    <row r="232" spans="1:7" s="2" customFormat="1" ht="13.5" thickBot="1">
      <c r="A232" s="34"/>
      <c r="B232" s="318"/>
      <c r="C232" s="318"/>
      <c r="D232" s="318"/>
      <c r="E232" s="14" t="s">
        <v>2</v>
      </c>
      <c r="F232" s="15"/>
      <c r="G232" s="36"/>
    </row>
    <row r="233" spans="1:7" s="2" customFormat="1" ht="6.75" customHeight="1">
      <c r="A233" s="34"/>
      <c r="D233" s="3"/>
      <c r="F233" s="4"/>
      <c r="G233" s="36"/>
    </row>
    <row r="234" spans="1:7" s="2" customFormat="1" ht="15">
      <c r="A234" s="34"/>
      <c r="B234" s="309"/>
      <c r="C234" s="310"/>
      <c r="D234" s="311"/>
      <c r="F234" s="4"/>
      <c r="G234" s="36"/>
    </row>
    <row r="235" spans="1:7" s="2" customFormat="1" ht="15">
      <c r="A235" s="34"/>
      <c r="B235" s="312"/>
      <c r="C235" s="313"/>
      <c r="D235" s="314"/>
      <c r="F235" s="4"/>
      <c r="G235" s="36"/>
    </row>
    <row r="236" spans="1:7" s="2" customFormat="1" ht="15">
      <c r="A236" s="34"/>
      <c r="B236" s="312"/>
      <c r="C236" s="313"/>
      <c r="D236" s="314"/>
      <c r="F236" s="4"/>
      <c r="G236" s="36"/>
    </row>
    <row r="237" spans="1:7" s="2" customFormat="1" ht="15">
      <c r="A237" s="34"/>
      <c r="B237" s="312"/>
      <c r="C237" s="313"/>
      <c r="D237" s="314"/>
      <c r="F237" s="4"/>
      <c r="G237" s="36"/>
    </row>
    <row r="238" spans="1:7" s="2" customFormat="1" ht="15">
      <c r="A238" s="34"/>
      <c r="B238" s="312"/>
      <c r="C238" s="313"/>
      <c r="D238" s="314"/>
      <c r="F238" s="4"/>
      <c r="G238" s="36"/>
    </row>
    <row r="239" spans="1:7" s="2" customFormat="1" ht="15">
      <c r="A239" s="34"/>
      <c r="B239" s="312"/>
      <c r="C239" s="313"/>
      <c r="D239" s="314"/>
      <c r="F239" s="4"/>
      <c r="G239" s="36"/>
    </row>
    <row r="240" spans="1:7" s="2" customFormat="1" ht="15">
      <c r="A240" s="34"/>
      <c r="B240" s="315"/>
      <c r="C240" s="316"/>
      <c r="D240" s="317"/>
      <c r="F240" s="4"/>
      <c r="G240" s="36"/>
    </row>
    <row r="241" spans="1:7" s="2" customFormat="1" ht="6.75" customHeight="1" thickBot="1">
      <c r="A241" s="34"/>
      <c r="D241" s="3"/>
      <c r="F241" s="4"/>
      <c r="G241" s="36"/>
    </row>
    <row r="242" spans="1:7" s="2" customFormat="1" ht="13.5" thickBot="1">
      <c r="A242" s="34"/>
      <c r="B242" s="2" t="s">
        <v>20</v>
      </c>
      <c r="D242" s="3"/>
      <c r="E242" s="14" t="s">
        <v>2</v>
      </c>
      <c r="F242" s="54"/>
      <c r="G242" s="36"/>
    </row>
    <row r="243" spans="1:7" s="2" customFormat="1" ht="6.75" customHeight="1" thickBot="1">
      <c r="A243" s="34"/>
      <c r="D243" s="3"/>
      <c r="F243" s="4"/>
      <c r="G243" s="36"/>
    </row>
    <row r="244" spans="1:7" s="2" customFormat="1" ht="13.5" thickBot="1">
      <c r="A244" s="34"/>
      <c r="C244" s="35" t="s">
        <v>15</v>
      </c>
      <c r="D244" s="3"/>
      <c r="F244" s="18" t="str">
        <f>IF(F232="Yes",1,IF(F232="No",0,IF(AND(ISBLANK(F242),ISNUMBER(F229)),1,IF(F242&gt;0,LOOKUP(F229/F242,$H$7:$H$10),IF(ISTEXT(D222),0,"")))))</f>
        <v/>
      </c>
      <c r="G244" s="36"/>
    </row>
    <row r="245" spans="1:7" s="2" customFormat="1" ht="12" customHeight="1">
      <c r="A245" s="48"/>
      <c r="B245" s="49"/>
      <c r="C245" s="49"/>
      <c r="D245" s="50"/>
      <c r="E245" s="49"/>
      <c r="F245" s="51"/>
      <c r="G245" s="52"/>
    </row>
    <row r="246" spans="1:7" s="33" customFormat="1" ht="15">
      <c r="A246" s="27"/>
      <c r="B246" s="28"/>
      <c r="C246" s="28"/>
      <c r="D246" s="29"/>
      <c r="E246" s="30"/>
      <c r="F246" s="31"/>
      <c r="G246" s="32"/>
    </row>
    <row r="247" spans="1:7" s="33" customFormat="1" ht="15">
      <c r="A247" s="40"/>
      <c r="B247" s="41" t="s">
        <v>234</v>
      </c>
      <c r="C247" s="41"/>
      <c r="D247" s="153"/>
      <c r="G247" s="39"/>
    </row>
    <row r="248" spans="1:7" s="45" customFormat="1" ht="12">
      <c r="A248" s="42"/>
      <c r="B248" s="135"/>
      <c r="C248" s="43"/>
      <c r="D248" s="154" t="s">
        <v>147</v>
      </c>
      <c r="F248" s="46"/>
      <c r="G248" s="47"/>
    </row>
    <row r="249" spans="1:7" s="33" customFormat="1" ht="6.75" customHeight="1" thickBot="1">
      <c r="A249" s="40"/>
      <c r="B249" s="17"/>
      <c r="C249" s="41"/>
      <c r="D249" s="53"/>
      <c r="F249" s="19"/>
      <c r="G249" s="39"/>
    </row>
    <row r="250" spans="1:7" s="2" customFormat="1" ht="13.5" thickBot="1">
      <c r="A250" s="34"/>
      <c r="B250" s="2" t="s">
        <v>18</v>
      </c>
      <c r="D250" s="3"/>
      <c r="E250" s="14" t="s">
        <v>2</v>
      </c>
      <c r="F250" s="139"/>
      <c r="G250" s="36"/>
    </row>
    <row r="251" spans="1:7" s="2" customFormat="1" ht="6.75" customHeight="1" thickBot="1">
      <c r="A251" s="34"/>
      <c r="D251" s="3"/>
      <c r="F251" s="4"/>
      <c r="G251" s="36"/>
    </row>
    <row r="252" spans="1:7" s="2" customFormat="1" ht="13.5" thickBot="1">
      <c r="A252" s="34"/>
      <c r="B252" s="2" t="s">
        <v>19</v>
      </c>
      <c r="D252" s="3"/>
      <c r="E252" s="14" t="s">
        <v>2</v>
      </c>
      <c r="F252" s="139"/>
      <c r="G252" s="36"/>
    </row>
    <row r="253" spans="1:7" s="2" customFormat="1" ht="6.75" customHeight="1" thickBot="1">
      <c r="A253" s="34"/>
      <c r="D253" s="3"/>
      <c r="F253" s="4"/>
      <c r="G253" s="36"/>
    </row>
    <row r="254" spans="1:7" s="2" customFormat="1" ht="13.5" thickBot="1">
      <c r="A254" s="34"/>
      <c r="C254" s="2" t="s">
        <v>14</v>
      </c>
      <c r="D254" s="3"/>
      <c r="F254" s="16" t="str">
        <f>IF(F252&gt;F250,F250/F252,IF(F257&gt;0,F257,"N/A"))</f>
        <v>N/A</v>
      </c>
      <c r="G254" s="36"/>
    </row>
    <row r="255" spans="1:7" s="2" customFormat="1" ht="6.75" customHeight="1">
      <c r="A255" s="34"/>
      <c r="D255" s="3"/>
      <c r="F255" s="4"/>
      <c r="G255" s="36"/>
    </row>
    <row r="256" spans="1:7" s="2" customFormat="1" ht="13.5" customHeight="1" thickBot="1">
      <c r="A256" s="34"/>
      <c r="B256" s="318" t="s">
        <v>306</v>
      </c>
      <c r="C256" s="318"/>
      <c r="D256" s="318"/>
      <c r="F256" s="4"/>
      <c r="G256" s="36"/>
    </row>
    <row r="257" spans="1:7" s="2" customFormat="1" ht="13.5" thickBot="1">
      <c r="A257" s="34"/>
      <c r="B257" s="318"/>
      <c r="C257" s="318"/>
      <c r="D257" s="318"/>
      <c r="E257" s="14" t="s">
        <v>2</v>
      </c>
      <c r="F257" s="15"/>
      <c r="G257" s="36"/>
    </row>
    <row r="258" spans="1:7" s="2" customFormat="1" ht="6.75" customHeight="1">
      <c r="A258" s="34"/>
      <c r="D258" s="3"/>
      <c r="F258" s="4"/>
      <c r="G258" s="36"/>
    </row>
    <row r="259" spans="1:7" s="2" customFormat="1" ht="15">
      <c r="A259" s="34"/>
      <c r="B259" s="309"/>
      <c r="C259" s="310"/>
      <c r="D259" s="311"/>
      <c r="F259" s="4"/>
      <c r="G259" s="36"/>
    </row>
    <row r="260" spans="1:7" s="2" customFormat="1" ht="15">
      <c r="A260" s="34"/>
      <c r="B260" s="312"/>
      <c r="C260" s="313"/>
      <c r="D260" s="314"/>
      <c r="F260" s="4"/>
      <c r="G260" s="36"/>
    </row>
    <row r="261" spans="1:7" s="2" customFormat="1" ht="15">
      <c r="A261" s="34"/>
      <c r="B261" s="312"/>
      <c r="C261" s="313"/>
      <c r="D261" s="314"/>
      <c r="F261" s="4"/>
      <c r="G261" s="36"/>
    </row>
    <row r="262" spans="1:7" s="2" customFormat="1" ht="15">
      <c r="A262" s="34"/>
      <c r="B262" s="312"/>
      <c r="C262" s="313"/>
      <c r="D262" s="314"/>
      <c r="F262" s="4"/>
      <c r="G262" s="36"/>
    </row>
    <row r="263" spans="1:7" s="2" customFormat="1" ht="15">
      <c r="A263" s="34"/>
      <c r="B263" s="312"/>
      <c r="C263" s="313"/>
      <c r="D263" s="314"/>
      <c r="F263" s="4"/>
      <c r="G263" s="36"/>
    </row>
    <row r="264" spans="1:7" s="2" customFormat="1" ht="15">
      <c r="A264" s="34"/>
      <c r="B264" s="312"/>
      <c r="C264" s="313"/>
      <c r="D264" s="314"/>
      <c r="F264" s="4"/>
      <c r="G264" s="36"/>
    </row>
    <row r="265" spans="1:7" s="2" customFormat="1" ht="15">
      <c r="A265" s="34"/>
      <c r="B265" s="315"/>
      <c r="C265" s="316"/>
      <c r="D265" s="317"/>
      <c r="F265" s="4"/>
      <c r="G265" s="36"/>
    </row>
    <row r="266" spans="1:7" s="2" customFormat="1" ht="6.75" customHeight="1" thickBot="1">
      <c r="A266" s="34"/>
      <c r="D266" s="3"/>
      <c r="F266" s="4"/>
      <c r="G266" s="36"/>
    </row>
    <row r="267" spans="1:7" s="2" customFormat="1" ht="13.5" thickBot="1">
      <c r="A267" s="34"/>
      <c r="B267" s="2" t="s">
        <v>20</v>
      </c>
      <c r="D267" s="3"/>
      <c r="E267" s="14" t="s">
        <v>2</v>
      </c>
      <c r="F267" s="54"/>
      <c r="G267" s="36"/>
    </row>
    <row r="268" spans="1:7" s="2" customFormat="1" ht="6.75" customHeight="1" thickBot="1">
      <c r="A268" s="34"/>
      <c r="D268" s="3"/>
      <c r="F268" s="4"/>
      <c r="G268" s="36"/>
    </row>
    <row r="269" spans="1:7" s="2" customFormat="1" ht="13.5" thickBot="1">
      <c r="A269" s="34"/>
      <c r="C269" s="35" t="s">
        <v>15</v>
      </c>
      <c r="D269" s="3"/>
      <c r="F269" s="18" t="str">
        <f>IF(F257="Yes",1,IF(F257="No",0,IF(AND(ISBLANK(F267),ISNUMBER(F254)),1,IF(F267&gt;0,LOOKUP(F254/F267,$H$7:$H$10),IF(ISTEXT(D247),0,"")))))</f>
        <v/>
      </c>
      <c r="G269" s="36"/>
    </row>
    <row r="270" spans="1:7" s="2" customFormat="1" ht="11.25" customHeight="1">
      <c r="A270" s="48"/>
      <c r="B270" s="49"/>
      <c r="C270" s="49"/>
      <c r="D270" s="50"/>
      <c r="E270" s="49"/>
      <c r="F270" s="51"/>
      <c r="G270" s="52"/>
    </row>
    <row r="271" spans="1:7" s="33" customFormat="1" ht="15">
      <c r="A271" s="27"/>
      <c r="B271" s="28"/>
      <c r="C271" s="28"/>
      <c r="D271" s="29"/>
      <c r="E271" s="30"/>
      <c r="F271" s="31"/>
      <c r="G271" s="32"/>
    </row>
    <row r="272" spans="1:7" s="33" customFormat="1" ht="15">
      <c r="A272" s="40"/>
      <c r="B272" s="41" t="s">
        <v>234</v>
      </c>
      <c r="C272" s="41"/>
      <c r="D272" s="153"/>
      <c r="G272" s="39"/>
    </row>
    <row r="273" spans="1:7" s="45" customFormat="1" ht="12">
      <c r="A273" s="42"/>
      <c r="B273" s="135"/>
      <c r="C273" s="43"/>
      <c r="D273" s="154" t="s">
        <v>147</v>
      </c>
      <c r="F273" s="46"/>
      <c r="G273" s="47"/>
    </row>
    <row r="274" spans="1:7" s="33" customFormat="1" ht="6.75" customHeight="1" thickBot="1">
      <c r="A274" s="40"/>
      <c r="B274" s="17"/>
      <c r="C274" s="41"/>
      <c r="D274" s="53"/>
      <c r="F274" s="19"/>
      <c r="G274" s="39"/>
    </row>
    <row r="275" spans="1:7" s="2" customFormat="1" ht="13.5" thickBot="1">
      <c r="A275" s="34"/>
      <c r="B275" s="2" t="s">
        <v>18</v>
      </c>
      <c r="D275" s="3"/>
      <c r="E275" s="14" t="s">
        <v>2</v>
      </c>
      <c r="F275" s="139"/>
      <c r="G275" s="36"/>
    </row>
    <row r="276" spans="1:7" s="2" customFormat="1" ht="6.75" customHeight="1" thickBot="1">
      <c r="A276" s="34"/>
      <c r="D276" s="3"/>
      <c r="F276" s="4"/>
      <c r="G276" s="36"/>
    </row>
    <row r="277" spans="1:7" s="2" customFormat="1" ht="13.5" thickBot="1">
      <c r="A277" s="34"/>
      <c r="B277" s="2" t="s">
        <v>19</v>
      </c>
      <c r="D277" s="3"/>
      <c r="E277" s="14" t="s">
        <v>2</v>
      </c>
      <c r="F277" s="139"/>
      <c r="G277" s="36"/>
    </row>
    <row r="278" spans="1:7" s="2" customFormat="1" ht="6.75" customHeight="1" thickBot="1">
      <c r="A278" s="34"/>
      <c r="D278" s="3"/>
      <c r="F278" s="4"/>
      <c r="G278" s="36"/>
    </row>
    <row r="279" spans="1:7" s="2" customFormat="1" ht="13.5" thickBot="1">
      <c r="A279" s="34"/>
      <c r="C279" s="2" t="s">
        <v>14</v>
      </c>
      <c r="D279" s="3"/>
      <c r="F279" s="16" t="str">
        <f>IF(F277&gt;F275,F275/F277,IF(F282&gt;0,F282,"N/A"))</f>
        <v>N/A</v>
      </c>
      <c r="G279" s="36"/>
    </row>
    <row r="280" spans="1:7" s="2" customFormat="1" ht="6.75" customHeight="1">
      <c r="A280" s="34"/>
      <c r="D280" s="3"/>
      <c r="F280" s="4"/>
      <c r="G280" s="36"/>
    </row>
    <row r="281" spans="1:7" s="2" customFormat="1" ht="13.5" customHeight="1" thickBot="1">
      <c r="A281" s="34"/>
      <c r="B281" s="318" t="s">
        <v>306</v>
      </c>
      <c r="C281" s="318"/>
      <c r="D281" s="318"/>
      <c r="F281" s="4"/>
      <c r="G281" s="36"/>
    </row>
    <row r="282" spans="1:7" s="2" customFormat="1" ht="13.5" thickBot="1">
      <c r="A282" s="34"/>
      <c r="B282" s="318"/>
      <c r="C282" s="318"/>
      <c r="D282" s="318"/>
      <c r="E282" s="14" t="s">
        <v>2</v>
      </c>
      <c r="F282" s="15"/>
      <c r="G282" s="36"/>
    </row>
    <row r="283" spans="1:7" s="2" customFormat="1" ht="6.75" customHeight="1">
      <c r="A283" s="34"/>
      <c r="D283" s="3"/>
      <c r="F283" s="4"/>
      <c r="G283" s="36"/>
    </row>
    <row r="284" spans="1:7" s="2" customFormat="1" ht="15">
      <c r="A284" s="34"/>
      <c r="B284" s="309"/>
      <c r="C284" s="310"/>
      <c r="D284" s="311"/>
      <c r="F284" s="4"/>
      <c r="G284" s="36"/>
    </row>
    <row r="285" spans="1:7" s="2" customFormat="1" ht="15">
      <c r="A285" s="34"/>
      <c r="B285" s="312"/>
      <c r="C285" s="313"/>
      <c r="D285" s="314"/>
      <c r="F285" s="4"/>
      <c r="G285" s="36"/>
    </row>
    <row r="286" spans="1:7" s="2" customFormat="1" ht="15">
      <c r="A286" s="34"/>
      <c r="B286" s="312"/>
      <c r="C286" s="313"/>
      <c r="D286" s="314"/>
      <c r="F286" s="4"/>
      <c r="G286" s="36"/>
    </row>
    <row r="287" spans="1:7" s="2" customFormat="1" ht="15">
      <c r="A287" s="34"/>
      <c r="B287" s="312"/>
      <c r="C287" s="313"/>
      <c r="D287" s="314"/>
      <c r="F287" s="4"/>
      <c r="G287" s="36"/>
    </row>
    <row r="288" spans="1:7" s="2" customFormat="1" ht="15">
      <c r="A288" s="34"/>
      <c r="B288" s="312"/>
      <c r="C288" s="313"/>
      <c r="D288" s="314"/>
      <c r="F288" s="4"/>
      <c r="G288" s="36"/>
    </row>
    <row r="289" spans="1:7" s="2" customFormat="1" ht="15">
      <c r="A289" s="34"/>
      <c r="B289" s="312"/>
      <c r="C289" s="313"/>
      <c r="D289" s="314"/>
      <c r="F289" s="4"/>
      <c r="G289" s="36"/>
    </row>
    <row r="290" spans="1:7" s="2" customFormat="1" ht="15">
      <c r="A290" s="34"/>
      <c r="B290" s="315"/>
      <c r="C290" s="316"/>
      <c r="D290" s="317"/>
      <c r="F290" s="4"/>
      <c r="G290" s="36"/>
    </row>
    <row r="291" spans="1:7" s="2" customFormat="1" ht="6.75" customHeight="1" thickBot="1">
      <c r="A291" s="34"/>
      <c r="D291" s="3"/>
      <c r="F291" s="4"/>
      <c r="G291" s="36"/>
    </row>
    <row r="292" spans="1:7" s="2" customFormat="1" ht="13.5" thickBot="1">
      <c r="A292" s="34"/>
      <c r="B292" s="2" t="s">
        <v>20</v>
      </c>
      <c r="D292" s="3"/>
      <c r="E292" s="14" t="s">
        <v>2</v>
      </c>
      <c r="F292" s="54"/>
      <c r="G292" s="36"/>
    </row>
    <row r="293" spans="1:7" s="2" customFormat="1" ht="6.75" customHeight="1" thickBot="1">
      <c r="A293" s="34"/>
      <c r="D293" s="3"/>
      <c r="F293" s="4"/>
      <c r="G293" s="36"/>
    </row>
    <row r="294" spans="1:7" s="2" customFormat="1" ht="13.5" thickBot="1">
      <c r="A294" s="34"/>
      <c r="C294" s="35" t="s">
        <v>15</v>
      </c>
      <c r="D294" s="3"/>
      <c r="F294" s="18" t="str">
        <f>IF(F282="Yes",1,IF(F282="No",0,IF(AND(ISBLANK(F292),ISNUMBER(F279)),1,IF(F292&gt;0,LOOKUP(F279/F292,$H$7:$H$10),IF(ISTEXT(D272),0,"")))))</f>
        <v/>
      </c>
      <c r="G294" s="36"/>
    </row>
    <row r="295" spans="1:7" s="2" customFormat="1" ht="12.75" customHeight="1">
      <c r="A295" s="48"/>
      <c r="B295" s="49"/>
      <c r="C295" s="49"/>
      <c r="D295" s="50"/>
      <c r="E295" s="49"/>
      <c r="F295" s="51"/>
      <c r="G295" s="52"/>
    </row>
    <row r="296" spans="1:7" s="33" customFormat="1" ht="15">
      <c r="A296" s="27"/>
      <c r="B296" s="28"/>
      <c r="C296" s="28"/>
      <c r="D296" s="29"/>
      <c r="E296" s="30"/>
      <c r="F296" s="31"/>
      <c r="G296" s="32"/>
    </row>
    <row r="297" spans="1:7" s="33" customFormat="1" ht="15">
      <c r="A297" s="40"/>
      <c r="B297" s="41" t="s">
        <v>234</v>
      </c>
      <c r="C297" s="41"/>
      <c r="D297" s="153"/>
      <c r="G297" s="39"/>
    </row>
    <row r="298" spans="1:7" s="45" customFormat="1" ht="12">
      <c r="A298" s="42"/>
      <c r="B298" s="135"/>
      <c r="C298" s="43"/>
      <c r="D298" s="154" t="s">
        <v>147</v>
      </c>
      <c r="F298" s="46"/>
      <c r="G298" s="47"/>
    </row>
    <row r="299" spans="1:7" s="33" customFormat="1" ht="6.75" customHeight="1" thickBot="1">
      <c r="A299" s="40"/>
      <c r="B299" s="17"/>
      <c r="C299" s="41"/>
      <c r="D299" s="53"/>
      <c r="F299" s="19"/>
      <c r="G299" s="39"/>
    </row>
    <row r="300" spans="1:7" s="2" customFormat="1" ht="13.5" thickBot="1">
      <c r="A300" s="34"/>
      <c r="B300" s="2" t="s">
        <v>18</v>
      </c>
      <c r="D300" s="3"/>
      <c r="E300" s="14" t="s">
        <v>2</v>
      </c>
      <c r="F300" s="139"/>
      <c r="G300" s="36"/>
    </row>
    <row r="301" spans="1:7" s="2" customFormat="1" ht="6.75" customHeight="1" thickBot="1">
      <c r="A301" s="34"/>
      <c r="D301" s="3"/>
      <c r="F301" s="4"/>
      <c r="G301" s="36"/>
    </row>
    <row r="302" spans="1:7" s="2" customFormat="1" ht="13.5" thickBot="1">
      <c r="A302" s="34"/>
      <c r="B302" s="2" t="s">
        <v>19</v>
      </c>
      <c r="D302" s="3"/>
      <c r="E302" s="14" t="s">
        <v>2</v>
      </c>
      <c r="F302" s="139"/>
      <c r="G302" s="36"/>
    </row>
    <row r="303" spans="1:7" s="2" customFormat="1" ht="6.75" customHeight="1" thickBot="1">
      <c r="A303" s="34"/>
      <c r="D303" s="3"/>
      <c r="F303" s="4"/>
      <c r="G303" s="36"/>
    </row>
    <row r="304" spans="1:7" s="2" customFormat="1" ht="13.5" thickBot="1">
      <c r="A304" s="34"/>
      <c r="C304" s="2" t="s">
        <v>14</v>
      </c>
      <c r="D304" s="3"/>
      <c r="F304" s="16" t="str">
        <f>IF(F302&gt;F300,F300/F302,IF(F307&gt;0,F307,"N/A"))</f>
        <v>N/A</v>
      </c>
      <c r="G304" s="36"/>
    </row>
    <row r="305" spans="1:7" s="2" customFormat="1" ht="6.75" customHeight="1">
      <c r="A305" s="34"/>
      <c r="D305" s="3"/>
      <c r="F305" s="4"/>
      <c r="G305" s="36"/>
    </row>
    <row r="306" spans="1:7" s="2" customFormat="1" ht="13.5" customHeight="1" thickBot="1">
      <c r="A306" s="34"/>
      <c r="B306" s="318" t="s">
        <v>306</v>
      </c>
      <c r="C306" s="318"/>
      <c r="D306" s="318"/>
      <c r="F306" s="4"/>
      <c r="G306" s="36"/>
    </row>
    <row r="307" spans="1:7" s="2" customFormat="1" ht="13.5" thickBot="1">
      <c r="A307" s="34"/>
      <c r="B307" s="318"/>
      <c r="C307" s="318"/>
      <c r="D307" s="318"/>
      <c r="E307" s="14" t="s">
        <v>2</v>
      </c>
      <c r="F307" s="15"/>
      <c r="G307" s="36"/>
    </row>
    <row r="308" spans="1:7" s="2" customFormat="1" ht="6.75" customHeight="1">
      <c r="A308" s="34"/>
      <c r="D308" s="3"/>
      <c r="F308" s="4"/>
      <c r="G308" s="36"/>
    </row>
    <row r="309" spans="1:7" s="2" customFormat="1" ht="15">
      <c r="A309" s="34"/>
      <c r="B309" s="309"/>
      <c r="C309" s="310"/>
      <c r="D309" s="311"/>
      <c r="F309" s="4"/>
      <c r="G309" s="36"/>
    </row>
    <row r="310" spans="1:7" s="2" customFormat="1" ht="15">
      <c r="A310" s="34"/>
      <c r="B310" s="312"/>
      <c r="C310" s="313"/>
      <c r="D310" s="314"/>
      <c r="F310" s="4"/>
      <c r="G310" s="36"/>
    </row>
    <row r="311" spans="1:7" s="2" customFormat="1" ht="15">
      <c r="A311" s="34"/>
      <c r="B311" s="312"/>
      <c r="C311" s="313"/>
      <c r="D311" s="314"/>
      <c r="F311" s="4"/>
      <c r="G311" s="36"/>
    </row>
    <row r="312" spans="1:7" s="2" customFormat="1" ht="15">
      <c r="A312" s="34"/>
      <c r="B312" s="312"/>
      <c r="C312" s="313"/>
      <c r="D312" s="314"/>
      <c r="F312" s="4"/>
      <c r="G312" s="36"/>
    </row>
    <row r="313" spans="1:7" s="2" customFormat="1" ht="15">
      <c r="A313" s="34"/>
      <c r="B313" s="312"/>
      <c r="C313" s="313"/>
      <c r="D313" s="314"/>
      <c r="F313" s="4"/>
      <c r="G313" s="36"/>
    </row>
    <row r="314" spans="1:7" s="2" customFormat="1" ht="15">
      <c r="A314" s="34"/>
      <c r="B314" s="312"/>
      <c r="C314" s="313"/>
      <c r="D314" s="314"/>
      <c r="F314" s="4"/>
      <c r="G314" s="36"/>
    </row>
    <row r="315" spans="1:7" s="2" customFormat="1" ht="15">
      <c r="A315" s="34"/>
      <c r="B315" s="315"/>
      <c r="C315" s="316"/>
      <c r="D315" s="317"/>
      <c r="F315" s="4"/>
      <c r="G315" s="36"/>
    </row>
    <row r="316" spans="1:7" s="2" customFormat="1" ht="6.75" customHeight="1" thickBot="1">
      <c r="A316" s="34"/>
      <c r="D316" s="3"/>
      <c r="F316" s="4"/>
      <c r="G316" s="36"/>
    </row>
    <row r="317" spans="1:7" s="2" customFormat="1" ht="13.5" thickBot="1">
      <c r="A317" s="34"/>
      <c r="B317" s="2" t="s">
        <v>20</v>
      </c>
      <c r="D317" s="3"/>
      <c r="E317" s="14" t="s">
        <v>2</v>
      </c>
      <c r="F317" s="54"/>
      <c r="G317" s="36"/>
    </row>
    <row r="318" spans="1:7" s="2" customFormat="1" ht="6.75" customHeight="1" thickBot="1">
      <c r="A318" s="34"/>
      <c r="D318" s="3"/>
      <c r="F318" s="4"/>
      <c r="G318" s="36"/>
    </row>
    <row r="319" spans="1:7" s="2" customFormat="1" ht="13.5" thickBot="1">
      <c r="A319" s="34"/>
      <c r="C319" s="35" t="s">
        <v>15</v>
      </c>
      <c r="D319" s="3"/>
      <c r="F319" s="18" t="str">
        <f>IF(F307="Yes",1,IF(F307="No",0,IF(AND(ISBLANK(F317),ISNUMBER(F304)),1,IF(F317&gt;0,LOOKUP(F304/F317,$H$7:$H$10),IF(ISTEXT(D297),0,"")))))</f>
        <v/>
      </c>
      <c r="G319" s="36"/>
    </row>
    <row r="320" spans="1:7" s="2" customFormat="1" ht="9.75" customHeight="1">
      <c r="A320" s="48"/>
      <c r="B320" s="49"/>
      <c r="C320" s="49"/>
      <c r="D320" s="50"/>
      <c r="E320" s="49"/>
      <c r="F320" s="51"/>
      <c r="G320" s="52"/>
    </row>
    <row r="321" spans="1:7" s="33" customFormat="1" ht="15">
      <c r="A321" s="27"/>
      <c r="B321" s="28"/>
      <c r="C321" s="28"/>
      <c r="D321" s="29"/>
      <c r="E321" s="30"/>
      <c r="F321" s="31"/>
      <c r="G321" s="32"/>
    </row>
    <row r="322" spans="1:7" s="33" customFormat="1" ht="15">
      <c r="A322" s="40"/>
      <c r="B322" s="41" t="s">
        <v>234</v>
      </c>
      <c r="C322" s="41"/>
      <c r="D322" s="153"/>
      <c r="G322" s="39"/>
    </row>
    <row r="323" spans="1:7" s="45" customFormat="1" ht="12">
      <c r="A323" s="42"/>
      <c r="B323" s="135"/>
      <c r="C323" s="43"/>
      <c r="D323" s="154" t="s">
        <v>147</v>
      </c>
      <c r="F323" s="46"/>
      <c r="G323" s="47"/>
    </row>
    <row r="324" spans="1:7" s="33" customFormat="1" ht="6.75" customHeight="1" thickBot="1">
      <c r="A324" s="40"/>
      <c r="B324" s="17"/>
      <c r="C324" s="41"/>
      <c r="D324" s="53"/>
      <c r="F324" s="19"/>
      <c r="G324" s="39"/>
    </row>
    <row r="325" spans="1:7" s="2" customFormat="1" ht="13.5" thickBot="1">
      <c r="A325" s="34"/>
      <c r="B325" s="2" t="s">
        <v>18</v>
      </c>
      <c r="D325" s="3"/>
      <c r="E325" s="14" t="s">
        <v>2</v>
      </c>
      <c r="F325" s="139"/>
      <c r="G325" s="36"/>
    </row>
    <row r="326" spans="1:7" s="2" customFormat="1" ht="6.75" customHeight="1" thickBot="1">
      <c r="A326" s="34"/>
      <c r="D326" s="3"/>
      <c r="F326" s="4"/>
      <c r="G326" s="36"/>
    </row>
    <row r="327" spans="1:7" s="2" customFormat="1" ht="13.5" thickBot="1">
      <c r="A327" s="34"/>
      <c r="B327" s="2" t="s">
        <v>19</v>
      </c>
      <c r="D327" s="3"/>
      <c r="E327" s="14" t="s">
        <v>2</v>
      </c>
      <c r="F327" s="139"/>
      <c r="G327" s="36"/>
    </row>
    <row r="328" spans="1:7" s="2" customFormat="1" ht="6.75" customHeight="1" thickBot="1">
      <c r="A328" s="34"/>
      <c r="D328" s="3"/>
      <c r="F328" s="4"/>
      <c r="G328" s="36"/>
    </row>
    <row r="329" spans="1:7" s="2" customFormat="1" ht="13.5" thickBot="1">
      <c r="A329" s="34"/>
      <c r="C329" s="2" t="s">
        <v>14</v>
      </c>
      <c r="D329" s="3"/>
      <c r="F329" s="16" t="str">
        <f>IF(F327&gt;F325,F325/F327,IF(F332&gt;0,F332,"N/A"))</f>
        <v>N/A</v>
      </c>
      <c r="G329" s="36"/>
    </row>
    <row r="330" spans="1:7" s="2" customFormat="1" ht="6.75" customHeight="1">
      <c r="A330" s="34"/>
      <c r="D330" s="3"/>
      <c r="F330" s="4"/>
      <c r="G330" s="36"/>
    </row>
    <row r="331" spans="1:7" s="2" customFormat="1" ht="13.5" customHeight="1" thickBot="1">
      <c r="A331" s="34"/>
      <c r="B331" s="318" t="s">
        <v>306</v>
      </c>
      <c r="C331" s="318"/>
      <c r="D331" s="318"/>
      <c r="F331" s="4"/>
      <c r="G331" s="36"/>
    </row>
    <row r="332" spans="1:7" s="2" customFormat="1" ht="13.5" thickBot="1">
      <c r="A332" s="34"/>
      <c r="B332" s="318"/>
      <c r="C332" s="318"/>
      <c r="D332" s="318"/>
      <c r="E332" s="14" t="s">
        <v>2</v>
      </c>
      <c r="F332" s="15"/>
      <c r="G332" s="36"/>
    </row>
    <row r="333" spans="1:7" s="2" customFormat="1" ht="6.75" customHeight="1">
      <c r="A333" s="34"/>
      <c r="D333" s="3"/>
      <c r="F333" s="4"/>
      <c r="G333" s="36"/>
    </row>
    <row r="334" spans="1:7" s="2" customFormat="1" ht="15">
      <c r="A334" s="34"/>
      <c r="B334" s="309"/>
      <c r="C334" s="310"/>
      <c r="D334" s="311"/>
      <c r="F334" s="4"/>
      <c r="G334" s="36"/>
    </row>
    <row r="335" spans="1:7" s="2" customFormat="1" ht="15">
      <c r="A335" s="34"/>
      <c r="B335" s="312"/>
      <c r="C335" s="313"/>
      <c r="D335" s="314"/>
      <c r="F335" s="4"/>
      <c r="G335" s="36"/>
    </row>
    <row r="336" spans="1:7" s="2" customFormat="1" ht="15">
      <c r="A336" s="34"/>
      <c r="B336" s="312"/>
      <c r="C336" s="313"/>
      <c r="D336" s="314"/>
      <c r="F336" s="4"/>
      <c r="G336" s="36"/>
    </row>
    <row r="337" spans="1:7" s="2" customFormat="1" ht="15">
      <c r="A337" s="34"/>
      <c r="B337" s="312"/>
      <c r="C337" s="313"/>
      <c r="D337" s="314"/>
      <c r="F337" s="4"/>
      <c r="G337" s="36"/>
    </row>
    <row r="338" spans="1:7" s="2" customFormat="1" ht="15">
      <c r="A338" s="34"/>
      <c r="B338" s="312"/>
      <c r="C338" s="313"/>
      <c r="D338" s="314"/>
      <c r="F338" s="4"/>
      <c r="G338" s="36"/>
    </row>
    <row r="339" spans="1:7" s="2" customFormat="1" ht="15">
      <c r="A339" s="34"/>
      <c r="B339" s="312"/>
      <c r="C339" s="313"/>
      <c r="D339" s="314"/>
      <c r="F339" s="4"/>
      <c r="G339" s="36"/>
    </row>
    <row r="340" spans="1:7" s="2" customFormat="1" ht="15">
      <c r="A340" s="34"/>
      <c r="B340" s="315"/>
      <c r="C340" s="316"/>
      <c r="D340" s="317"/>
      <c r="F340" s="4"/>
      <c r="G340" s="36"/>
    </row>
    <row r="341" spans="1:7" s="2" customFormat="1" ht="6.75" customHeight="1" thickBot="1">
      <c r="A341" s="34"/>
      <c r="D341" s="3"/>
      <c r="F341" s="4"/>
      <c r="G341" s="36"/>
    </row>
    <row r="342" spans="1:7" s="2" customFormat="1" ht="13.5" thickBot="1">
      <c r="A342" s="34"/>
      <c r="B342" s="2" t="s">
        <v>20</v>
      </c>
      <c r="D342" s="3"/>
      <c r="E342" s="14" t="s">
        <v>2</v>
      </c>
      <c r="F342" s="54"/>
      <c r="G342" s="36"/>
    </row>
    <row r="343" spans="1:7" s="2" customFormat="1" ht="6.75" customHeight="1" thickBot="1">
      <c r="A343" s="34"/>
      <c r="D343" s="3"/>
      <c r="F343" s="4"/>
      <c r="G343" s="36"/>
    </row>
    <row r="344" spans="1:7" s="2" customFormat="1" ht="13.5" thickBot="1">
      <c r="A344" s="34"/>
      <c r="C344" s="35" t="s">
        <v>15</v>
      </c>
      <c r="D344" s="3"/>
      <c r="F344" s="18" t="str">
        <f>IF(F332="Yes",1,IF(F332="No",0,IF(AND(ISBLANK(F342),ISNUMBER(F329)),1,IF(F342&gt;0,LOOKUP(F329/F342,$H$7:$H$10),IF(ISTEXT(D322),0,"")))))</f>
        <v/>
      </c>
      <c r="G344" s="36"/>
    </row>
    <row r="345" spans="1:7" s="2" customFormat="1" ht="15">
      <c r="A345" s="48"/>
      <c r="B345" s="49"/>
      <c r="C345" s="49"/>
      <c r="D345" s="50"/>
      <c r="E345" s="49"/>
      <c r="F345" s="51"/>
      <c r="G345" s="52"/>
    </row>
    <row r="346" spans="1:7" s="33" customFormat="1" ht="15">
      <c r="A346" s="27"/>
      <c r="B346" s="28"/>
      <c r="C346" s="28"/>
      <c r="D346" s="29"/>
      <c r="E346" s="30"/>
      <c r="F346" s="31"/>
      <c r="G346" s="32"/>
    </row>
    <row r="347" spans="1:7" s="33" customFormat="1" ht="15">
      <c r="A347" s="40"/>
      <c r="B347" s="41" t="s">
        <v>234</v>
      </c>
      <c r="C347" s="41"/>
      <c r="D347" s="153"/>
      <c r="G347" s="39"/>
    </row>
    <row r="348" spans="1:7" s="45" customFormat="1" ht="12">
      <c r="A348" s="42"/>
      <c r="B348" s="135"/>
      <c r="C348" s="43"/>
      <c r="D348" s="154" t="s">
        <v>147</v>
      </c>
      <c r="F348" s="46"/>
      <c r="G348" s="47"/>
    </row>
    <row r="349" spans="1:7" s="33" customFormat="1" ht="6.75" customHeight="1" thickBot="1">
      <c r="A349" s="40"/>
      <c r="B349" s="17"/>
      <c r="C349" s="41"/>
      <c r="D349" s="53"/>
      <c r="F349" s="19"/>
      <c r="G349" s="39"/>
    </row>
    <row r="350" spans="1:7" s="2" customFormat="1" ht="13.5" thickBot="1">
      <c r="A350" s="34"/>
      <c r="B350" s="2" t="s">
        <v>18</v>
      </c>
      <c r="D350" s="3"/>
      <c r="E350" s="14" t="s">
        <v>2</v>
      </c>
      <c r="F350" s="139"/>
      <c r="G350" s="36"/>
    </row>
    <row r="351" spans="1:7" s="2" customFormat="1" ht="6.75" customHeight="1" thickBot="1">
      <c r="A351" s="34"/>
      <c r="D351" s="3"/>
      <c r="F351" s="4"/>
      <c r="G351" s="36"/>
    </row>
    <row r="352" spans="1:7" s="2" customFormat="1" ht="13.5" thickBot="1">
      <c r="A352" s="34"/>
      <c r="B352" s="2" t="s">
        <v>19</v>
      </c>
      <c r="D352" s="3"/>
      <c r="E352" s="14" t="s">
        <v>2</v>
      </c>
      <c r="F352" s="139"/>
      <c r="G352" s="36"/>
    </row>
    <row r="353" spans="1:7" s="2" customFormat="1" ht="6.75" customHeight="1" thickBot="1">
      <c r="A353" s="34"/>
      <c r="D353" s="3"/>
      <c r="F353" s="4"/>
      <c r="G353" s="36"/>
    </row>
    <row r="354" spans="1:7" s="2" customFormat="1" ht="13.5" thickBot="1">
      <c r="A354" s="34"/>
      <c r="C354" s="2" t="s">
        <v>14</v>
      </c>
      <c r="D354" s="3"/>
      <c r="F354" s="16" t="str">
        <f>IF(F352&gt;F350,F350/F352,IF(F357&gt;0,F357,"N/A"))</f>
        <v>N/A</v>
      </c>
      <c r="G354" s="36"/>
    </row>
    <row r="355" spans="1:7" s="2" customFormat="1" ht="6.75" customHeight="1">
      <c r="A355" s="34"/>
      <c r="D355" s="3"/>
      <c r="F355" s="4"/>
      <c r="G355" s="36"/>
    </row>
    <row r="356" spans="1:7" s="2" customFormat="1" ht="13.5" customHeight="1" thickBot="1">
      <c r="A356" s="34"/>
      <c r="B356" s="318" t="s">
        <v>306</v>
      </c>
      <c r="C356" s="318"/>
      <c r="D356" s="318"/>
      <c r="F356" s="4"/>
      <c r="G356" s="36"/>
    </row>
    <row r="357" spans="1:7" s="2" customFormat="1" ht="13.5" thickBot="1">
      <c r="A357" s="34"/>
      <c r="B357" s="318"/>
      <c r="C357" s="318"/>
      <c r="D357" s="318"/>
      <c r="E357" s="14" t="s">
        <v>2</v>
      </c>
      <c r="F357" s="15"/>
      <c r="G357" s="36"/>
    </row>
    <row r="358" spans="1:7" s="2" customFormat="1" ht="6.75" customHeight="1">
      <c r="A358" s="34"/>
      <c r="D358" s="3"/>
      <c r="F358" s="4"/>
      <c r="G358" s="36"/>
    </row>
    <row r="359" spans="1:7" s="2" customFormat="1" ht="15">
      <c r="A359" s="34"/>
      <c r="B359" s="309"/>
      <c r="C359" s="310"/>
      <c r="D359" s="311"/>
      <c r="F359" s="4"/>
      <c r="G359" s="36"/>
    </row>
    <row r="360" spans="1:7" s="2" customFormat="1" ht="15">
      <c r="A360" s="34"/>
      <c r="B360" s="312"/>
      <c r="C360" s="313"/>
      <c r="D360" s="314"/>
      <c r="F360" s="4"/>
      <c r="G360" s="36"/>
    </row>
    <row r="361" spans="1:7" s="2" customFormat="1" ht="15">
      <c r="A361" s="34"/>
      <c r="B361" s="312"/>
      <c r="C361" s="313"/>
      <c r="D361" s="314"/>
      <c r="F361" s="4"/>
      <c r="G361" s="36"/>
    </row>
    <row r="362" spans="1:7" s="2" customFormat="1" ht="15">
      <c r="A362" s="34"/>
      <c r="B362" s="312"/>
      <c r="C362" s="313"/>
      <c r="D362" s="314"/>
      <c r="F362" s="4"/>
      <c r="G362" s="36"/>
    </row>
    <row r="363" spans="1:7" s="2" customFormat="1" ht="15">
      <c r="A363" s="34"/>
      <c r="B363" s="312"/>
      <c r="C363" s="313"/>
      <c r="D363" s="314"/>
      <c r="F363" s="4"/>
      <c r="G363" s="36"/>
    </row>
    <row r="364" spans="1:7" s="2" customFormat="1" ht="15">
      <c r="A364" s="34"/>
      <c r="B364" s="312"/>
      <c r="C364" s="313"/>
      <c r="D364" s="314"/>
      <c r="F364" s="4"/>
      <c r="G364" s="36"/>
    </row>
    <row r="365" spans="1:7" s="2" customFormat="1" ht="15">
      <c r="A365" s="34"/>
      <c r="B365" s="315"/>
      <c r="C365" s="316"/>
      <c r="D365" s="317"/>
      <c r="F365" s="4"/>
      <c r="G365" s="36"/>
    </row>
    <row r="366" spans="1:7" s="2" customFormat="1" ht="6.75" customHeight="1" thickBot="1">
      <c r="A366" s="34"/>
      <c r="D366" s="3"/>
      <c r="F366" s="4"/>
      <c r="G366" s="36"/>
    </row>
    <row r="367" spans="1:7" s="2" customFormat="1" ht="13.5" thickBot="1">
      <c r="A367" s="34"/>
      <c r="B367" s="2" t="s">
        <v>20</v>
      </c>
      <c r="D367" s="3"/>
      <c r="E367" s="14" t="s">
        <v>2</v>
      </c>
      <c r="F367" s="54"/>
      <c r="G367" s="36"/>
    </row>
    <row r="368" spans="1:7" s="2" customFormat="1" ht="6.75" customHeight="1" thickBot="1">
      <c r="A368" s="34"/>
      <c r="D368" s="3"/>
      <c r="F368" s="4"/>
      <c r="G368" s="36"/>
    </row>
    <row r="369" spans="1:7" s="2" customFormat="1" ht="13.5" thickBot="1">
      <c r="A369" s="34"/>
      <c r="C369" s="35" t="s">
        <v>15</v>
      </c>
      <c r="D369" s="3"/>
      <c r="F369" s="18" t="str">
        <f>IF(F357="Yes",1,IF(F357="No",0,IF(AND(ISBLANK(F367),ISNUMBER(F354)),1,IF(F367&gt;0,LOOKUP(F354/F367,$H$7:$H$10),IF(ISTEXT(D347),0,"")))))</f>
        <v/>
      </c>
      <c r="G369" s="36"/>
    </row>
    <row r="370" spans="1:7" s="2" customFormat="1" ht="15">
      <c r="A370" s="48"/>
      <c r="B370" s="49"/>
      <c r="C370" s="49"/>
      <c r="D370" s="50"/>
      <c r="E370" s="49"/>
      <c r="F370" s="51"/>
      <c r="G370" s="52"/>
    </row>
  </sheetData>
  <mergeCells count="28">
    <mergeCell ref="B32:D38"/>
    <mergeCell ref="B206:D207"/>
    <mergeCell ref="B231:D232"/>
    <mergeCell ref="B256:D257"/>
    <mergeCell ref="B281:D282"/>
    <mergeCell ref="B306:D307"/>
    <mergeCell ref="B29:D30"/>
    <mergeCell ref="B56:D57"/>
    <mergeCell ref="B81:D82"/>
    <mergeCell ref="B106:D107"/>
    <mergeCell ref="B131:D132"/>
    <mergeCell ref="B184:D190"/>
    <mergeCell ref="B59:D65"/>
    <mergeCell ref="B84:D90"/>
    <mergeCell ref="B109:D115"/>
    <mergeCell ref="B134:D140"/>
    <mergeCell ref="B159:D165"/>
    <mergeCell ref="B156:D157"/>
    <mergeCell ref="B181:D182"/>
    <mergeCell ref="B334:D340"/>
    <mergeCell ref="B359:D365"/>
    <mergeCell ref="B209:D215"/>
    <mergeCell ref="B234:D240"/>
    <mergeCell ref="B259:D265"/>
    <mergeCell ref="B284:D290"/>
    <mergeCell ref="B309:D315"/>
    <mergeCell ref="B331:D332"/>
    <mergeCell ref="B356:D357"/>
  </mergeCells>
  <dataValidations count="1">
    <dataValidation type="list" showInputMessage="1" showErrorMessage="1" sqref="F57 F157 F132 F107 F82 F182 F6 F207 F307 F282 F257 F232 F332 F357">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 ref="B281:B282" location="Instructions!A29" display="If &quot;yes/no&quot; as to whether the milestone has been achieved, select &quot;yes&quot; or &quot;no&quot; from the dropdown "/>
    <hyperlink ref="B281:D282" location="Instructions!A29:G40" display="If &quot;yes/no&quot; as to whether the milestone has been achieved, select &quot;yes&quot; or &quot;no&quot; from the dropdown menu, and provide an in-depth description of progress towards milestone achievement as stated in the instructions:"/>
    <hyperlink ref="B306:B307" location="Instructions!A29" display="If &quot;yes/no&quot; as to whether the milestone has been achieved, select &quot;yes&quot; or &quot;no&quot; from the dropdown "/>
    <hyperlink ref="B306:D307" location="Instructions!A29:G40" display="If &quot;yes/no&quot; as to whether the milestone has been achieved, select &quot;yes&quot; or &quot;no&quot; from the dropdown menu, and provide an in-depth description of progress towards milestone achievement as stated in the instructions:"/>
    <hyperlink ref="B331:B332" location="Instructions!A29" display="If &quot;yes/no&quot; as to whether the milestone has been achieved, select &quot;yes&quot; or &quot;no&quot; from the dropdown "/>
    <hyperlink ref="B331:D332" location="Instructions!A29:G40" display="If &quot;yes/no&quot; as to whether the milestone has been achieved, select &quot;yes&quot; or &quot;no&quot; from the dropdown menu, and provide an in-depth description of progress towards milestone achievement as stated in the instructions:"/>
    <hyperlink ref="B356:B357" location="Instructions!A29" display="If &quot;yes/no&quot; as to whether the milestone has been achieved, select &quot;yes&quot; or &quot;no&quot; from the dropdown "/>
    <hyperlink ref="B356:D3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4" manualBreakCount="4">
    <brk id="70" max="16383" man="1"/>
    <brk id="145" max="16383" man="1"/>
    <brk id="220" max="16383" man="1"/>
    <brk id="295" max="16383" man="1"/>
  </rowBreaks>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70"/>
  <sheetViews>
    <sheetView showGridLines="0" view="pageBreakPreview" zoomScaleSheetLayoutView="100" zoomScalePageLayoutView="90" workbookViewId="0" topLeftCell="A4">
      <selection activeCell="A5" sqref="A5"/>
    </sheetView>
  </sheetViews>
  <sheetFormatPr defaultColWidth="10.00390625" defaultRowHeight="15"/>
  <cols>
    <col min="1" max="1" width="1.7109375" style="5" customWidth="1"/>
    <col min="2" max="2" width="2.140625" style="5" customWidth="1"/>
    <col min="3" max="3" width="20.8515625" style="5" customWidth="1"/>
    <col min="4" max="4" width="75.8515625" style="11" customWidth="1"/>
    <col min="5" max="5" width="2.7109375" style="5" customWidth="1"/>
    <col min="6" max="6" width="14.421875" style="7" customWidth="1"/>
    <col min="7" max="7" width="2.710937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186</v>
      </c>
    </row>
    <row r="6" spans="1:6" s="90" customFormat="1" ht="13.5" thickBot="1">
      <c r="A6" s="89"/>
      <c r="D6" s="93" t="s">
        <v>143</v>
      </c>
      <c r="E6" s="12" t="s">
        <v>2</v>
      </c>
      <c r="F6" s="15"/>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131</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2" customFormat="1" ht="15">
      <c r="A20" s="34"/>
      <c r="C20" s="35"/>
      <c r="D20" s="3"/>
      <c r="E20" s="14"/>
      <c r="F20" s="148"/>
      <c r="G20" s="36"/>
    </row>
    <row r="21" spans="1:7" s="73" customFormat="1" ht="9.75" customHeight="1">
      <c r="A21" s="81"/>
      <c r="B21" s="64"/>
      <c r="C21" s="64"/>
      <c r="D21" s="72"/>
      <c r="F21" s="74"/>
      <c r="G21" s="75"/>
    </row>
    <row r="22" spans="1:7" s="33" customFormat="1" ht="15">
      <c r="A22" s="40"/>
      <c r="B22" s="41" t="s">
        <v>234</v>
      </c>
      <c r="C22" s="41"/>
      <c r="D22" s="153"/>
      <c r="G22" s="39"/>
    </row>
    <row r="23" spans="1:7" s="45" customFormat="1" ht="12">
      <c r="A23" s="42"/>
      <c r="B23" s="135"/>
      <c r="C23" s="43"/>
      <c r="D23" s="154" t="s">
        <v>147</v>
      </c>
      <c r="F23" s="46"/>
      <c r="G23" s="47"/>
    </row>
    <row r="24" spans="1:7" s="33" customFormat="1" ht="6.75" customHeight="1" thickBot="1">
      <c r="A24" s="40"/>
      <c r="B24" s="17"/>
      <c r="C24" s="41"/>
      <c r="D24" s="53"/>
      <c r="F24" s="19"/>
      <c r="G24" s="39"/>
    </row>
    <row r="25" spans="1:7" s="2" customFormat="1" ht="13.5" thickBot="1">
      <c r="A25" s="34"/>
      <c r="B25" s="2" t="s">
        <v>18</v>
      </c>
      <c r="D25" s="3"/>
      <c r="E25" s="14" t="s">
        <v>2</v>
      </c>
      <c r="F25" s="139"/>
      <c r="G25" s="36"/>
    </row>
    <row r="26" spans="1:7" s="2" customFormat="1" ht="6.75" customHeight="1" thickBot="1">
      <c r="A26" s="34"/>
      <c r="D26" s="3"/>
      <c r="F26" s="4"/>
      <c r="G26" s="36"/>
    </row>
    <row r="27" spans="1:7" s="2" customFormat="1" ht="13.5" thickBot="1">
      <c r="A27" s="34"/>
      <c r="B27" s="2" t="s">
        <v>19</v>
      </c>
      <c r="D27" s="3"/>
      <c r="E27" s="14" t="s">
        <v>2</v>
      </c>
      <c r="F27" s="139"/>
      <c r="G27" s="36"/>
    </row>
    <row r="28" spans="1:7" s="2" customFormat="1" ht="6.75" customHeight="1" thickBot="1">
      <c r="A28" s="34"/>
      <c r="D28" s="3"/>
      <c r="F28" s="4"/>
      <c r="G28" s="36"/>
    </row>
    <row r="29" spans="1:7" s="2" customFormat="1" ht="13.5" thickBot="1">
      <c r="A29" s="34"/>
      <c r="C29" s="2" t="s">
        <v>14</v>
      </c>
      <c r="D29" s="3"/>
      <c r="F29" s="16" t="str">
        <f>IF(F27&gt;F25,F25/F27,IF(F32&gt;0,F32,"N/A"))</f>
        <v>N/A</v>
      </c>
      <c r="G29" s="36"/>
    </row>
    <row r="30" spans="1:7" s="2" customFormat="1" ht="6.75" customHeight="1">
      <c r="A30" s="34"/>
      <c r="D30" s="3"/>
      <c r="F30" s="4"/>
      <c r="G30" s="36"/>
    </row>
    <row r="31" spans="1:7" s="2" customFormat="1" ht="13.5" customHeight="1" thickBot="1">
      <c r="A31" s="34"/>
      <c r="B31" s="318" t="s">
        <v>306</v>
      </c>
      <c r="C31" s="318"/>
      <c r="D31" s="318"/>
      <c r="F31" s="4"/>
      <c r="G31" s="36"/>
    </row>
    <row r="32" spans="1:7" s="2" customFormat="1" ht="13.5" thickBot="1">
      <c r="A32" s="34"/>
      <c r="B32" s="318"/>
      <c r="C32" s="318"/>
      <c r="D32" s="318"/>
      <c r="E32" s="14" t="s">
        <v>2</v>
      </c>
      <c r="F32" s="15"/>
      <c r="G32" s="36"/>
    </row>
    <row r="33" spans="1:7" s="2" customFormat="1" ht="6.75" customHeight="1">
      <c r="A33" s="34"/>
      <c r="D33" s="3"/>
      <c r="F33" s="4"/>
      <c r="G33" s="36"/>
    </row>
    <row r="34" spans="1:7" s="2" customFormat="1" ht="15">
      <c r="A34" s="34"/>
      <c r="B34" s="309"/>
      <c r="C34" s="310"/>
      <c r="D34" s="311"/>
      <c r="F34" s="4"/>
      <c r="G34" s="36"/>
    </row>
    <row r="35" spans="1:7" s="2" customFormat="1" ht="15">
      <c r="A35" s="34"/>
      <c r="B35" s="312"/>
      <c r="C35" s="313"/>
      <c r="D35" s="314"/>
      <c r="F35" s="4"/>
      <c r="G35" s="36"/>
    </row>
    <row r="36" spans="1:7" s="2" customFormat="1" ht="15">
      <c r="A36" s="34"/>
      <c r="B36" s="312"/>
      <c r="C36" s="313"/>
      <c r="D36" s="314"/>
      <c r="F36" s="4"/>
      <c r="G36" s="36"/>
    </row>
    <row r="37" spans="1:7" s="2" customFormat="1" ht="15">
      <c r="A37" s="34"/>
      <c r="B37" s="312"/>
      <c r="C37" s="313"/>
      <c r="D37" s="314"/>
      <c r="F37" s="4"/>
      <c r="G37" s="36"/>
    </row>
    <row r="38" spans="1:7" s="2" customFormat="1" ht="15">
      <c r="A38" s="34"/>
      <c r="B38" s="312"/>
      <c r="C38" s="313"/>
      <c r="D38" s="314"/>
      <c r="F38" s="4"/>
      <c r="G38" s="36"/>
    </row>
    <row r="39" spans="1:7" s="2" customFormat="1" ht="15">
      <c r="A39" s="34"/>
      <c r="B39" s="312"/>
      <c r="C39" s="313"/>
      <c r="D39" s="314"/>
      <c r="F39" s="4"/>
      <c r="G39" s="36"/>
    </row>
    <row r="40" spans="1:7" s="2" customFormat="1" ht="15">
      <c r="A40" s="34"/>
      <c r="B40" s="315"/>
      <c r="C40" s="316"/>
      <c r="D40" s="317"/>
      <c r="F40" s="4"/>
      <c r="G40" s="36"/>
    </row>
    <row r="41" spans="1:7" s="2" customFormat="1" ht="6.75" customHeight="1" thickBot="1">
      <c r="A41" s="34"/>
      <c r="D41" s="3"/>
      <c r="F41" s="4"/>
      <c r="G41" s="36"/>
    </row>
    <row r="42" spans="1:7" s="2" customFormat="1" ht="13.5" thickBot="1">
      <c r="A42" s="34"/>
      <c r="B42" s="2" t="s">
        <v>20</v>
      </c>
      <c r="D42" s="3"/>
      <c r="E42" s="14" t="s">
        <v>2</v>
      </c>
      <c r="F42" s="54"/>
      <c r="G42" s="36"/>
    </row>
    <row r="43" spans="1:7" s="2" customFormat="1" ht="6.75" customHeight="1" thickBot="1">
      <c r="A43" s="34"/>
      <c r="D43" s="3"/>
      <c r="F43" s="4"/>
      <c r="G43" s="36"/>
    </row>
    <row r="44" spans="1:7" s="2" customFormat="1" ht="13.5" thickBot="1">
      <c r="A44" s="34"/>
      <c r="C44" s="35" t="s">
        <v>15</v>
      </c>
      <c r="D44" s="3"/>
      <c r="F44" s="18" t="str">
        <f>IF(F32="Yes",1,IF(F32="No",0,IF(AND(ISBLANK(F42),ISNUMBER(F29)),1,IF(F42&gt;0,LOOKUP(F29/F42,$H$7:$H$10),IF(ISTEXT(D22),0,"")))))</f>
        <v/>
      </c>
      <c r="G44" s="36"/>
    </row>
    <row r="45" spans="1:7" s="2" customFormat="1" ht="6.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234</v>
      </c>
      <c r="C47" s="41"/>
      <c r="D47" s="153"/>
      <c r="G47" s="39"/>
    </row>
    <row r="48" spans="1:7" s="45" customFormat="1" ht="12">
      <c r="A48" s="42"/>
      <c r="B48" s="135"/>
      <c r="C48" s="43"/>
      <c r="D48" s="154"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318" t="s">
        <v>306</v>
      </c>
      <c r="C56" s="318"/>
      <c r="D56" s="318"/>
      <c r="F56" s="4"/>
      <c r="G56" s="36"/>
    </row>
    <row r="57" spans="1:7" s="2" customFormat="1" ht="13.5" thickBot="1">
      <c r="A57" s="34"/>
      <c r="B57" s="318"/>
      <c r="C57" s="318"/>
      <c r="D57" s="318"/>
      <c r="E57" s="14" t="s">
        <v>2</v>
      </c>
      <c r="F57" s="15"/>
      <c r="G57" s="36"/>
    </row>
    <row r="58" spans="1:7" s="2" customFormat="1" ht="6.75" customHeight="1">
      <c r="A58" s="34"/>
      <c r="D58" s="3"/>
      <c r="F58" s="4"/>
      <c r="G58" s="36"/>
    </row>
    <row r="59" spans="1:7" s="2" customFormat="1" ht="15">
      <c r="A59" s="34"/>
      <c r="B59" s="309"/>
      <c r="C59" s="310"/>
      <c r="D59" s="311"/>
      <c r="F59" s="4"/>
      <c r="G59" s="36"/>
    </row>
    <row r="60" spans="1:7" s="2" customFormat="1" ht="15">
      <c r="A60" s="34"/>
      <c r="B60" s="312"/>
      <c r="C60" s="313"/>
      <c r="D60" s="314"/>
      <c r="F60" s="4"/>
      <c r="G60" s="36"/>
    </row>
    <row r="61" spans="1:7" s="2" customFormat="1" ht="15">
      <c r="A61" s="34"/>
      <c r="B61" s="312"/>
      <c r="C61" s="313"/>
      <c r="D61" s="314"/>
      <c r="F61" s="4"/>
      <c r="G61" s="36"/>
    </row>
    <row r="62" spans="1:7" s="2" customFormat="1" ht="15">
      <c r="A62" s="34"/>
      <c r="B62" s="312"/>
      <c r="C62" s="313"/>
      <c r="D62" s="314"/>
      <c r="F62" s="4"/>
      <c r="G62" s="36"/>
    </row>
    <row r="63" spans="1:7" s="2" customFormat="1" ht="15">
      <c r="A63" s="34"/>
      <c r="B63" s="312"/>
      <c r="C63" s="313"/>
      <c r="D63" s="314"/>
      <c r="F63" s="4"/>
      <c r="G63" s="36"/>
    </row>
    <row r="64" spans="1:7" s="2" customFormat="1" ht="15">
      <c r="A64" s="34"/>
      <c r="B64" s="312"/>
      <c r="C64" s="313"/>
      <c r="D64" s="314"/>
      <c r="F64" s="4"/>
      <c r="G64" s="36"/>
    </row>
    <row r="65" spans="1:7" s="2" customFormat="1" ht="15">
      <c r="A65" s="34"/>
      <c r="B65" s="315"/>
      <c r="C65" s="316"/>
      <c r="D65" s="317"/>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3"/>
      <c r="G72" s="39"/>
    </row>
    <row r="73" spans="1:7" s="45" customFormat="1" ht="12">
      <c r="A73" s="42"/>
      <c r="B73" s="135"/>
      <c r="C73" s="43"/>
      <c r="D73" s="154"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8" t="s">
        <v>306</v>
      </c>
      <c r="C81" s="318"/>
      <c r="D81" s="318"/>
      <c r="F81" s="4"/>
      <c r="G81" s="36"/>
    </row>
    <row r="82" spans="1:7" s="2" customFormat="1" ht="13.5" thickBot="1">
      <c r="A82" s="34"/>
      <c r="B82" s="318"/>
      <c r="C82" s="318"/>
      <c r="D82" s="318"/>
      <c r="E82" s="14" t="s">
        <v>2</v>
      </c>
      <c r="F82" s="15"/>
      <c r="G82" s="36"/>
    </row>
    <row r="83" spans="1:7" s="2" customFormat="1" ht="6.75" customHeight="1">
      <c r="A83" s="34"/>
      <c r="D83" s="3"/>
      <c r="F83" s="4"/>
      <c r="G83" s="36"/>
    </row>
    <row r="84" spans="1:7" s="2" customFormat="1" ht="15">
      <c r="A84" s="34"/>
      <c r="B84" s="309"/>
      <c r="C84" s="310"/>
      <c r="D84" s="311"/>
      <c r="F84" s="4"/>
      <c r="G84" s="36"/>
    </row>
    <row r="85" spans="1:7" s="2" customFormat="1" ht="15">
      <c r="A85" s="34"/>
      <c r="B85" s="312"/>
      <c r="C85" s="313"/>
      <c r="D85" s="314"/>
      <c r="F85" s="4"/>
      <c r="G85" s="36"/>
    </row>
    <row r="86" spans="1:7" s="2" customFormat="1" ht="15">
      <c r="A86" s="34"/>
      <c r="B86" s="312"/>
      <c r="C86" s="313"/>
      <c r="D86" s="314"/>
      <c r="F86" s="4"/>
      <c r="G86" s="36"/>
    </row>
    <row r="87" spans="1:7" s="2" customFormat="1" ht="15">
      <c r="A87" s="34"/>
      <c r="B87" s="312"/>
      <c r="C87" s="313"/>
      <c r="D87" s="314"/>
      <c r="F87" s="4"/>
      <c r="G87" s="36"/>
    </row>
    <row r="88" spans="1:7" s="2" customFormat="1" ht="15">
      <c r="A88" s="34"/>
      <c r="B88" s="312"/>
      <c r="C88" s="313"/>
      <c r="D88" s="314"/>
      <c r="F88" s="4"/>
      <c r="G88" s="36"/>
    </row>
    <row r="89" spans="1:7" s="2" customFormat="1" ht="15">
      <c r="A89" s="34"/>
      <c r="B89" s="312"/>
      <c r="C89" s="313"/>
      <c r="D89" s="314"/>
      <c r="F89" s="4"/>
      <c r="G89" s="36"/>
    </row>
    <row r="90" spans="1:7" s="2" customFormat="1" ht="15">
      <c r="A90" s="34"/>
      <c r="B90" s="315"/>
      <c r="C90" s="316"/>
      <c r="D90" s="317"/>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3"/>
      <c r="G97" s="39"/>
    </row>
    <row r="98" spans="1:7" s="45" customFormat="1" ht="12">
      <c r="A98" s="42"/>
      <c r="B98" s="135"/>
      <c r="C98" s="43"/>
      <c r="D98" s="154"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8" t="s">
        <v>306</v>
      </c>
      <c r="C106" s="318"/>
      <c r="D106" s="318"/>
      <c r="F106" s="4"/>
      <c r="G106" s="36"/>
    </row>
    <row r="107" spans="1:7" s="2" customFormat="1" ht="13.5" thickBot="1">
      <c r="A107" s="34"/>
      <c r="B107" s="318"/>
      <c r="C107" s="318"/>
      <c r="D107" s="318"/>
      <c r="E107" s="14" t="s">
        <v>2</v>
      </c>
      <c r="F107" s="15"/>
      <c r="G107" s="36"/>
    </row>
    <row r="108" spans="1:7" s="2" customFormat="1" ht="6.75" customHeight="1">
      <c r="A108" s="34"/>
      <c r="D108" s="3"/>
      <c r="F108" s="4"/>
      <c r="G108" s="36"/>
    </row>
    <row r="109" spans="1:7" s="2" customFormat="1" ht="15">
      <c r="A109" s="34"/>
      <c r="B109" s="309"/>
      <c r="C109" s="310"/>
      <c r="D109" s="311"/>
      <c r="F109" s="4"/>
      <c r="G109" s="36"/>
    </row>
    <row r="110" spans="1:7" s="2" customFormat="1" ht="15">
      <c r="A110" s="34"/>
      <c r="B110" s="312"/>
      <c r="C110" s="313"/>
      <c r="D110" s="314"/>
      <c r="F110" s="4"/>
      <c r="G110" s="36"/>
    </row>
    <row r="111" spans="1:7" s="2" customFormat="1" ht="15">
      <c r="A111" s="34"/>
      <c r="B111" s="312"/>
      <c r="C111" s="313"/>
      <c r="D111" s="314"/>
      <c r="F111" s="4"/>
      <c r="G111" s="36"/>
    </row>
    <row r="112" spans="1:7" s="2" customFormat="1" ht="15">
      <c r="A112" s="34"/>
      <c r="B112" s="312"/>
      <c r="C112" s="313"/>
      <c r="D112" s="314"/>
      <c r="F112" s="4"/>
      <c r="G112" s="36"/>
    </row>
    <row r="113" spans="1:7" s="2" customFormat="1" ht="15">
      <c r="A113" s="34"/>
      <c r="B113" s="312"/>
      <c r="C113" s="313"/>
      <c r="D113" s="314"/>
      <c r="F113" s="4"/>
      <c r="G113" s="36"/>
    </row>
    <row r="114" spans="1:7" s="2" customFormat="1" ht="15">
      <c r="A114" s="34"/>
      <c r="B114" s="312"/>
      <c r="C114" s="313"/>
      <c r="D114" s="314"/>
      <c r="F114" s="4"/>
      <c r="G114" s="36"/>
    </row>
    <row r="115" spans="1:7" s="2" customFormat="1" ht="15">
      <c r="A115" s="34"/>
      <c r="B115" s="315"/>
      <c r="C115" s="316"/>
      <c r="D115" s="31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3"/>
      <c r="G122" s="39"/>
    </row>
    <row r="123" spans="1:7" s="45" customFormat="1" ht="12">
      <c r="A123" s="42"/>
      <c r="B123" s="135"/>
      <c r="C123" s="43"/>
      <c r="D123" s="154"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8" t="s">
        <v>306</v>
      </c>
      <c r="C131" s="318"/>
      <c r="D131" s="318"/>
      <c r="F131" s="4"/>
      <c r="G131" s="36"/>
    </row>
    <row r="132" spans="1:7" s="2" customFormat="1" ht="13.5" thickBot="1">
      <c r="A132" s="34"/>
      <c r="B132" s="318"/>
      <c r="C132" s="318"/>
      <c r="D132" s="318"/>
      <c r="E132" s="14" t="s">
        <v>2</v>
      </c>
      <c r="F132" s="15"/>
      <c r="G132" s="36"/>
    </row>
    <row r="133" spans="1:7" s="2" customFormat="1" ht="6.75" customHeight="1">
      <c r="A133" s="34"/>
      <c r="D133" s="3"/>
      <c r="F133" s="4"/>
      <c r="G133" s="36"/>
    </row>
    <row r="134" spans="1:7" s="2" customFormat="1" ht="15">
      <c r="A134" s="34"/>
      <c r="B134" s="309"/>
      <c r="C134" s="310"/>
      <c r="D134" s="311"/>
      <c r="F134" s="4"/>
      <c r="G134" s="36"/>
    </row>
    <row r="135" spans="1:7" s="2" customFormat="1" ht="15">
      <c r="A135" s="34"/>
      <c r="B135" s="312"/>
      <c r="C135" s="313"/>
      <c r="D135" s="314"/>
      <c r="F135" s="4"/>
      <c r="G135" s="36"/>
    </row>
    <row r="136" spans="1:7" s="2" customFormat="1" ht="15">
      <c r="A136" s="34"/>
      <c r="B136" s="312"/>
      <c r="C136" s="313"/>
      <c r="D136" s="314"/>
      <c r="F136" s="4"/>
      <c r="G136" s="36"/>
    </row>
    <row r="137" spans="1:7" s="2" customFormat="1" ht="15">
      <c r="A137" s="34"/>
      <c r="B137" s="312"/>
      <c r="C137" s="313"/>
      <c r="D137" s="314"/>
      <c r="F137" s="4"/>
      <c r="G137" s="36"/>
    </row>
    <row r="138" spans="1:7" s="2" customFormat="1" ht="15">
      <c r="A138" s="34"/>
      <c r="B138" s="312"/>
      <c r="C138" s="313"/>
      <c r="D138" s="314"/>
      <c r="F138" s="4"/>
      <c r="G138" s="36"/>
    </row>
    <row r="139" spans="1:7" s="2" customFormat="1" ht="15">
      <c r="A139" s="34"/>
      <c r="B139" s="312"/>
      <c r="C139" s="313"/>
      <c r="D139" s="314"/>
      <c r="F139" s="4"/>
      <c r="G139" s="36"/>
    </row>
    <row r="140" spans="1:7" s="2" customFormat="1" ht="15">
      <c r="A140" s="34"/>
      <c r="B140" s="315"/>
      <c r="C140" s="316"/>
      <c r="D140" s="31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3"/>
      <c r="G147" s="39"/>
    </row>
    <row r="148" spans="1:7" s="45" customFormat="1" ht="12">
      <c r="A148" s="42"/>
      <c r="B148" s="135"/>
      <c r="C148" s="43"/>
      <c r="D148" s="154"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8" t="s">
        <v>306</v>
      </c>
      <c r="C156" s="318"/>
      <c r="D156" s="318"/>
      <c r="F156" s="4"/>
      <c r="G156" s="36"/>
    </row>
    <row r="157" spans="1:7" s="2" customFormat="1" ht="13.5" thickBot="1">
      <c r="A157" s="34"/>
      <c r="B157" s="318"/>
      <c r="C157" s="318"/>
      <c r="D157" s="318"/>
      <c r="E157" s="14" t="s">
        <v>2</v>
      </c>
      <c r="F157" s="15"/>
      <c r="G157" s="36"/>
    </row>
    <row r="158" spans="1:7" s="2" customFormat="1" ht="6.75" customHeight="1">
      <c r="A158" s="34"/>
      <c r="D158" s="3"/>
      <c r="F158" s="4"/>
      <c r="G158" s="36"/>
    </row>
    <row r="159" spans="1:7" s="2" customFormat="1" ht="15">
      <c r="A159" s="34"/>
      <c r="B159" s="309"/>
      <c r="C159" s="310"/>
      <c r="D159" s="311"/>
      <c r="F159" s="4"/>
      <c r="G159" s="36"/>
    </row>
    <row r="160" spans="1:7" s="2" customFormat="1" ht="15">
      <c r="A160" s="34"/>
      <c r="B160" s="312"/>
      <c r="C160" s="313"/>
      <c r="D160" s="314"/>
      <c r="F160" s="4"/>
      <c r="G160" s="36"/>
    </row>
    <row r="161" spans="1:7" s="2" customFormat="1" ht="15">
      <c r="A161" s="34"/>
      <c r="B161" s="312"/>
      <c r="C161" s="313"/>
      <c r="D161" s="314"/>
      <c r="F161" s="4"/>
      <c r="G161" s="36"/>
    </row>
    <row r="162" spans="1:7" s="2" customFormat="1" ht="15">
      <c r="A162" s="34"/>
      <c r="B162" s="312"/>
      <c r="C162" s="313"/>
      <c r="D162" s="314"/>
      <c r="F162" s="4"/>
      <c r="G162" s="36"/>
    </row>
    <row r="163" spans="1:7" s="2" customFormat="1" ht="15">
      <c r="A163" s="34"/>
      <c r="B163" s="312"/>
      <c r="C163" s="313"/>
      <c r="D163" s="314"/>
      <c r="F163" s="4"/>
      <c r="G163" s="36"/>
    </row>
    <row r="164" spans="1:7" s="2" customFormat="1" ht="15">
      <c r="A164" s="34"/>
      <c r="B164" s="312"/>
      <c r="C164" s="313"/>
      <c r="D164" s="314"/>
      <c r="F164" s="4"/>
      <c r="G164" s="36"/>
    </row>
    <row r="165" spans="1:7" s="2" customFormat="1" ht="15">
      <c r="A165" s="34"/>
      <c r="B165" s="315"/>
      <c r="C165" s="316"/>
      <c r="D165" s="31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15">
      <c r="A170" s="48"/>
      <c r="B170" s="49"/>
      <c r="C170" s="49"/>
      <c r="D170" s="50"/>
      <c r="E170" s="49"/>
      <c r="F170" s="51"/>
      <c r="G170" s="52"/>
    </row>
  </sheetData>
  <mergeCells count="12">
    <mergeCell ref="B134:D140"/>
    <mergeCell ref="B156:D157"/>
    <mergeCell ref="B31:D32"/>
    <mergeCell ref="B56:D57"/>
    <mergeCell ref="B81:D82"/>
    <mergeCell ref="B106:D107"/>
    <mergeCell ref="B131:D132"/>
    <mergeCell ref="B159:D165"/>
    <mergeCell ref="B34:D40"/>
    <mergeCell ref="B59:D65"/>
    <mergeCell ref="B84:D90"/>
    <mergeCell ref="B109:D115"/>
  </mergeCells>
  <dataValidations count="1">
    <dataValidation type="list" showInputMessage="1" showErrorMessage="1" sqref="F32 F132 F107 F82 F57 F157 F6">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70" max="16383" man="1"/>
    <brk id="14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95"/>
  <sheetViews>
    <sheetView showGridLines="0" view="pageBreakPreview" zoomScaleSheetLayoutView="100" zoomScalePageLayoutView="90" workbookViewId="0" topLeftCell="A4">
      <selection activeCell="A5" sqref="A5"/>
    </sheetView>
  </sheetViews>
  <sheetFormatPr defaultColWidth="10.00390625" defaultRowHeight="15"/>
  <cols>
    <col min="1" max="1" width="1.7109375" style="5" customWidth="1"/>
    <col min="2" max="2" width="2.140625" style="5" customWidth="1"/>
    <col min="3" max="3" width="20.8515625" style="5" customWidth="1"/>
    <col min="4" max="4" width="75.7109375" style="11" customWidth="1"/>
    <col min="5" max="5" width="2.7109375" style="5" customWidth="1"/>
    <col min="6" max="6" width="14.421875" style="7" customWidth="1"/>
    <col min="7" max="7" width="3.00390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187</v>
      </c>
    </row>
    <row r="6" spans="1:6" s="90" customFormat="1" ht="13.5" thickBot="1">
      <c r="A6" s="89"/>
      <c r="D6" s="93" t="s">
        <v>143</v>
      </c>
      <c r="E6" s="12" t="s">
        <v>2</v>
      </c>
      <c r="F6" s="15"/>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132</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2" customFormat="1" ht="15">
      <c r="A20" s="34"/>
      <c r="C20" s="35"/>
      <c r="D20" s="3"/>
      <c r="E20" s="14"/>
      <c r="F20" s="148"/>
      <c r="G20" s="36"/>
    </row>
    <row r="21" spans="1:7" s="73" customFormat="1" ht="9.75" customHeight="1">
      <c r="A21" s="81"/>
      <c r="B21" s="64"/>
      <c r="C21" s="64"/>
      <c r="D21" s="72"/>
      <c r="F21" s="74"/>
      <c r="G21" s="75"/>
    </row>
    <row r="22" spans="1:7" s="33" customFormat="1" ht="15">
      <c r="A22" s="40"/>
      <c r="B22" s="41" t="s">
        <v>234</v>
      </c>
      <c r="C22" s="41"/>
      <c r="D22" s="153"/>
      <c r="G22" s="39"/>
    </row>
    <row r="23" spans="1:7" s="45" customFormat="1" ht="12">
      <c r="A23" s="42"/>
      <c r="B23" s="135"/>
      <c r="C23" s="43"/>
      <c r="D23" s="154" t="s">
        <v>147</v>
      </c>
      <c r="F23" s="46"/>
      <c r="G23" s="47"/>
    </row>
    <row r="24" spans="1:7" s="33" customFormat="1" ht="6.75" customHeight="1" thickBot="1">
      <c r="A24" s="40"/>
      <c r="B24" s="17"/>
      <c r="C24" s="41"/>
      <c r="D24" s="53"/>
      <c r="F24" s="19"/>
      <c r="G24" s="39"/>
    </row>
    <row r="25" spans="1:7" s="2" customFormat="1" ht="13.5" thickBot="1">
      <c r="A25" s="34"/>
      <c r="B25" s="2" t="s">
        <v>18</v>
      </c>
      <c r="D25" s="3"/>
      <c r="E25" s="14" t="s">
        <v>2</v>
      </c>
      <c r="F25" s="139"/>
      <c r="G25" s="36"/>
    </row>
    <row r="26" spans="1:7" s="2" customFormat="1" ht="6.75" customHeight="1" thickBot="1">
      <c r="A26" s="34"/>
      <c r="D26" s="3"/>
      <c r="F26" s="4"/>
      <c r="G26" s="36"/>
    </row>
    <row r="27" spans="1:7" s="2" customFormat="1" ht="13.5" thickBot="1">
      <c r="A27" s="34"/>
      <c r="B27" s="2" t="s">
        <v>19</v>
      </c>
      <c r="D27" s="3"/>
      <c r="E27" s="14" t="s">
        <v>2</v>
      </c>
      <c r="F27" s="139"/>
      <c r="G27" s="36"/>
    </row>
    <row r="28" spans="1:7" s="2" customFormat="1" ht="6.75" customHeight="1" thickBot="1">
      <c r="A28" s="34"/>
      <c r="D28" s="3"/>
      <c r="F28" s="4"/>
      <c r="G28" s="36"/>
    </row>
    <row r="29" spans="1:7" s="2" customFormat="1" ht="13.5" thickBot="1">
      <c r="A29" s="34"/>
      <c r="C29" s="2" t="s">
        <v>14</v>
      </c>
      <c r="D29" s="3"/>
      <c r="F29" s="16" t="str">
        <f>IF(F27&gt;F25,F25/F27,IF(F32&gt;0,F32,"N/A"))</f>
        <v>N/A</v>
      </c>
      <c r="G29" s="36"/>
    </row>
    <row r="30" spans="1:7" s="2" customFormat="1" ht="6.75" customHeight="1">
      <c r="A30" s="34"/>
      <c r="D30" s="3"/>
      <c r="F30" s="4"/>
      <c r="G30" s="36"/>
    </row>
    <row r="31" spans="1:7" s="2" customFormat="1" ht="13.5" customHeight="1" thickBot="1">
      <c r="A31" s="34"/>
      <c r="B31" s="318" t="s">
        <v>306</v>
      </c>
      <c r="C31" s="318"/>
      <c r="D31" s="318"/>
      <c r="F31" s="4"/>
      <c r="G31" s="36"/>
    </row>
    <row r="32" spans="1:7" s="2" customFormat="1" ht="13.5" thickBot="1">
      <c r="A32" s="34"/>
      <c r="B32" s="318"/>
      <c r="C32" s="318"/>
      <c r="D32" s="318"/>
      <c r="E32" s="14" t="s">
        <v>2</v>
      </c>
      <c r="F32" s="15"/>
      <c r="G32" s="36"/>
    </row>
    <row r="33" spans="1:7" s="2" customFormat="1" ht="6.75" customHeight="1">
      <c r="A33" s="34"/>
      <c r="D33" s="3"/>
      <c r="F33" s="4"/>
      <c r="G33" s="36"/>
    </row>
    <row r="34" spans="1:7" s="2" customFormat="1" ht="15">
      <c r="A34" s="34"/>
      <c r="B34" s="309"/>
      <c r="C34" s="310"/>
      <c r="D34" s="311"/>
      <c r="F34" s="4"/>
      <c r="G34" s="36"/>
    </row>
    <row r="35" spans="1:7" s="2" customFormat="1" ht="15">
      <c r="A35" s="34"/>
      <c r="B35" s="312"/>
      <c r="C35" s="313"/>
      <c r="D35" s="314"/>
      <c r="F35" s="4"/>
      <c r="G35" s="36"/>
    </row>
    <row r="36" spans="1:7" s="2" customFormat="1" ht="15">
      <c r="A36" s="34"/>
      <c r="B36" s="312"/>
      <c r="C36" s="313"/>
      <c r="D36" s="314"/>
      <c r="F36" s="4"/>
      <c r="G36" s="36"/>
    </row>
    <row r="37" spans="1:7" s="2" customFormat="1" ht="15">
      <c r="A37" s="34"/>
      <c r="B37" s="312"/>
      <c r="C37" s="313"/>
      <c r="D37" s="314"/>
      <c r="F37" s="4"/>
      <c r="G37" s="36"/>
    </row>
    <row r="38" spans="1:7" s="2" customFormat="1" ht="15">
      <c r="A38" s="34"/>
      <c r="B38" s="312"/>
      <c r="C38" s="313"/>
      <c r="D38" s="314"/>
      <c r="F38" s="4"/>
      <c r="G38" s="36"/>
    </row>
    <row r="39" spans="1:7" s="2" customFormat="1" ht="15">
      <c r="A39" s="34"/>
      <c r="B39" s="312"/>
      <c r="C39" s="313"/>
      <c r="D39" s="314"/>
      <c r="F39" s="4"/>
      <c r="G39" s="36"/>
    </row>
    <row r="40" spans="1:7" s="2" customFormat="1" ht="15">
      <c r="A40" s="34"/>
      <c r="B40" s="315"/>
      <c r="C40" s="316"/>
      <c r="D40" s="317"/>
      <c r="F40" s="4"/>
      <c r="G40" s="36"/>
    </row>
    <row r="41" spans="1:7" s="2" customFormat="1" ht="6.75" customHeight="1" thickBot="1">
      <c r="A41" s="34"/>
      <c r="D41" s="3"/>
      <c r="F41" s="4"/>
      <c r="G41" s="36"/>
    </row>
    <row r="42" spans="1:7" s="2" customFormat="1" ht="13.5" thickBot="1">
      <c r="A42" s="34"/>
      <c r="B42" s="2" t="s">
        <v>20</v>
      </c>
      <c r="D42" s="3"/>
      <c r="E42" s="14" t="s">
        <v>2</v>
      </c>
      <c r="F42" s="54"/>
      <c r="G42" s="36"/>
    </row>
    <row r="43" spans="1:7" s="2" customFormat="1" ht="6.75" customHeight="1" thickBot="1">
      <c r="A43" s="34"/>
      <c r="D43" s="3"/>
      <c r="F43" s="4"/>
      <c r="G43" s="36"/>
    </row>
    <row r="44" spans="1:7" s="2" customFormat="1" ht="13.5" thickBot="1">
      <c r="A44" s="34"/>
      <c r="C44" s="35" t="s">
        <v>15</v>
      </c>
      <c r="D44" s="3"/>
      <c r="F44" s="18" t="str">
        <f>IF(F32="Yes",1,IF(F32="No",0,IF(AND(ISBLANK(F42),ISNUMBER(F29)),1,IF(F42&gt;0,LOOKUP(F29/F42,$H$7:$H$10),IF(ISTEXT(D22),0,"")))))</f>
        <v/>
      </c>
      <c r="G44" s="36"/>
    </row>
    <row r="45" spans="1:7" s="2" customFormat="1" ht="9.75" customHeight="1">
      <c r="A45" s="48"/>
      <c r="B45" s="49"/>
      <c r="C45" s="49"/>
      <c r="D45" s="50"/>
      <c r="E45" s="49"/>
      <c r="F45" s="51"/>
      <c r="G45" s="52"/>
    </row>
    <row r="46" spans="1:7" s="33" customFormat="1" ht="15">
      <c r="A46" s="27"/>
      <c r="B46" s="28"/>
      <c r="C46" s="28"/>
      <c r="D46" s="29"/>
      <c r="E46" s="30"/>
      <c r="F46" s="31"/>
      <c r="G46" s="32"/>
    </row>
    <row r="47" spans="1:7" s="33" customFormat="1" ht="15">
      <c r="A47" s="40"/>
      <c r="B47" s="41" t="s">
        <v>234</v>
      </c>
      <c r="C47" s="41"/>
      <c r="D47" s="153"/>
      <c r="G47" s="39"/>
    </row>
    <row r="48" spans="1:7" s="45" customFormat="1" ht="12">
      <c r="A48" s="42"/>
      <c r="B48" s="135"/>
      <c r="C48" s="43"/>
      <c r="D48" s="154"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318" t="s">
        <v>306</v>
      </c>
      <c r="C56" s="318"/>
      <c r="D56" s="318"/>
      <c r="F56" s="4"/>
      <c r="G56" s="36"/>
    </row>
    <row r="57" spans="1:7" s="2" customFormat="1" ht="13.5" thickBot="1">
      <c r="A57" s="34"/>
      <c r="B57" s="318"/>
      <c r="C57" s="318"/>
      <c r="D57" s="318"/>
      <c r="E57" s="14" t="s">
        <v>2</v>
      </c>
      <c r="F57" s="15"/>
      <c r="G57" s="36"/>
    </row>
    <row r="58" spans="1:7" s="2" customFormat="1" ht="6.75" customHeight="1">
      <c r="A58" s="34"/>
      <c r="D58" s="3"/>
      <c r="F58" s="4"/>
      <c r="G58" s="36"/>
    </row>
    <row r="59" spans="1:7" s="2" customFormat="1" ht="15">
      <c r="A59" s="34"/>
      <c r="B59" s="309"/>
      <c r="C59" s="310"/>
      <c r="D59" s="311"/>
      <c r="F59" s="4"/>
      <c r="G59" s="36"/>
    </row>
    <row r="60" spans="1:7" s="2" customFormat="1" ht="15">
      <c r="A60" s="34"/>
      <c r="B60" s="312"/>
      <c r="C60" s="313"/>
      <c r="D60" s="314"/>
      <c r="F60" s="4"/>
      <c r="G60" s="36"/>
    </row>
    <row r="61" spans="1:7" s="2" customFormat="1" ht="15">
      <c r="A61" s="34"/>
      <c r="B61" s="312"/>
      <c r="C61" s="313"/>
      <c r="D61" s="314"/>
      <c r="F61" s="4"/>
      <c r="G61" s="36"/>
    </row>
    <row r="62" spans="1:7" s="2" customFormat="1" ht="15">
      <c r="A62" s="34"/>
      <c r="B62" s="312"/>
      <c r="C62" s="313"/>
      <c r="D62" s="314"/>
      <c r="F62" s="4"/>
      <c r="G62" s="36"/>
    </row>
    <row r="63" spans="1:7" s="2" customFormat="1" ht="15">
      <c r="A63" s="34"/>
      <c r="B63" s="312"/>
      <c r="C63" s="313"/>
      <c r="D63" s="314"/>
      <c r="F63" s="4"/>
      <c r="G63" s="36"/>
    </row>
    <row r="64" spans="1:7" s="2" customFormat="1" ht="15">
      <c r="A64" s="34"/>
      <c r="B64" s="312"/>
      <c r="C64" s="313"/>
      <c r="D64" s="314"/>
      <c r="F64" s="4"/>
      <c r="G64" s="36"/>
    </row>
    <row r="65" spans="1:7" s="2" customFormat="1" ht="15">
      <c r="A65" s="34"/>
      <c r="B65" s="315"/>
      <c r="C65" s="316"/>
      <c r="D65" s="317"/>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12.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3"/>
      <c r="G72" s="39"/>
    </row>
    <row r="73" spans="1:7" s="45" customFormat="1" ht="12">
      <c r="A73" s="42"/>
      <c r="B73" s="135"/>
      <c r="C73" s="43"/>
      <c r="D73" s="154"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8" t="s">
        <v>306</v>
      </c>
      <c r="C81" s="318"/>
      <c r="D81" s="318"/>
      <c r="F81" s="4"/>
      <c r="G81" s="36"/>
    </row>
    <row r="82" spans="1:7" s="2" customFormat="1" ht="13.5" thickBot="1">
      <c r="A82" s="34"/>
      <c r="B82" s="318"/>
      <c r="C82" s="318"/>
      <c r="D82" s="318"/>
      <c r="E82" s="14" t="s">
        <v>2</v>
      </c>
      <c r="F82" s="15"/>
      <c r="G82" s="36"/>
    </row>
    <row r="83" spans="1:7" s="2" customFormat="1" ht="6.75" customHeight="1">
      <c r="A83" s="34"/>
      <c r="D83" s="3"/>
      <c r="F83" s="4"/>
      <c r="G83" s="36"/>
    </row>
    <row r="84" spans="1:7" s="2" customFormat="1" ht="15">
      <c r="A84" s="34"/>
      <c r="B84" s="309"/>
      <c r="C84" s="310"/>
      <c r="D84" s="311"/>
      <c r="F84" s="4"/>
      <c r="G84" s="36"/>
    </row>
    <row r="85" spans="1:7" s="2" customFormat="1" ht="15">
      <c r="A85" s="34"/>
      <c r="B85" s="312"/>
      <c r="C85" s="313"/>
      <c r="D85" s="314"/>
      <c r="F85" s="4"/>
      <c r="G85" s="36"/>
    </row>
    <row r="86" spans="1:7" s="2" customFormat="1" ht="15">
      <c r="A86" s="34"/>
      <c r="B86" s="312"/>
      <c r="C86" s="313"/>
      <c r="D86" s="314"/>
      <c r="F86" s="4"/>
      <c r="G86" s="36"/>
    </row>
    <row r="87" spans="1:7" s="2" customFormat="1" ht="15">
      <c r="A87" s="34"/>
      <c r="B87" s="312"/>
      <c r="C87" s="313"/>
      <c r="D87" s="314"/>
      <c r="F87" s="4"/>
      <c r="G87" s="36"/>
    </row>
    <row r="88" spans="1:7" s="2" customFormat="1" ht="15">
      <c r="A88" s="34"/>
      <c r="B88" s="312"/>
      <c r="C88" s="313"/>
      <c r="D88" s="314"/>
      <c r="F88" s="4"/>
      <c r="G88" s="36"/>
    </row>
    <row r="89" spans="1:7" s="2" customFormat="1" ht="15">
      <c r="A89" s="34"/>
      <c r="B89" s="312"/>
      <c r="C89" s="313"/>
      <c r="D89" s="314"/>
      <c r="F89" s="4"/>
      <c r="G89" s="36"/>
    </row>
    <row r="90" spans="1:7" s="2" customFormat="1" ht="15">
      <c r="A90" s="34"/>
      <c r="B90" s="315"/>
      <c r="C90" s="316"/>
      <c r="D90" s="317"/>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9.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3"/>
      <c r="G97" s="39"/>
    </row>
    <row r="98" spans="1:7" s="45" customFormat="1" ht="12">
      <c r="A98" s="42"/>
      <c r="B98" s="135"/>
      <c r="C98" s="43"/>
      <c r="D98" s="154"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8" t="s">
        <v>306</v>
      </c>
      <c r="C106" s="318"/>
      <c r="D106" s="318"/>
      <c r="F106" s="4"/>
      <c r="G106" s="36"/>
    </row>
    <row r="107" spans="1:7" s="2" customFormat="1" ht="13.5" thickBot="1">
      <c r="A107" s="34"/>
      <c r="B107" s="318"/>
      <c r="C107" s="318"/>
      <c r="D107" s="318"/>
      <c r="E107" s="14" t="s">
        <v>2</v>
      </c>
      <c r="F107" s="15"/>
      <c r="G107" s="36"/>
    </row>
    <row r="108" spans="1:7" s="2" customFormat="1" ht="6.75" customHeight="1">
      <c r="A108" s="34"/>
      <c r="D108" s="3"/>
      <c r="F108" s="4"/>
      <c r="G108" s="36"/>
    </row>
    <row r="109" spans="1:7" s="2" customFormat="1" ht="15">
      <c r="A109" s="34"/>
      <c r="B109" s="309"/>
      <c r="C109" s="310"/>
      <c r="D109" s="311"/>
      <c r="F109" s="4"/>
      <c r="G109" s="36"/>
    </row>
    <row r="110" spans="1:7" s="2" customFormat="1" ht="15">
      <c r="A110" s="34"/>
      <c r="B110" s="312"/>
      <c r="C110" s="313"/>
      <c r="D110" s="314"/>
      <c r="F110" s="4"/>
      <c r="G110" s="36"/>
    </row>
    <row r="111" spans="1:7" s="2" customFormat="1" ht="15">
      <c r="A111" s="34"/>
      <c r="B111" s="312"/>
      <c r="C111" s="313"/>
      <c r="D111" s="314"/>
      <c r="F111" s="4"/>
      <c r="G111" s="36"/>
    </row>
    <row r="112" spans="1:7" s="2" customFormat="1" ht="15">
      <c r="A112" s="34"/>
      <c r="B112" s="312"/>
      <c r="C112" s="313"/>
      <c r="D112" s="314"/>
      <c r="F112" s="4"/>
      <c r="G112" s="36"/>
    </row>
    <row r="113" spans="1:7" s="2" customFormat="1" ht="15">
      <c r="A113" s="34"/>
      <c r="B113" s="312"/>
      <c r="C113" s="313"/>
      <c r="D113" s="314"/>
      <c r="F113" s="4"/>
      <c r="G113" s="36"/>
    </row>
    <row r="114" spans="1:7" s="2" customFormat="1" ht="15">
      <c r="A114" s="34"/>
      <c r="B114" s="312"/>
      <c r="C114" s="313"/>
      <c r="D114" s="314"/>
      <c r="F114" s="4"/>
      <c r="G114" s="36"/>
    </row>
    <row r="115" spans="1:7" s="2" customFormat="1" ht="15">
      <c r="A115" s="34"/>
      <c r="B115" s="315"/>
      <c r="C115" s="316"/>
      <c r="D115" s="31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13.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3"/>
      <c r="G122" s="39"/>
    </row>
    <row r="123" spans="1:7" s="45" customFormat="1" ht="12">
      <c r="A123" s="42"/>
      <c r="B123" s="135"/>
      <c r="C123" s="43"/>
      <c r="D123" s="154"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8" t="s">
        <v>306</v>
      </c>
      <c r="C131" s="318"/>
      <c r="D131" s="318"/>
      <c r="F131" s="4"/>
      <c r="G131" s="36"/>
    </row>
    <row r="132" spans="1:7" s="2" customFormat="1" ht="13.5" thickBot="1">
      <c r="A132" s="34"/>
      <c r="B132" s="318"/>
      <c r="C132" s="318"/>
      <c r="D132" s="318"/>
      <c r="E132" s="14" t="s">
        <v>2</v>
      </c>
      <c r="F132" s="15"/>
      <c r="G132" s="36"/>
    </row>
    <row r="133" spans="1:7" s="2" customFormat="1" ht="6.75" customHeight="1">
      <c r="A133" s="34"/>
      <c r="D133" s="3"/>
      <c r="F133" s="4"/>
      <c r="G133" s="36"/>
    </row>
    <row r="134" spans="1:7" s="2" customFormat="1" ht="15">
      <c r="A134" s="34"/>
      <c r="B134" s="309"/>
      <c r="C134" s="310"/>
      <c r="D134" s="311"/>
      <c r="F134" s="4"/>
      <c r="G134" s="36"/>
    </row>
    <row r="135" spans="1:7" s="2" customFormat="1" ht="15">
      <c r="A135" s="34"/>
      <c r="B135" s="312"/>
      <c r="C135" s="313"/>
      <c r="D135" s="314"/>
      <c r="F135" s="4"/>
      <c r="G135" s="36"/>
    </row>
    <row r="136" spans="1:7" s="2" customFormat="1" ht="15">
      <c r="A136" s="34"/>
      <c r="B136" s="312"/>
      <c r="C136" s="313"/>
      <c r="D136" s="314"/>
      <c r="F136" s="4"/>
      <c r="G136" s="36"/>
    </row>
    <row r="137" spans="1:7" s="2" customFormat="1" ht="15">
      <c r="A137" s="34"/>
      <c r="B137" s="312"/>
      <c r="C137" s="313"/>
      <c r="D137" s="314"/>
      <c r="F137" s="4"/>
      <c r="G137" s="36"/>
    </row>
    <row r="138" spans="1:7" s="2" customFormat="1" ht="15">
      <c r="A138" s="34"/>
      <c r="B138" s="312"/>
      <c r="C138" s="313"/>
      <c r="D138" s="314"/>
      <c r="F138" s="4"/>
      <c r="G138" s="36"/>
    </row>
    <row r="139" spans="1:7" s="2" customFormat="1" ht="15">
      <c r="A139" s="34"/>
      <c r="B139" s="312"/>
      <c r="C139" s="313"/>
      <c r="D139" s="314"/>
      <c r="F139" s="4"/>
      <c r="G139" s="36"/>
    </row>
    <row r="140" spans="1:7" s="2" customFormat="1" ht="15">
      <c r="A140" s="34"/>
      <c r="B140" s="315"/>
      <c r="C140" s="316"/>
      <c r="D140" s="31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10.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3"/>
      <c r="G147" s="39"/>
    </row>
    <row r="148" spans="1:7" s="45" customFormat="1" ht="12">
      <c r="A148" s="42"/>
      <c r="B148" s="135"/>
      <c r="C148" s="43"/>
      <c r="D148" s="154"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8" t="s">
        <v>306</v>
      </c>
      <c r="C156" s="318"/>
      <c r="D156" s="318"/>
      <c r="F156" s="4"/>
      <c r="G156" s="36"/>
    </row>
    <row r="157" spans="1:7" s="2" customFormat="1" ht="13.5" thickBot="1">
      <c r="A157" s="34"/>
      <c r="B157" s="318"/>
      <c r="C157" s="318"/>
      <c r="D157" s="318"/>
      <c r="E157" s="14" t="s">
        <v>2</v>
      </c>
      <c r="F157" s="15"/>
      <c r="G157" s="36"/>
    </row>
    <row r="158" spans="1:7" s="2" customFormat="1" ht="6.75" customHeight="1">
      <c r="A158" s="34"/>
      <c r="D158" s="3"/>
      <c r="F158" s="4"/>
      <c r="G158" s="36"/>
    </row>
    <row r="159" spans="1:7" s="2" customFormat="1" ht="15">
      <c r="A159" s="34"/>
      <c r="B159" s="309"/>
      <c r="C159" s="310"/>
      <c r="D159" s="311"/>
      <c r="F159" s="4"/>
      <c r="G159" s="36"/>
    </row>
    <row r="160" spans="1:7" s="2" customFormat="1" ht="15">
      <c r="A160" s="34"/>
      <c r="B160" s="312"/>
      <c r="C160" s="313"/>
      <c r="D160" s="314"/>
      <c r="F160" s="4"/>
      <c r="G160" s="36"/>
    </row>
    <row r="161" spans="1:7" s="2" customFormat="1" ht="15">
      <c r="A161" s="34"/>
      <c r="B161" s="312"/>
      <c r="C161" s="313"/>
      <c r="D161" s="314"/>
      <c r="F161" s="4"/>
      <c r="G161" s="36"/>
    </row>
    <row r="162" spans="1:7" s="2" customFormat="1" ht="15">
      <c r="A162" s="34"/>
      <c r="B162" s="312"/>
      <c r="C162" s="313"/>
      <c r="D162" s="314"/>
      <c r="F162" s="4"/>
      <c r="G162" s="36"/>
    </row>
    <row r="163" spans="1:7" s="2" customFormat="1" ht="15">
      <c r="A163" s="34"/>
      <c r="B163" s="312"/>
      <c r="C163" s="313"/>
      <c r="D163" s="314"/>
      <c r="F163" s="4"/>
      <c r="G163" s="36"/>
    </row>
    <row r="164" spans="1:7" s="2" customFormat="1" ht="15">
      <c r="A164" s="34"/>
      <c r="B164" s="312"/>
      <c r="C164" s="313"/>
      <c r="D164" s="314"/>
      <c r="F164" s="4"/>
      <c r="G164" s="36"/>
    </row>
    <row r="165" spans="1:7" s="2" customFormat="1" ht="15">
      <c r="A165" s="34"/>
      <c r="B165" s="315"/>
      <c r="C165" s="316"/>
      <c r="D165" s="31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15">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3"/>
      <c r="G172" s="39"/>
    </row>
    <row r="173" spans="1:7" s="45" customFormat="1" ht="12">
      <c r="A173" s="42"/>
      <c r="B173" s="135"/>
      <c r="C173" s="43"/>
      <c r="D173" s="154"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8" t="s">
        <v>306</v>
      </c>
      <c r="C181" s="318"/>
      <c r="D181" s="318"/>
      <c r="F181" s="4"/>
      <c r="G181" s="36"/>
    </row>
    <row r="182" spans="1:7" s="2" customFormat="1" ht="13.5" thickBot="1">
      <c r="A182" s="34"/>
      <c r="B182" s="318"/>
      <c r="C182" s="318"/>
      <c r="D182" s="318"/>
      <c r="E182" s="14" t="s">
        <v>2</v>
      </c>
      <c r="F182" s="15"/>
      <c r="G182" s="36"/>
    </row>
    <row r="183" spans="1:7" s="2" customFormat="1" ht="6.75" customHeight="1">
      <c r="A183" s="34"/>
      <c r="D183" s="3"/>
      <c r="F183" s="4"/>
      <c r="G183" s="36"/>
    </row>
    <row r="184" spans="1:7" s="2" customFormat="1" ht="15">
      <c r="A184" s="34"/>
      <c r="B184" s="309"/>
      <c r="C184" s="310"/>
      <c r="D184" s="311"/>
      <c r="F184" s="4"/>
      <c r="G184" s="36"/>
    </row>
    <row r="185" spans="1:7" s="2" customFormat="1" ht="15">
      <c r="A185" s="34"/>
      <c r="B185" s="312"/>
      <c r="C185" s="313"/>
      <c r="D185" s="314"/>
      <c r="F185" s="4"/>
      <c r="G185" s="36"/>
    </row>
    <row r="186" spans="1:7" s="2" customFormat="1" ht="15">
      <c r="A186" s="34"/>
      <c r="B186" s="312"/>
      <c r="C186" s="313"/>
      <c r="D186" s="314"/>
      <c r="F186" s="4"/>
      <c r="G186" s="36"/>
    </row>
    <row r="187" spans="1:7" s="2" customFormat="1" ht="15">
      <c r="A187" s="34"/>
      <c r="B187" s="312"/>
      <c r="C187" s="313"/>
      <c r="D187" s="314"/>
      <c r="F187" s="4"/>
      <c r="G187" s="36"/>
    </row>
    <row r="188" spans="1:7" s="2" customFormat="1" ht="15">
      <c r="A188" s="34"/>
      <c r="B188" s="312"/>
      <c r="C188" s="313"/>
      <c r="D188" s="314"/>
      <c r="F188" s="4"/>
      <c r="G188" s="36"/>
    </row>
    <row r="189" spans="1:7" s="2" customFormat="1" ht="15">
      <c r="A189" s="34"/>
      <c r="B189" s="312"/>
      <c r="C189" s="313"/>
      <c r="D189" s="314"/>
      <c r="F189" s="4"/>
      <c r="G189" s="36"/>
    </row>
    <row r="190" spans="1:7" s="2" customFormat="1" ht="15">
      <c r="A190" s="34"/>
      <c r="B190" s="315"/>
      <c r="C190" s="316"/>
      <c r="D190" s="31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IF(F182="Yes",1,IF(F182="No",0,IF(AND(ISBLANK(F192),ISNUMBER(F179)),1,IF(F192&gt;0,LOOKUP(F179/F192,$H$7:$H$10),IF(ISTEXT(D172),0,"")))))</f>
        <v/>
      </c>
      <c r="G194" s="36"/>
    </row>
    <row r="195" spans="1:7" s="2" customFormat="1" ht="15">
      <c r="A195" s="48"/>
      <c r="B195" s="49"/>
      <c r="C195" s="49"/>
      <c r="D195" s="50"/>
      <c r="E195" s="49"/>
      <c r="F195" s="51"/>
      <c r="G195" s="52"/>
    </row>
  </sheetData>
  <mergeCells count="14">
    <mergeCell ref="B109:D115"/>
    <mergeCell ref="B134:D140"/>
    <mergeCell ref="B156:D157"/>
    <mergeCell ref="B181:D182"/>
    <mergeCell ref="B31:D32"/>
    <mergeCell ref="B56:D57"/>
    <mergeCell ref="B81:D82"/>
    <mergeCell ref="B106:D107"/>
    <mergeCell ref="B131:D132"/>
    <mergeCell ref="B184:D190"/>
    <mergeCell ref="B159:D165"/>
    <mergeCell ref="B34:D40"/>
    <mergeCell ref="B59:D65"/>
    <mergeCell ref="B84:D90"/>
  </mergeCells>
  <dataValidations count="1">
    <dataValidation type="list" showInputMessage="1" showErrorMessage="1" sqref="F32 F132 F107 F82 F57 F157 F6 F18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70" max="16383" man="1"/>
    <brk id="145" max="16383" man="1"/>
  </rowBreaks>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H195"/>
  <sheetViews>
    <sheetView showGridLines="0" view="pageBreakPreview" zoomScaleSheetLayoutView="100" zoomScalePageLayoutView="90" workbookViewId="0" topLeftCell="A1">
      <selection activeCell="A5" sqref="A5"/>
    </sheetView>
  </sheetViews>
  <sheetFormatPr defaultColWidth="10.00390625" defaultRowHeight="15"/>
  <cols>
    <col min="1" max="1" width="1.7109375" style="5" customWidth="1"/>
    <col min="2" max="2" width="2.140625" style="5" customWidth="1"/>
    <col min="3" max="3" width="20.8515625" style="5" customWidth="1"/>
    <col min="4" max="4" width="75.8515625" style="11" customWidth="1"/>
    <col min="5" max="5" width="2.7109375" style="5" customWidth="1"/>
    <col min="6" max="6" width="14.421875" style="7" customWidth="1"/>
    <col min="7" max="7" width="2.8515625" style="5" customWidth="1"/>
    <col min="8" max="8" width="10.00390625" style="5" hidden="1"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7</v>
      </c>
    </row>
    <row r="4" spans="1:4" ht="15">
      <c r="A4" s="1" t="str">
        <f>'Total Payment Amount'!B4</f>
        <v xml:space="preserve">DATE OF SUBMISSION: </v>
      </c>
      <c r="D4" s="8">
        <f>IF('Total Payment Amount'!D4=0,"",'Total Payment Amount'!D4)</f>
        <v>41213</v>
      </c>
    </row>
    <row r="5" ht="15.75" thickBot="1">
      <c r="A5" s="64" t="s">
        <v>188</v>
      </c>
    </row>
    <row r="6" spans="1:6" s="90" customFormat="1" ht="13.5" thickBot="1">
      <c r="A6" s="89"/>
      <c r="D6" s="93" t="s">
        <v>143</v>
      </c>
      <c r="E6" s="12" t="s">
        <v>2</v>
      </c>
      <c r="F6" s="15"/>
    </row>
    <row r="7" spans="1:8" ht="14.25">
      <c r="A7" s="10" t="s">
        <v>1</v>
      </c>
      <c r="H7" s="73">
        <v>0.25</v>
      </c>
    </row>
    <row r="8" spans="1:8" ht="14.25">
      <c r="A8" s="12" t="s">
        <v>2</v>
      </c>
      <c r="B8" s="13" t="s">
        <v>145</v>
      </c>
      <c r="H8" s="73">
        <v>0.5</v>
      </c>
    </row>
    <row r="9" spans="1:8" ht="15" thickBot="1">
      <c r="A9" s="13" t="s">
        <v>146</v>
      </c>
      <c r="B9" s="13"/>
      <c r="H9" s="2">
        <v>0.75</v>
      </c>
    </row>
    <row r="10" spans="1:8" s="2" customFormat="1" ht="13.5" thickBot="1">
      <c r="A10" s="14" t="s">
        <v>2</v>
      </c>
      <c r="B10" s="15"/>
      <c r="C10" s="3" t="s">
        <v>5</v>
      </c>
      <c r="D10" s="3"/>
      <c r="E10" s="3"/>
      <c r="F10" s="3"/>
      <c r="G10" s="3"/>
      <c r="H10" s="2">
        <v>1</v>
      </c>
    </row>
    <row r="11" spans="2:6" s="2" customFormat="1" ht="15" thickBot="1">
      <c r="B11" s="16"/>
      <c r="C11" s="17" t="s">
        <v>6</v>
      </c>
      <c r="D11" s="3"/>
      <c r="F11" s="4"/>
    </row>
    <row r="12" spans="2:6" s="2" customFormat="1" ht="15" thickBot="1">
      <c r="B12" s="18"/>
      <c r="C12" s="17" t="s">
        <v>7</v>
      </c>
      <c r="D12" s="3"/>
      <c r="F12" s="4"/>
    </row>
    <row r="13" spans="2:6" s="2" customFormat="1" ht="14.25">
      <c r="B13" s="19"/>
      <c r="C13" s="17" t="s">
        <v>8</v>
      </c>
      <c r="D13" s="3"/>
      <c r="F13" s="4"/>
    </row>
    <row r="14" spans="1:7" s="2" customFormat="1" ht="15">
      <c r="A14" s="3"/>
      <c r="B14" s="3"/>
      <c r="C14" s="3"/>
      <c r="D14" s="3"/>
      <c r="E14" s="3"/>
      <c r="F14" s="3"/>
      <c r="G14" s="3"/>
    </row>
    <row r="15" spans="1:7" s="71" customFormat="1" ht="15">
      <c r="A15" s="65" t="s">
        <v>133</v>
      </c>
      <c r="B15" s="66"/>
      <c r="C15" s="66"/>
      <c r="D15" s="67"/>
      <c r="E15" s="68"/>
      <c r="F15" s="69"/>
      <c r="G15" s="70"/>
    </row>
    <row r="16" spans="1:7" s="33" customFormat="1" ht="15.75" thickBot="1">
      <c r="A16" s="27"/>
      <c r="B16" s="28"/>
      <c r="C16" s="28"/>
      <c r="D16" s="29"/>
      <c r="E16" s="30"/>
      <c r="F16" s="31"/>
      <c r="G16" s="32"/>
    </row>
    <row r="17" spans="1:7" s="2" customFormat="1" ht="13.5" thickBot="1">
      <c r="A17" s="34"/>
      <c r="B17" s="2" t="s">
        <v>10</v>
      </c>
      <c r="C17" s="35"/>
      <c r="D17" s="3"/>
      <c r="E17" s="14" t="s">
        <v>2</v>
      </c>
      <c r="F17" s="15"/>
      <c r="G17" s="36"/>
    </row>
    <row r="18" spans="1:7" s="2" customFormat="1" ht="13.5" thickBot="1">
      <c r="A18" s="34"/>
      <c r="C18" s="35"/>
      <c r="D18" s="3"/>
      <c r="F18" s="4"/>
      <c r="G18" s="36"/>
    </row>
    <row r="19" spans="1:7" s="2" customFormat="1" ht="13.5" thickBot="1">
      <c r="A19" s="34"/>
      <c r="B19" s="2" t="s">
        <v>11</v>
      </c>
      <c r="C19" s="35"/>
      <c r="D19" s="3"/>
      <c r="E19" s="14" t="s">
        <v>2</v>
      </c>
      <c r="F19" s="15"/>
      <c r="G19" s="36"/>
    </row>
    <row r="20" spans="1:7" s="73" customFormat="1" ht="15">
      <c r="A20" s="81"/>
      <c r="B20" s="64"/>
      <c r="C20" s="64"/>
      <c r="D20" s="72"/>
      <c r="F20" s="74"/>
      <c r="G20" s="75"/>
    </row>
    <row r="21" spans="1:7" s="73" customFormat="1" ht="15">
      <c r="A21" s="76"/>
      <c r="B21" s="77" t="s">
        <v>189</v>
      </c>
      <c r="C21" s="77"/>
      <c r="D21" s="72"/>
      <c r="G21" s="75"/>
    </row>
    <row r="22" spans="1:7" s="73" customFormat="1" ht="6.75" customHeight="1" thickBot="1">
      <c r="A22" s="76"/>
      <c r="B22" s="10"/>
      <c r="C22" s="77"/>
      <c r="D22" s="72"/>
      <c r="F22" s="74"/>
      <c r="G22" s="75"/>
    </row>
    <row r="23" spans="1:7" ht="13.5" thickBot="1">
      <c r="A23" s="79"/>
      <c r="B23" s="5" t="s">
        <v>31</v>
      </c>
      <c r="E23" s="14" t="s">
        <v>2</v>
      </c>
      <c r="F23" s="139"/>
      <c r="G23" s="80"/>
    </row>
    <row r="24" spans="1:7" ht="6.75" customHeight="1" thickBot="1">
      <c r="A24" s="79"/>
      <c r="G24" s="80"/>
    </row>
    <row r="25" spans="1:7" ht="13.5" thickBot="1">
      <c r="A25" s="79"/>
      <c r="B25" s="5" t="s">
        <v>32</v>
      </c>
      <c r="E25" s="14" t="s">
        <v>2</v>
      </c>
      <c r="F25" s="139"/>
      <c r="G25" s="80"/>
    </row>
    <row r="26" spans="1:7" ht="6.75" customHeight="1" thickBot="1">
      <c r="A26" s="79"/>
      <c r="G26" s="80"/>
    </row>
    <row r="27" spans="1:7" ht="13.5" thickBot="1">
      <c r="A27" s="79"/>
      <c r="C27" s="5" t="s">
        <v>190</v>
      </c>
      <c r="F27" s="16" t="str">
        <f>IF(F25&gt;F23,F23/F25,"N/A")</f>
        <v>N/A</v>
      </c>
      <c r="G27" s="80"/>
    </row>
    <row r="28" spans="1:7" ht="6.75" customHeight="1">
      <c r="A28" s="79"/>
      <c r="G28" s="80"/>
    </row>
    <row r="29" spans="1:7" s="2" customFormat="1" ht="15">
      <c r="A29" s="34"/>
      <c r="B29" s="330" t="s">
        <v>305</v>
      </c>
      <c r="C29" s="331"/>
      <c r="D29" s="331"/>
      <c r="E29" s="45"/>
      <c r="F29" s="46"/>
      <c r="G29" s="36"/>
    </row>
    <row r="30" spans="1:7" s="2" customFormat="1" ht="15">
      <c r="A30" s="34"/>
      <c r="B30" s="331"/>
      <c r="C30" s="331"/>
      <c r="D30" s="331"/>
      <c r="E30" s="45"/>
      <c r="F30" s="46"/>
      <c r="G30" s="36"/>
    </row>
    <row r="31" spans="1:7" s="2" customFormat="1" ht="6.75" customHeight="1">
      <c r="A31" s="34"/>
      <c r="D31" s="3"/>
      <c r="F31" s="4"/>
      <c r="G31" s="36"/>
    </row>
    <row r="32" spans="1:7" s="2" customFormat="1" ht="15">
      <c r="A32" s="34"/>
      <c r="B32" s="309"/>
      <c r="C32" s="310"/>
      <c r="D32" s="311"/>
      <c r="F32" s="4"/>
      <c r="G32" s="36"/>
    </row>
    <row r="33" spans="1:7" s="2" customFormat="1" ht="15">
      <c r="A33" s="34"/>
      <c r="B33" s="312"/>
      <c r="C33" s="313"/>
      <c r="D33" s="314"/>
      <c r="F33" s="4"/>
      <c r="G33" s="36"/>
    </row>
    <row r="34" spans="1:7" s="2" customFormat="1" ht="15">
      <c r="A34" s="34"/>
      <c r="B34" s="312"/>
      <c r="C34" s="313"/>
      <c r="D34" s="314"/>
      <c r="F34" s="4"/>
      <c r="G34" s="36"/>
    </row>
    <row r="35" spans="1:7" s="2" customFormat="1" ht="15">
      <c r="A35" s="34"/>
      <c r="B35" s="312"/>
      <c r="C35" s="313"/>
      <c r="D35" s="314"/>
      <c r="F35" s="4"/>
      <c r="G35" s="36"/>
    </row>
    <row r="36" spans="1:7" s="2" customFormat="1" ht="15">
      <c r="A36" s="34"/>
      <c r="B36" s="312"/>
      <c r="C36" s="313"/>
      <c r="D36" s="314"/>
      <c r="F36" s="4"/>
      <c r="G36" s="36"/>
    </row>
    <row r="37" spans="1:7" s="2" customFormat="1" ht="15">
      <c r="A37" s="34"/>
      <c r="B37" s="312"/>
      <c r="C37" s="313"/>
      <c r="D37" s="314"/>
      <c r="F37" s="4"/>
      <c r="G37" s="36"/>
    </row>
    <row r="38" spans="1:7" s="2" customFormat="1" ht="15">
      <c r="A38" s="34"/>
      <c r="B38" s="315"/>
      <c r="C38" s="316"/>
      <c r="D38" s="317"/>
      <c r="F38" s="4"/>
      <c r="G38" s="36"/>
    </row>
    <row r="39" spans="1:7" ht="6.75" customHeight="1" thickBot="1">
      <c r="A39" s="79"/>
      <c r="G39" s="80"/>
    </row>
    <row r="40" spans="1:7" ht="13.5" thickBot="1">
      <c r="A40" s="79"/>
      <c r="B40" s="5" t="s">
        <v>176</v>
      </c>
      <c r="E40" s="14" t="s">
        <v>2</v>
      </c>
      <c r="F40" s="15"/>
      <c r="G40" s="80"/>
    </row>
    <row r="41" spans="1:7" ht="6.75" customHeight="1" thickBot="1">
      <c r="A41" s="79"/>
      <c r="G41" s="80"/>
    </row>
    <row r="42" spans="1:7" ht="14.25" customHeight="1" thickBot="1">
      <c r="A42" s="79"/>
      <c r="B42" s="5" t="s">
        <v>231</v>
      </c>
      <c r="F42" s="149" t="str">
        <f>IF(ISNUMBER(F40),F27/F40,"N/A")</f>
        <v>N/A</v>
      </c>
      <c r="G42" s="80"/>
    </row>
    <row r="43" spans="1:7" ht="6.75" customHeight="1" thickBot="1">
      <c r="A43" s="79"/>
      <c r="G43" s="80"/>
    </row>
    <row r="44" spans="1:7" ht="13.5" thickBot="1">
      <c r="A44" s="79"/>
      <c r="C44" s="78" t="s">
        <v>15</v>
      </c>
      <c r="F44" s="18" t="str">
        <f>IF(ISNUMBER(F40),LOOKUP(F42,$H$7:$H$10),IF(F23&lt;F25,1,IF($F$6="Yes",0,"")))</f>
        <v/>
      </c>
      <c r="G44" s="80"/>
    </row>
    <row r="45" spans="1:7" ht="15">
      <c r="A45" s="82"/>
      <c r="B45" s="83"/>
      <c r="C45" s="83"/>
      <c r="D45" s="84"/>
      <c r="E45" s="83"/>
      <c r="F45" s="85"/>
      <c r="G45" s="86"/>
    </row>
    <row r="46" spans="1:7" s="2" customFormat="1" ht="6.75" customHeight="1">
      <c r="A46" s="34"/>
      <c r="D46" s="3"/>
      <c r="F46" s="4"/>
      <c r="G46" s="36"/>
    </row>
    <row r="47" spans="1:7" s="33" customFormat="1" ht="15">
      <c r="A47" s="40"/>
      <c r="B47" s="41" t="s">
        <v>234</v>
      </c>
      <c r="C47" s="41"/>
      <c r="D47" s="153"/>
      <c r="G47" s="39"/>
    </row>
    <row r="48" spans="1:7" s="45" customFormat="1" ht="12">
      <c r="A48" s="42"/>
      <c r="B48" s="135"/>
      <c r="C48" s="43"/>
      <c r="D48" s="154" t="s">
        <v>147</v>
      </c>
      <c r="F48" s="46"/>
      <c r="G48" s="47"/>
    </row>
    <row r="49" spans="1:7" s="33" customFormat="1" ht="6.75" customHeight="1" thickBot="1">
      <c r="A49" s="40"/>
      <c r="B49" s="17"/>
      <c r="C49" s="41"/>
      <c r="D49" s="53"/>
      <c r="F49" s="19"/>
      <c r="G49" s="39"/>
    </row>
    <row r="50" spans="1:7" s="2" customFormat="1" ht="13.5" thickBot="1">
      <c r="A50" s="34"/>
      <c r="B50" s="2" t="s">
        <v>18</v>
      </c>
      <c r="D50" s="3"/>
      <c r="E50" s="14" t="s">
        <v>2</v>
      </c>
      <c r="F50" s="139"/>
      <c r="G50" s="36"/>
    </row>
    <row r="51" spans="1:7" s="2" customFormat="1" ht="6.75" customHeight="1" thickBot="1">
      <c r="A51" s="34"/>
      <c r="D51" s="3"/>
      <c r="F51" s="4"/>
      <c r="G51" s="36"/>
    </row>
    <row r="52" spans="1:7" s="2" customFormat="1" ht="13.5" thickBot="1">
      <c r="A52" s="34"/>
      <c r="B52" s="2" t="s">
        <v>19</v>
      </c>
      <c r="D52" s="3"/>
      <c r="E52" s="14" t="s">
        <v>2</v>
      </c>
      <c r="F52" s="139"/>
      <c r="G52" s="36"/>
    </row>
    <row r="53" spans="1:7" s="2" customFormat="1" ht="6.75" customHeight="1" thickBot="1">
      <c r="A53" s="34"/>
      <c r="D53" s="3"/>
      <c r="F53" s="4"/>
      <c r="G53" s="36"/>
    </row>
    <row r="54" spans="1:7" s="2" customFormat="1" ht="13.5" thickBot="1">
      <c r="A54" s="34"/>
      <c r="C54" s="2" t="s">
        <v>14</v>
      </c>
      <c r="D54" s="3"/>
      <c r="F54" s="16" t="str">
        <f>IF(F52&gt;F50,F50/F52,IF(F57&gt;0,F57,"N/A"))</f>
        <v>N/A</v>
      </c>
      <c r="G54" s="36"/>
    </row>
    <row r="55" spans="1:7" s="2" customFormat="1" ht="6.75" customHeight="1">
      <c r="A55" s="34"/>
      <c r="D55" s="3"/>
      <c r="F55" s="4"/>
      <c r="G55" s="36"/>
    </row>
    <row r="56" spans="1:7" s="2" customFormat="1" ht="13.5" customHeight="1" thickBot="1">
      <c r="A56" s="34"/>
      <c r="B56" s="318" t="s">
        <v>306</v>
      </c>
      <c r="C56" s="318"/>
      <c r="D56" s="318"/>
      <c r="F56" s="4"/>
      <c r="G56" s="36"/>
    </row>
    <row r="57" spans="1:7" s="2" customFormat="1" ht="13.5" thickBot="1">
      <c r="A57" s="34"/>
      <c r="B57" s="318"/>
      <c r="C57" s="318"/>
      <c r="D57" s="318"/>
      <c r="E57" s="14" t="s">
        <v>2</v>
      </c>
      <c r="F57" s="15"/>
      <c r="G57" s="36"/>
    </row>
    <row r="58" spans="1:7" s="2" customFormat="1" ht="6.75" customHeight="1">
      <c r="A58" s="34"/>
      <c r="D58" s="3"/>
      <c r="F58" s="4"/>
      <c r="G58" s="36"/>
    </row>
    <row r="59" spans="1:7" s="2" customFormat="1" ht="15">
      <c r="A59" s="34"/>
      <c r="B59" s="309"/>
      <c r="C59" s="310"/>
      <c r="D59" s="311"/>
      <c r="F59" s="4"/>
      <c r="G59" s="36"/>
    </row>
    <row r="60" spans="1:7" s="2" customFormat="1" ht="15">
      <c r="A60" s="34"/>
      <c r="B60" s="312"/>
      <c r="C60" s="313"/>
      <c r="D60" s="314"/>
      <c r="F60" s="4"/>
      <c r="G60" s="36"/>
    </row>
    <row r="61" spans="1:7" s="2" customFormat="1" ht="15">
      <c r="A61" s="34"/>
      <c r="B61" s="312"/>
      <c r="C61" s="313"/>
      <c r="D61" s="314"/>
      <c r="F61" s="4"/>
      <c r="G61" s="36"/>
    </row>
    <row r="62" spans="1:7" s="2" customFormat="1" ht="15">
      <c r="A62" s="34"/>
      <c r="B62" s="312"/>
      <c r="C62" s="313"/>
      <c r="D62" s="314"/>
      <c r="F62" s="4"/>
      <c r="G62" s="36"/>
    </row>
    <row r="63" spans="1:7" s="2" customFormat="1" ht="15">
      <c r="A63" s="34"/>
      <c r="B63" s="312"/>
      <c r="C63" s="313"/>
      <c r="D63" s="314"/>
      <c r="F63" s="4"/>
      <c r="G63" s="36"/>
    </row>
    <row r="64" spans="1:7" s="2" customFormat="1" ht="15">
      <c r="A64" s="34"/>
      <c r="B64" s="312"/>
      <c r="C64" s="313"/>
      <c r="D64" s="314"/>
      <c r="F64" s="4"/>
      <c r="G64" s="36"/>
    </row>
    <row r="65" spans="1:7" s="2" customFormat="1" ht="15">
      <c r="A65" s="34"/>
      <c r="B65" s="315"/>
      <c r="C65" s="316"/>
      <c r="D65" s="317"/>
      <c r="F65" s="4"/>
      <c r="G65" s="36"/>
    </row>
    <row r="66" spans="1:7" s="2" customFormat="1" ht="6.75" customHeight="1" thickBot="1">
      <c r="A66" s="34"/>
      <c r="D66" s="3"/>
      <c r="F66" s="4"/>
      <c r="G66" s="36"/>
    </row>
    <row r="67" spans="1:7" s="2" customFormat="1" ht="13.5" thickBot="1">
      <c r="A67" s="34"/>
      <c r="B67" s="2" t="s">
        <v>20</v>
      </c>
      <c r="D67" s="3"/>
      <c r="E67" s="14" t="s">
        <v>2</v>
      </c>
      <c r="F67" s="54"/>
      <c r="G67" s="36"/>
    </row>
    <row r="68" spans="1:7" s="2" customFormat="1" ht="6.75" customHeight="1" thickBot="1">
      <c r="A68" s="34"/>
      <c r="D68" s="3"/>
      <c r="F68" s="4"/>
      <c r="G68" s="36"/>
    </row>
    <row r="69" spans="1:7" s="2" customFormat="1" ht="13.5" thickBot="1">
      <c r="A69" s="34"/>
      <c r="C69" s="35" t="s">
        <v>15</v>
      </c>
      <c r="D69" s="3"/>
      <c r="F69" s="18" t="str">
        <f>IF(F57="Yes",1,IF(F57="No",0,IF(AND(ISBLANK(F67),ISNUMBER(F54)),1,IF(F67&gt;0,LOOKUP(F54/F67,$H$7:$H$10),IF(ISTEXT(D47),0,"")))))</f>
        <v/>
      </c>
      <c r="G69" s="36"/>
    </row>
    <row r="70" spans="1:7" s="2" customFormat="1" ht="6.75" customHeight="1">
      <c r="A70" s="48"/>
      <c r="B70" s="49"/>
      <c r="C70" s="49"/>
      <c r="D70" s="50"/>
      <c r="E70" s="49"/>
      <c r="F70" s="51"/>
      <c r="G70" s="52"/>
    </row>
    <row r="71" spans="1:7" s="33" customFormat="1" ht="15">
      <c r="A71" s="27"/>
      <c r="B71" s="28"/>
      <c r="C71" s="28"/>
      <c r="D71" s="29"/>
      <c r="E71" s="30"/>
      <c r="F71" s="31"/>
      <c r="G71" s="32"/>
    </row>
    <row r="72" spans="1:7" s="33" customFormat="1" ht="15">
      <c r="A72" s="40"/>
      <c r="B72" s="41" t="s">
        <v>234</v>
      </c>
      <c r="C72" s="41"/>
      <c r="D72" s="153"/>
      <c r="G72" s="39"/>
    </row>
    <row r="73" spans="1:7" s="45" customFormat="1" ht="12">
      <c r="A73" s="42"/>
      <c r="B73" s="135"/>
      <c r="C73" s="43"/>
      <c r="D73" s="154" t="s">
        <v>147</v>
      </c>
      <c r="F73" s="46"/>
      <c r="G73" s="47"/>
    </row>
    <row r="74" spans="1:7" s="33" customFormat="1" ht="6.75" customHeight="1" thickBot="1">
      <c r="A74" s="40"/>
      <c r="B74" s="17"/>
      <c r="C74" s="41"/>
      <c r="D74" s="53"/>
      <c r="F74" s="19"/>
      <c r="G74" s="39"/>
    </row>
    <row r="75" spans="1:7" s="2" customFormat="1" ht="13.5" thickBot="1">
      <c r="A75" s="34"/>
      <c r="B75" s="2" t="s">
        <v>18</v>
      </c>
      <c r="D75" s="3"/>
      <c r="E75" s="14" t="s">
        <v>2</v>
      </c>
      <c r="F75" s="139"/>
      <c r="G75" s="36"/>
    </row>
    <row r="76" spans="1:7" s="2" customFormat="1" ht="6.75" customHeight="1" thickBot="1">
      <c r="A76" s="34"/>
      <c r="D76" s="3"/>
      <c r="F76" s="4"/>
      <c r="G76" s="36"/>
    </row>
    <row r="77" spans="1:7" s="2" customFormat="1" ht="13.5" thickBot="1">
      <c r="A77" s="34"/>
      <c r="B77" s="2" t="s">
        <v>19</v>
      </c>
      <c r="D77" s="3"/>
      <c r="E77" s="14" t="s">
        <v>2</v>
      </c>
      <c r="F77" s="139"/>
      <c r="G77" s="36"/>
    </row>
    <row r="78" spans="1:7" s="2" customFormat="1" ht="6.75" customHeight="1" thickBot="1">
      <c r="A78" s="34"/>
      <c r="D78" s="3"/>
      <c r="F78" s="4"/>
      <c r="G78" s="36"/>
    </row>
    <row r="79" spans="1:7" s="2" customFormat="1" ht="13.5" thickBot="1">
      <c r="A79" s="34"/>
      <c r="C79" s="2" t="s">
        <v>14</v>
      </c>
      <c r="D79" s="3"/>
      <c r="F79" s="16" t="str">
        <f>IF(F77&gt;F75,F75/F77,IF(F82&gt;0,F82,"N/A"))</f>
        <v>N/A</v>
      </c>
      <c r="G79" s="36"/>
    </row>
    <row r="80" spans="1:7" s="2" customFormat="1" ht="6.75" customHeight="1">
      <c r="A80" s="34"/>
      <c r="D80" s="3"/>
      <c r="F80" s="4"/>
      <c r="G80" s="36"/>
    </row>
    <row r="81" spans="1:7" s="2" customFormat="1" ht="13.5" customHeight="1" thickBot="1">
      <c r="A81" s="34"/>
      <c r="B81" s="318" t="s">
        <v>306</v>
      </c>
      <c r="C81" s="318"/>
      <c r="D81" s="318"/>
      <c r="F81" s="4"/>
      <c r="G81" s="36"/>
    </row>
    <row r="82" spans="1:7" s="2" customFormat="1" ht="13.5" thickBot="1">
      <c r="A82" s="34"/>
      <c r="B82" s="318"/>
      <c r="C82" s="318"/>
      <c r="D82" s="318"/>
      <c r="E82" s="14" t="s">
        <v>2</v>
      </c>
      <c r="F82" s="15"/>
      <c r="G82" s="36"/>
    </row>
    <row r="83" spans="1:7" s="2" customFormat="1" ht="6.75" customHeight="1">
      <c r="A83" s="34"/>
      <c r="D83" s="3"/>
      <c r="F83" s="4"/>
      <c r="G83" s="36"/>
    </row>
    <row r="84" spans="1:7" s="2" customFormat="1" ht="15">
      <c r="A84" s="34"/>
      <c r="B84" s="309"/>
      <c r="C84" s="310"/>
      <c r="D84" s="311"/>
      <c r="F84" s="4"/>
      <c r="G84" s="36"/>
    </row>
    <row r="85" spans="1:7" s="2" customFormat="1" ht="15">
      <c r="A85" s="34"/>
      <c r="B85" s="312"/>
      <c r="C85" s="313"/>
      <c r="D85" s="314"/>
      <c r="F85" s="4"/>
      <c r="G85" s="36"/>
    </row>
    <row r="86" spans="1:7" s="2" customFormat="1" ht="15">
      <c r="A86" s="34"/>
      <c r="B86" s="312"/>
      <c r="C86" s="313"/>
      <c r="D86" s="314"/>
      <c r="F86" s="4"/>
      <c r="G86" s="36"/>
    </row>
    <row r="87" spans="1:7" s="2" customFormat="1" ht="15">
      <c r="A87" s="34"/>
      <c r="B87" s="312"/>
      <c r="C87" s="313"/>
      <c r="D87" s="314"/>
      <c r="F87" s="4"/>
      <c r="G87" s="36"/>
    </row>
    <row r="88" spans="1:7" s="2" customFormat="1" ht="15">
      <c r="A88" s="34"/>
      <c r="B88" s="312"/>
      <c r="C88" s="313"/>
      <c r="D88" s="314"/>
      <c r="F88" s="4"/>
      <c r="G88" s="36"/>
    </row>
    <row r="89" spans="1:7" s="2" customFormat="1" ht="15">
      <c r="A89" s="34"/>
      <c r="B89" s="312"/>
      <c r="C89" s="313"/>
      <c r="D89" s="314"/>
      <c r="F89" s="4"/>
      <c r="G89" s="36"/>
    </row>
    <row r="90" spans="1:7" s="2" customFormat="1" ht="15">
      <c r="A90" s="34"/>
      <c r="B90" s="315"/>
      <c r="C90" s="316"/>
      <c r="D90" s="317"/>
      <c r="F90" s="4"/>
      <c r="G90" s="36"/>
    </row>
    <row r="91" spans="1:7" s="2" customFormat="1" ht="6.75" customHeight="1" thickBot="1">
      <c r="A91" s="34"/>
      <c r="D91" s="3"/>
      <c r="F91" s="4"/>
      <c r="G91" s="36"/>
    </row>
    <row r="92" spans="1:7" s="2" customFormat="1" ht="13.5" thickBot="1">
      <c r="A92" s="34"/>
      <c r="B92" s="2" t="s">
        <v>20</v>
      </c>
      <c r="D92" s="3"/>
      <c r="E92" s="14" t="s">
        <v>2</v>
      </c>
      <c r="F92" s="54"/>
      <c r="G92" s="36"/>
    </row>
    <row r="93" spans="1:7" s="2" customFormat="1" ht="6.75" customHeight="1" thickBot="1">
      <c r="A93" s="34"/>
      <c r="D93" s="3"/>
      <c r="F93" s="4"/>
      <c r="G93" s="36"/>
    </row>
    <row r="94" spans="1:7" s="2" customFormat="1" ht="13.5" thickBot="1">
      <c r="A94" s="34"/>
      <c r="C94" s="35" t="s">
        <v>15</v>
      </c>
      <c r="D94" s="3"/>
      <c r="F94" s="18" t="str">
        <f>IF(F82="Yes",1,IF(F82="No",0,IF(AND(ISBLANK(F92),ISNUMBER(F79)),1,IF(F92&gt;0,LOOKUP(F79/F92,$H$7:$H$10),IF(ISTEXT(D72),0,"")))))</f>
        <v/>
      </c>
      <c r="G94" s="36"/>
    </row>
    <row r="95" spans="1:7" s="2" customFormat="1" ht="6.75" customHeight="1">
      <c r="A95" s="48"/>
      <c r="B95" s="49"/>
      <c r="C95" s="49"/>
      <c r="D95" s="50"/>
      <c r="E95" s="49"/>
      <c r="F95" s="51"/>
      <c r="G95" s="52"/>
    </row>
    <row r="96" spans="1:7" s="33" customFormat="1" ht="15">
      <c r="A96" s="27"/>
      <c r="B96" s="28"/>
      <c r="C96" s="28"/>
      <c r="D96" s="29"/>
      <c r="E96" s="30"/>
      <c r="F96" s="31"/>
      <c r="G96" s="32"/>
    </row>
    <row r="97" spans="1:7" s="33" customFormat="1" ht="15">
      <c r="A97" s="40"/>
      <c r="B97" s="41" t="s">
        <v>234</v>
      </c>
      <c r="C97" s="41"/>
      <c r="D97" s="153"/>
      <c r="G97" s="39"/>
    </row>
    <row r="98" spans="1:7" s="45" customFormat="1" ht="12">
      <c r="A98" s="42"/>
      <c r="B98" s="135"/>
      <c r="C98" s="43"/>
      <c r="D98" s="154" t="s">
        <v>147</v>
      </c>
      <c r="F98" s="46"/>
      <c r="G98" s="47"/>
    </row>
    <row r="99" spans="1:7" s="33" customFormat="1" ht="6.75" customHeight="1" thickBot="1">
      <c r="A99" s="40"/>
      <c r="B99" s="17"/>
      <c r="C99" s="41"/>
      <c r="D99" s="53"/>
      <c r="F99" s="19"/>
      <c r="G99" s="39"/>
    </row>
    <row r="100" spans="1:7" s="2" customFormat="1" ht="13.5" thickBot="1">
      <c r="A100" s="34"/>
      <c r="B100" s="2" t="s">
        <v>18</v>
      </c>
      <c r="D100" s="3"/>
      <c r="E100" s="14" t="s">
        <v>2</v>
      </c>
      <c r="F100" s="139"/>
      <c r="G100" s="36"/>
    </row>
    <row r="101" spans="1:7" s="2" customFormat="1" ht="6.75" customHeight="1" thickBot="1">
      <c r="A101" s="34"/>
      <c r="D101" s="3"/>
      <c r="F101" s="4"/>
      <c r="G101" s="36"/>
    </row>
    <row r="102" spans="1:7" s="2" customFormat="1" ht="13.5" thickBot="1">
      <c r="A102" s="34"/>
      <c r="B102" s="2" t="s">
        <v>19</v>
      </c>
      <c r="D102" s="3"/>
      <c r="E102" s="14" t="s">
        <v>2</v>
      </c>
      <c r="F102" s="139"/>
      <c r="G102" s="36"/>
    </row>
    <row r="103" spans="1:7" s="2" customFormat="1" ht="6.75" customHeight="1" thickBot="1">
      <c r="A103" s="34"/>
      <c r="D103" s="3"/>
      <c r="F103" s="4"/>
      <c r="G103" s="36"/>
    </row>
    <row r="104" spans="1:7" s="2" customFormat="1" ht="13.5" thickBot="1">
      <c r="A104" s="34"/>
      <c r="C104" s="2" t="s">
        <v>14</v>
      </c>
      <c r="D104" s="3"/>
      <c r="F104" s="16" t="str">
        <f>IF(F102&gt;F100,F100/F102,IF(F107&gt;0,F107,"N/A"))</f>
        <v>N/A</v>
      </c>
      <c r="G104" s="36"/>
    </row>
    <row r="105" spans="1:7" s="2" customFormat="1" ht="6.75" customHeight="1">
      <c r="A105" s="34"/>
      <c r="D105" s="3"/>
      <c r="F105" s="4"/>
      <c r="G105" s="36"/>
    </row>
    <row r="106" spans="1:7" s="2" customFormat="1" ht="13.5" customHeight="1" thickBot="1">
      <c r="A106" s="34"/>
      <c r="B106" s="318" t="s">
        <v>306</v>
      </c>
      <c r="C106" s="318"/>
      <c r="D106" s="318"/>
      <c r="F106" s="4"/>
      <c r="G106" s="36"/>
    </row>
    <row r="107" spans="1:7" s="2" customFormat="1" ht="13.5" thickBot="1">
      <c r="A107" s="34"/>
      <c r="B107" s="318"/>
      <c r="C107" s="318"/>
      <c r="D107" s="318"/>
      <c r="E107" s="14" t="s">
        <v>2</v>
      </c>
      <c r="F107" s="15"/>
      <c r="G107" s="36"/>
    </row>
    <row r="108" spans="1:7" s="2" customFormat="1" ht="6.75" customHeight="1">
      <c r="A108" s="34"/>
      <c r="D108" s="3"/>
      <c r="F108" s="4"/>
      <c r="G108" s="36"/>
    </row>
    <row r="109" spans="1:7" s="2" customFormat="1" ht="15">
      <c r="A109" s="34"/>
      <c r="B109" s="309"/>
      <c r="C109" s="310"/>
      <c r="D109" s="311"/>
      <c r="F109" s="4"/>
      <c r="G109" s="36"/>
    </row>
    <row r="110" spans="1:7" s="2" customFormat="1" ht="15">
      <c r="A110" s="34"/>
      <c r="B110" s="312"/>
      <c r="C110" s="313"/>
      <c r="D110" s="314"/>
      <c r="F110" s="4"/>
      <c r="G110" s="36"/>
    </row>
    <row r="111" spans="1:7" s="2" customFormat="1" ht="15">
      <c r="A111" s="34"/>
      <c r="B111" s="312"/>
      <c r="C111" s="313"/>
      <c r="D111" s="314"/>
      <c r="F111" s="4"/>
      <c r="G111" s="36"/>
    </row>
    <row r="112" spans="1:7" s="2" customFormat="1" ht="15">
      <c r="A112" s="34"/>
      <c r="B112" s="312"/>
      <c r="C112" s="313"/>
      <c r="D112" s="314"/>
      <c r="F112" s="4"/>
      <c r="G112" s="36"/>
    </row>
    <row r="113" spans="1:7" s="2" customFormat="1" ht="15">
      <c r="A113" s="34"/>
      <c r="B113" s="312"/>
      <c r="C113" s="313"/>
      <c r="D113" s="314"/>
      <c r="F113" s="4"/>
      <c r="G113" s="36"/>
    </row>
    <row r="114" spans="1:7" s="2" customFormat="1" ht="15">
      <c r="A114" s="34"/>
      <c r="B114" s="312"/>
      <c r="C114" s="313"/>
      <c r="D114" s="314"/>
      <c r="F114" s="4"/>
      <c r="G114" s="36"/>
    </row>
    <row r="115" spans="1:7" s="2" customFormat="1" ht="15">
      <c r="A115" s="34"/>
      <c r="B115" s="315"/>
      <c r="C115" s="316"/>
      <c r="D115" s="317"/>
      <c r="F115" s="4"/>
      <c r="G115" s="36"/>
    </row>
    <row r="116" spans="1:7" s="2" customFormat="1" ht="6.75" customHeight="1" thickBot="1">
      <c r="A116" s="34"/>
      <c r="D116" s="3"/>
      <c r="F116" s="4"/>
      <c r="G116" s="36"/>
    </row>
    <row r="117" spans="1:7" s="2" customFormat="1" ht="13.5" thickBot="1">
      <c r="A117" s="34"/>
      <c r="B117" s="2" t="s">
        <v>20</v>
      </c>
      <c r="D117" s="3"/>
      <c r="E117" s="14" t="s">
        <v>2</v>
      </c>
      <c r="F117" s="54"/>
      <c r="G117" s="36"/>
    </row>
    <row r="118" spans="1:7" s="2" customFormat="1" ht="6.75" customHeight="1" thickBot="1">
      <c r="A118" s="34"/>
      <c r="D118" s="3"/>
      <c r="F118" s="4"/>
      <c r="G118" s="36"/>
    </row>
    <row r="119" spans="1:7" s="2" customFormat="1" ht="13.5" thickBot="1">
      <c r="A119" s="34"/>
      <c r="C119" s="35" t="s">
        <v>15</v>
      </c>
      <c r="D119" s="3"/>
      <c r="F119" s="18" t="str">
        <f>IF(F107="Yes",1,IF(F107="No",0,IF(AND(ISBLANK(F117),ISNUMBER(F104)),1,IF(F117&gt;0,LOOKUP(F104/F117,$H$7:$H$10),IF(ISTEXT(D97),0,"")))))</f>
        <v/>
      </c>
      <c r="G119" s="36"/>
    </row>
    <row r="120" spans="1:7" s="2" customFormat="1" ht="6.75" customHeight="1">
      <c r="A120" s="48"/>
      <c r="B120" s="49"/>
      <c r="C120" s="49"/>
      <c r="D120" s="50"/>
      <c r="E120" s="49"/>
      <c r="F120" s="51"/>
      <c r="G120" s="52"/>
    </row>
    <row r="121" spans="1:7" s="33" customFormat="1" ht="15">
      <c r="A121" s="27"/>
      <c r="B121" s="28"/>
      <c r="C121" s="28"/>
      <c r="D121" s="29"/>
      <c r="E121" s="30"/>
      <c r="F121" s="31"/>
      <c r="G121" s="32"/>
    </row>
    <row r="122" spans="1:7" s="33" customFormat="1" ht="15">
      <c r="A122" s="40"/>
      <c r="B122" s="41" t="s">
        <v>234</v>
      </c>
      <c r="C122" s="41"/>
      <c r="D122" s="153"/>
      <c r="G122" s="39"/>
    </row>
    <row r="123" spans="1:7" s="45" customFormat="1" ht="12">
      <c r="A123" s="42"/>
      <c r="B123" s="135"/>
      <c r="C123" s="43"/>
      <c r="D123" s="154" t="s">
        <v>147</v>
      </c>
      <c r="F123" s="46"/>
      <c r="G123" s="47"/>
    </row>
    <row r="124" spans="1:7" s="33" customFormat="1" ht="6.75" customHeight="1" thickBot="1">
      <c r="A124" s="40"/>
      <c r="B124" s="17"/>
      <c r="C124" s="41"/>
      <c r="D124" s="53"/>
      <c r="F124" s="19"/>
      <c r="G124" s="39"/>
    </row>
    <row r="125" spans="1:7" s="2" customFormat="1" ht="13.5" thickBot="1">
      <c r="A125" s="34"/>
      <c r="B125" s="2" t="s">
        <v>18</v>
      </c>
      <c r="D125" s="3"/>
      <c r="E125" s="14" t="s">
        <v>2</v>
      </c>
      <c r="F125" s="139"/>
      <c r="G125" s="36"/>
    </row>
    <row r="126" spans="1:7" s="2" customFormat="1" ht="6.75" customHeight="1" thickBot="1">
      <c r="A126" s="34"/>
      <c r="D126" s="3"/>
      <c r="F126" s="4"/>
      <c r="G126" s="36"/>
    </row>
    <row r="127" spans="1:7" s="2" customFormat="1" ht="13.5" thickBot="1">
      <c r="A127" s="34"/>
      <c r="B127" s="2" t="s">
        <v>19</v>
      </c>
      <c r="D127" s="3"/>
      <c r="E127" s="14" t="s">
        <v>2</v>
      </c>
      <c r="F127" s="139"/>
      <c r="G127" s="36"/>
    </row>
    <row r="128" spans="1:7" s="2" customFormat="1" ht="6.75" customHeight="1" thickBot="1">
      <c r="A128" s="34"/>
      <c r="D128" s="3"/>
      <c r="F128" s="4"/>
      <c r="G128" s="36"/>
    </row>
    <row r="129" spans="1:7" s="2" customFormat="1" ht="13.5" thickBot="1">
      <c r="A129" s="34"/>
      <c r="C129" s="2" t="s">
        <v>14</v>
      </c>
      <c r="D129" s="3"/>
      <c r="F129" s="16" t="str">
        <f>IF(F127&gt;F125,F125/F127,IF(F132&gt;0,F132,"N/A"))</f>
        <v>N/A</v>
      </c>
      <c r="G129" s="36"/>
    </row>
    <row r="130" spans="1:7" s="2" customFormat="1" ht="6.75" customHeight="1">
      <c r="A130" s="34"/>
      <c r="D130" s="3"/>
      <c r="F130" s="4"/>
      <c r="G130" s="36"/>
    </row>
    <row r="131" spans="1:7" s="2" customFormat="1" ht="13.5" customHeight="1" thickBot="1">
      <c r="A131" s="34"/>
      <c r="B131" s="318" t="s">
        <v>306</v>
      </c>
      <c r="C131" s="318"/>
      <c r="D131" s="318"/>
      <c r="F131" s="4"/>
      <c r="G131" s="36"/>
    </row>
    <row r="132" spans="1:7" s="2" customFormat="1" ht="13.5" thickBot="1">
      <c r="A132" s="34"/>
      <c r="B132" s="318"/>
      <c r="C132" s="318"/>
      <c r="D132" s="318"/>
      <c r="E132" s="14" t="s">
        <v>2</v>
      </c>
      <c r="F132" s="15"/>
      <c r="G132" s="36"/>
    </row>
    <row r="133" spans="1:7" s="2" customFormat="1" ht="6.75" customHeight="1">
      <c r="A133" s="34"/>
      <c r="D133" s="3"/>
      <c r="F133" s="4"/>
      <c r="G133" s="36"/>
    </row>
    <row r="134" spans="1:7" s="2" customFormat="1" ht="15">
      <c r="A134" s="34"/>
      <c r="B134" s="309"/>
      <c r="C134" s="310"/>
      <c r="D134" s="311"/>
      <c r="F134" s="4"/>
      <c r="G134" s="36"/>
    </row>
    <row r="135" spans="1:7" s="2" customFormat="1" ht="15">
      <c r="A135" s="34"/>
      <c r="B135" s="312"/>
      <c r="C135" s="313"/>
      <c r="D135" s="314"/>
      <c r="F135" s="4"/>
      <c r="G135" s="36"/>
    </row>
    <row r="136" spans="1:7" s="2" customFormat="1" ht="15">
      <c r="A136" s="34"/>
      <c r="B136" s="312"/>
      <c r="C136" s="313"/>
      <c r="D136" s="314"/>
      <c r="F136" s="4"/>
      <c r="G136" s="36"/>
    </row>
    <row r="137" spans="1:7" s="2" customFormat="1" ht="15">
      <c r="A137" s="34"/>
      <c r="B137" s="312"/>
      <c r="C137" s="313"/>
      <c r="D137" s="314"/>
      <c r="F137" s="4"/>
      <c r="G137" s="36"/>
    </row>
    <row r="138" spans="1:7" s="2" customFormat="1" ht="15">
      <c r="A138" s="34"/>
      <c r="B138" s="312"/>
      <c r="C138" s="313"/>
      <c r="D138" s="314"/>
      <c r="F138" s="4"/>
      <c r="G138" s="36"/>
    </row>
    <row r="139" spans="1:7" s="2" customFormat="1" ht="15">
      <c r="A139" s="34"/>
      <c r="B139" s="312"/>
      <c r="C139" s="313"/>
      <c r="D139" s="314"/>
      <c r="F139" s="4"/>
      <c r="G139" s="36"/>
    </row>
    <row r="140" spans="1:7" s="2" customFormat="1" ht="15">
      <c r="A140" s="34"/>
      <c r="B140" s="315"/>
      <c r="C140" s="316"/>
      <c r="D140" s="317"/>
      <c r="F140" s="4"/>
      <c r="G140" s="36"/>
    </row>
    <row r="141" spans="1:7" s="2" customFormat="1" ht="6.75" customHeight="1" thickBot="1">
      <c r="A141" s="34"/>
      <c r="D141" s="3"/>
      <c r="F141" s="4"/>
      <c r="G141" s="36"/>
    </row>
    <row r="142" spans="1:7" s="2" customFormat="1" ht="13.5" thickBot="1">
      <c r="A142" s="34"/>
      <c r="B142" s="2" t="s">
        <v>20</v>
      </c>
      <c r="D142" s="3"/>
      <c r="E142" s="14" t="s">
        <v>2</v>
      </c>
      <c r="F142" s="54"/>
      <c r="G142" s="36"/>
    </row>
    <row r="143" spans="1:7" s="2" customFormat="1" ht="6.75" customHeight="1" thickBot="1">
      <c r="A143" s="34"/>
      <c r="D143" s="3"/>
      <c r="F143" s="4"/>
      <c r="G143" s="36"/>
    </row>
    <row r="144" spans="1:7" s="2" customFormat="1" ht="13.5" thickBot="1">
      <c r="A144" s="34"/>
      <c r="C144" s="35" t="s">
        <v>15</v>
      </c>
      <c r="D144" s="3"/>
      <c r="F144" s="18" t="str">
        <f>IF(F132="Yes",1,IF(F132="No",0,IF(AND(ISBLANK(F142),ISNUMBER(F129)),1,IF(F142&gt;0,LOOKUP(F129/F142,$H$7:$H$10),IF(ISTEXT(D122),0,"")))))</f>
        <v/>
      </c>
      <c r="G144" s="36"/>
    </row>
    <row r="145" spans="1:7" s="2" customFormat="1" ht="6.75" customHeight="1">
      <c r="A145" s="48"/>
      <c r="B145" s="49"/>
      <c r="C145" s="49"/>
      <c r="D145" s="50"/>
      <c r="E145" s="49"/>
      <c r="F145" s="51"/>
      <c r="G145" s="52"/>
    </row>
    <row r="146" spans="1:7" s="33" customFormat="1" ht="15">
      <c r="A146" s="27"/>
      <c r="B146" s="28"/>
      <c r="C146" s="28"/>
      <c r="D146" s="29"/>
      <c r="E146" s="30"/>
      <c r="F146" s="31"/>
      <c r="G146" s="32"/>
    </row>
    <row r="147" spans="1:7" s="33" customFormat="1" ht="15">
      <c r="A147" s="40"/>
      <c r="B147" s="41" t="s">
        <v>234</v>
      </c>
      <c r="C147" s="41"/>
      <c r="D147" s="153"/>
      <c r="G147" s="39"/>
    </row>
    <row r="148" spans="1:7" s="45" customFormat="1" ht="12">
      <c r="A148" s="42"/>
      <c r="B148" s="135"/>
      <c r="C148" s="43"/>
      <c r="D148" s="154" t="s">
        <v>147</v>
      </c>
      <c r="F148" s="46"/>
      <c r="G148" s="47"/>
    </row>
    <row r="149" spans="1:7" s="33" customFormat="1" ht="6.75" customHeight="1" thickBot="1">
      <c r="A149" s="40"/>
      <c r="B149" s="17"/>
      <c r="C149" s="41"/>
      <c r="D149" s="53"/>
      <c r="F149" s="19"/>
      <c r="G149" s="39"/>
    </row>
    <row r="150" spans="1:7" s="2" customFormat="1" ht="13.5" thickBot="1">
      <c r="A150" s="34"/>
      <c r="B150" s="2" t="s">
        <v>18</v>
      </c>
      <c r="D150" s="3"/>
      <c r="E150" s="14" t="s">
        <v>2</v>
      </c>
      <c r="F150" s="139"/>
      <c r="G150" s="36"/>
    </row>
    <row r="151" spans="1:7" s="2" customFormat="1" ht="6.75" customHeight="1" thickBot="1">
      <c r="A151" s="34"/>
      <c r="D151" s="3"/>
      <c r="F151" s="4"/>
      <c r="G151" s="36"/>
    </row>
    <row r="152" spans="1:7" s="2" customFormat="1" ht="13.5" thickBot="1">
      <c r="A152" s="34"/>
      <c r="B152" s="2" t="s">
        <v>19</v>
      </c>
      <c r="D152" s="3"/>
      <c r="E152" s="14" t="s">
        <v>2</v>
      </c>
      <c r="F152" s="139"/>
      <c r="G152" s="36"/>
    </row>
    <row r="153" spans="1:7" s="2" customFormat="1" ht="6.75" customHeight="1" thickBot="1">
      <c r="A153" s="34"/>
      <c r="D153" s="3"/>
      <c r="F153" s="4"/>
      <c r="G153" s="36"/>
    </row>
    <row r="154" spans="1:7" s="2" customFormat="1" ht="13.5" thickBot="1">
      <c r="A154" s="34"/>
      <c r="C154" s="2" t="s">
        <v>14</v>
      </c>
      <c r="D154" s="3"/>
      <c r="F154" s="16" t="str">
        <f>IF(F152&gt;F150,F150/F152,IF(F157&gt;0,F157,"N/A"))</f>
        <v>N/A</v>
      </c>
      <c r="G154" s="36"/>
    </row>
    <row r="155" spans="1:7" s="2" customFormat="1" ht="6.75" customHeight="1">
      <c r="A155" s="34"/>
      <c r="D155" s="3"/>
      <c r="F155" s="4"/>
      <c r="G155" s="36"/>
    </row>
    <row r="156" spans="1:7" s="2" customFormat="1" ht="13.5" customHeight="1" thickBot="1">
      <c r="A156" s="34"/>
      <c r="B156" s="318" t="s">
        <v>306</v>
      </c>
      <c r="C156" s="318"/>
      <c r="D156" s="318"/>
      <c r="F156" s="4"/>
      <c r="G156" s="36"/>
    </row>
    <row r="157" spans="1:7" s="2" customFormat="1" ht="13.5" thickBot="1">
      <c r="A157" s="34"/>
      <c r="B157" s="318"/>
      <c r="C157" s="318"/>
      <c r="D157" s="318"/>
      <c r="E157" s="14" t="s">
        <v>2</v>
      </c>
      <c r="F157" s="15"/>
      <c r="G157" s="36"/>
    </row>
    <row r="158" spans="1:7" s="2" customFormat="1" ht="6.75" customHeight="1">
      <c r="A158" s="34"/>
      <c r="D158" s="3"/>
      <c r="F158" s="4"/>
      <c r="G158" s="36"/>
    </row>
    <row r="159" spans="1:7" s="2" customFormat="1" ht="15">
      <c r="A159" s="34"/>
      <c r="B159" s="309"/>
      <c r="C159" s="310"/>
      <c r="D159" s="311"/>
      <c r="F159" s="4"/>
      <c r="G159" s="36"/>
    </row>
    <row r="160" spans="1:7" s="2" customFormat="1" ht="15">
      <c r="A160" s="34"/>
      <c r="B160" s="312"/>
      <c r="C160" s="313"/>
      <c r="D160" s="314"/>
      <c r="F160" s="4"/>
      <c r="G160" s="36"/>
    </row>
    <row r="161" spans="1:7" s="2" customFormat="1" ht="15">
      <c r="A161" s="34"/>
      <c r="B161" s="312"/>
      <c r="C161" s="313"/>
      <c r="D161" s="314"/>
      <c r="F161" s="4"/>
      <c r="G161" s="36"/>
    </row>
    <row r="162" spans="1:7" s="2" customFormat="1" ht="15">
      <c r="A162" s="34"/>
      <c r="B162" s="312"/>
      <c r="C162" s="313"/>
      <c r="D162" s="314"/>
      <c r="F162" s="4"/>
      <c r="G162" s="36"/>
    </row>
    <row r="163" spans="1:7" s="2" customFormat="1" ht="15">
      <c r="A163" s="34"/>
      <c r="B163" s="312"/>
      <c r="C163" s="313"/>
      <c r="D163" s="314"/>
      <c r="F163" s="4"/>
      <c r="G163" s="36"/>
    </row>
    <row r="164" spans="1:7" s="2" customFormat="1" ht="15">
      <c r="A164" s="34"/>
      <c r="B164" s="312"/>
      <c r="C164" s="313"/>
      <c r="D164" s="314"/>
      <c r="F164" s="4"/>
      <c r="G164" s="36"/>
    </row>
    <row r="165" spans="1:7" s="2" customFormat="1" ht="15">
      <c r="A165" s="34"/>
      <c r="B165" s="315"/>
      <c r="C165" s="316"/>
      <c r="D165" s="317"/>
      <c r="F165" s="4"/>
      <c r="G165" s="36"/>
    </row>
    <row r="166" spans="1:7" s="2" customFormat="1" ht="6.75" customHeight="1" thickBot="1">
      <c r="A166" s="34"/>
      <c r="D166" s="3"/>
      <c r="F166" s="4"/>
      <c r="G166" s="36"/>
    </row>
    <row r="167" spans="1:7" s="2" customFormat="1" ht="13.5" thickBot="1">
      <c r="A167" s="34"/>
      <c r="B167" s="2" t="s">
        <v>20</v>
      </c>
      <c r="D167" s="3"/>
      <c r="E167" s="14" t="s">
        <v>2</v>
      </c>
      <c r="F167" s="54"/>
      <c r="G167" s="36"/>
    </row>
    <row r="168" spans="1:7" s="2" customFormat="1" ht="6.75" customHeight="1" thickBot="1">
      <c r="A168" s="34"/>
      <c r="D168" s="3"/>
      <c r="F168" s="4"/>
      <c r="G168" s="36"/>
    </row>
    <row r="169" spans="1:7" s="2" customFormat="1" ht="13.5" thickBot="1">
      <c r="A169" s="34"/>
      <c r="C169" s="35" t="s">
        <v>15</v>
      </c>
      <c r="D169" s="3"/>
      <c r="F169" s="18" t="str">
        <f>IF(F157="Yes",1,IF(F157="No",0,IF(AND(ISBLANK(F167),ISNUMBER(F154)),1,IF(F167&gt;0,LOOKUP(F154/F167,$H$7:$H$10),IF(ISTEXT(D147),0,"")))))</f>
        <v/>
      </c>
      <c r="G169" s="36"/>
    </row>
    <row r="170" spans="1:7" s="2" customFormat="1" ht="6.75" customHeight="1">
      <c r="A170" s="48"/>
      <c r="B170" s="49"/>
      <c r="C170" s="49"/>
      <c r="D170" s="50"/>
      <c r="E170" s="49"/>
      <c r="F170" s="51"/>
      <c r="G170" s="52"/>
    </row>
    <row r="171" spans="1:7" s="33" customFormat="1" ht="15">
      <c r="A171" s="27"/>
      <c r="B171" s="28"/>
      <c r="C171" s="28"/>
      <c r="D171" s="29"/>
      <c r="E171" s="30"/>
      <c r="F171" s="31"/>
      <c r="G171" s="32"/>
    </row>
    <row r="172" spans="1:7" s="33" customFormat="1" ht="15">
      <c r="A172" s="40"/>
      <c r="B172" s="41" t="s">
        <v>234</v>
      </c>
      <c r="C172" s="41"/>
      <c r="D172" s="153"/>
      <c r="G172" s="39"/>
    </row>
    <row r="173" spans="1:7" s="45" customFormat="1" ht="12">
      <c r="A173" s="42"/>
      <c r="B173" s="135"/>
      <c r="C173" s="43"/>
      <c r="D173" s="154" t="s">
        <v>147</v>
      </c>
      <c r="F173" s="46"/>
      <c r="G173" s="47"/>
    </row>
    <row r="174" spans="1:7" s="33" customFormat="1" ht="6.75" customHeight="1" thickBot="1">
      <c r="A174" s="40"/>
      <c r="B174" s="17"/>
      <c r="C174" s="41"/>
      <c r="D174" s="53"/>
      <c r="F174" s="19"/>
      <c r="G174" s="39"/>
    </row>
    <row r="175" spans="1:7" s="2" customFormat="1" ht="13.5" thickBot="1">
      <c r="A175" s="34"/>
      <c r="B175" s="2" t="s">
        <v>18</v>
      </c>
      <c r="D175" s="3"/>
      <c r="E175" s="14" t="s">
        <v>2</v>
      </c>
      <c r="F175" s="139"/>
      <c r="G175" s="36"/>
    </row>
    <row r="176" spans="1:7" s="2" customFormat="1" ht="6.75" customHeight="1" thickBot="1">
      <c r="A176" s="34"/>
      <c r="D176" s="3"/>
      <c r="F176" s="4"/>
      <c r="G176" s="36"/>
    </row>
    <row r="177" spans="1:7" s="2" customFormat="1" ht="13.5" thickBot="1">
      <c r="A177" s="34"/>
      <c r="B177" s="2" t="s">
        <v>19</v>
      </c>
      <c r="D177" s="3"/>
      <c r="E177" s="14" t="s">
        <v>2</v>
      </c>
      <c r="F177" s="139"/>
      <c r="G177" s="36"/>
    </row>
    <row r="178" spans="1:7" s="2" customFormat="1" ht="6.75" customHeight="1" thickBot="1">
      <c r="A178" s="34"/>
      <c r="D178" s="3"/>
      <c r="F178" s="4"/>
      <c r="G178" s="36"/>
    </row>
    <row r="179" spans="1:7" s="2" customFormat="1" ht="13.5" thickBot="1">
      <c r="A179" s="34"/>
      <c r="C179" s="2" t="s">
        <v>14</v>
      </c>
      <c r="D179" s="3"/>
      <c r="F179" s="16" t="str">
        <f>IF(F177&gt;F175,F175/F177,IF(F182&gt;0,F182,"N/A"))</f>
        <v>N/A</v>
      </c>
      <c r="G179" s="36"/>
    </row>
    <row r="180" spans="1:7" s="2" customFormat="1" ht="6.75" customHeight="1">
      <c r="A180" s="34"/>
      <c r="D180" s="3"/>
      <c r="F180" s="4"/>
      <c r="G180" s="36"/>
    </row>
    <row r="181" spans="1:7" s="2" customFormat="1" ht="13.5" customHeight="1" thickBot="1">
      <c r="A181" s="34"/>
      <c r="B181" s="318" t="s">
        <v>306</v>
      </c>
      <c r="C181" s="318"/>
      <c r="D181" s="318"/>
      <c r="F181" s="4"/>
      <c r="G181" s="36"/>
    </row>
    <row r="182" spans="1:7" s="2" customFormat="1" ht="13.5" thickBot="1">
      <c r="A182" s="34"/>
      <c r="B182" s="318"/>
      <c r="C182" s="318"/>
      <c r="D182" s="318"/>
      <c r="E182" s="14" t="s">
        <v>2</v>
      </c>
      <c r="F182" s="15"/>
      <c r="G182" s="36"/>
    </row>
    <row r="183" spans="1:7" s="2" customFormat="1" ht="6.75" customHeight="1">
      <c r="A183" s="34"/>
      <c r="D183" s="3"/>
      <c r="F183" s="4"/>
      <c r="G183" s="36"/>
    </row>
    <row r="184" spans="1:7" s="2" customFormat="1" ht="15">
      <c r="A184" s="34"/>
      <c r="B184" s="309"/>
      <c r="C184" s="310"/>
      <c r="D184" s="311"/>
      <c r="F184" s="4"/>
      <c r="G184" s="36"/>
    </row>
    <row r="185" spans="1:7" s="2" customFormat="1" ht="15">
      <c r="A185" s="34"/>
      <c r="B185" s="312"/>
      <c r="C185" s="313"/>
      <c r="D185" s="314"/>
      <c r="F185" s="4"/>
      <c r="G185" s="36"/>
    </row>
    <row r="186" spans="1:7" s="2" customFormat="1" ht="15">
      <c r="A186" s="34"/>
      <c r="B186" s="312"/>
      <c r="C186" s="313"/>
      <c r="D186" s="314"/>
      <c r="F186" s="4"/>
      <c r="G186" s="36"/>
    </row>
    <row r="187" spans="1:7" s="2" customFormat="1" ht="15">
      <c r="A187" s="34"/>
      <c r="B187" s="312"/>
      <c r="C187" s="313"/>
      <c r="D187" s="314"/>
      <c r="F187" s="4"/>
      <c r="G187" s="36"/>
    </row>
    <row r="188" spans="1:7" s="2" customFormat="1" ht="15">
      <c r="A188" s="34"/>
      <c r="B188" s="312"/>
      <c r="C188" s="313"/>
      <c r="D188" s="314"/>
      <c r="F188" s="4"/>
      <c r="G188" s="36"/>
    </row>
    <row r="189" spans="1:7" s="2" customFormat="1" ht="15">
      <c r="A189" s="34"/>
      <c r="B189" s="312"/>
      <c r="C189" s="313"/>
      <c r="D189" s="314"/>
      <c r="F189" s="4"/>
      <c r="G189" s="36"/>
    </row>
    <row r="190" spans="1:7" s="2" customFormat="1" ht="15">
      <c r="A190" s="34"/>
      <c r="B190" s="315"/>
      <c r="C190" s="316"/>
      <c r="D190" s="317"/>
      <c r="F190" s="4"/>
      <c r="G190" s="36"/>
    </row>
    <row r="191" spans="1:7" s="2" customFormat="1" ht="6.75" customHeight="1" thickBot="1">
      <c r="A191" s="34"/>
      <c r="D191" s="3"/>
      <c r="F191" s="4"/>
      <c r="G191" s="36"/>
    </row>
    <row r="192" spans="1:7" s="2" customFormat="1" ht="13.5" thickBot="1">
      <c r="A192" s="34"/>
      <c r="B192" s="2" t="s">
        <v>20</v>
      </c>
      <c r="D192" s="3"/>
      <c r="E192" s="14" t="s">
        <v>2</v>
      </c>
      <c r="F192" s="54"/>
      <c r="G192" s="36"/>
    </row>
    <row r="193" spans="1:7" s="2" customFormat="1" ht="6.75" customHeight="1" thickBot="1">
      <c r="A193" s="34"/>
      <c r="D193" s="3"/>
      <c r="F193" s="4"/>
      <c r="G193" s="36"/>
    </row>
    <row r="194" spans="1:7" s="2" customFormat="1" ht="13.5" thickBot="1">
      <c r="A194" s="34"/>
      <c r="C194" s="35" t="s">
        <v>15</v>
      </c>
      <c r="D194" s="3"/>
      <c r="F194" s="18" t="str">
        <f>IF(F182="Yes",1,IF(F182="No",0,IF(AND(ISBLANK(F192),ISNUMBER(F179)),1,IF(F192&gt;0,LOOKUP(F179/F192,$H$7:$H$10),IF(ISTEXT(D172),0,"")))))</f>
        <v/>
      </c>
      <c r="G194" s="36"/>
    </row>
    <row r="195" spans="1:7" s="2" customFormat="1" ht="15">
      <c r="A195" s="48"/>
      <c r="B195" s="49"/>
      <c r="C195" s="49"/>
      <c r="D195" s="50"/>
      <c r="E195" s="49"/>
      <c r="F195" s="51"/>
      <c r="G195" s="52"/>
    </row>
  </sheetData>
  <mergeCells count="14">
    <mergeCell ref="B29:D30"/>
    <mergeCell ref="B56:D57"/>
    <mergeCell ref="B81:D82"/>
    <mergeCell ref="B106:D107"/>
    <mergeCell ref="B131:D132"/>
    <mergeCell ref="B32:D38"/>
    <mergeCell ref="B184:D190"/>
    <mergeCell ref="B59:D65"/>
    <mergeCell ref="B84:D90"/>
    <mergeCell ref="B109:D115"/>
    <mergeCell ref="B134:D140"/>
    <mergeCell ref="B159:D165"/>
    <mergeCell ref="B156:D157"/>
    <mergeCell ref="B181:D182"/>
  </mergeCells>
  <dataValidations count="1">
    <dataValidation type="list" showInputMessage="1" showErrorMessage="1" sqref="F57 F157 F132 F107 F6 F182 F82">
      <formula1>YesNo</formula1>
    </dataValidation>
  </dataValidations>
  <hyperlinks>
    <hyperlink ref="B29:D30" location="Instructions!A29:G41" display="Provide an in-depth description of milestone progress as stated in the instructions. (If no data is entered, then a 0 Achievement Value is assumed for applicable DY. If so, please explain why data is not available):"/>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3"/>
  <headerFooter>
    <oddHeader>&amp;C&amp;"-,Bold"&amp;14DSRIP Semi-Annual Reporting Form</oddHeader>
    <oddFooter>&amp;L&amp;D&amp;C&amp;A&amp;R&amp;P of &amp;N</oddFooter>
  </headerFooter>
  <rowBreaks count="2" manualBreakCount="2">
    <brk id="70" max="16383" man="1"/>
    <brk id="145" max="16383" man="1"/>
  </rowBreaks>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topLeftCell="A1">
      <selection activeCell="B29" sqref="B29:D30"/>
    </sheetView>
  </sheetViews>
  <sheetFormatPr defaultColWidth="9.140625" defaultRowHeight="15"/>
  <sheetData>
    <row r="1" ht="15">
      <c r="A1" t="s">
        <v>191</v>
      </c>
    </row>
    <row r="2" ht="15">
      <c r="A2" t="s">
        <v>192</v>
      </c>
    </row>
    <row r="17" spans="1:6" s="2" customFormat="1" ht="15">
      <c r="A17" s="87"/>
      <c r="B17"/>
      <c r="D17" s="3"/>
      <c r="F17" s="4"/>
    </row>
    <row r="18" spans="1:6" s="2" customFormat="1" ht="12.75">
      <c r="A18" s="87"/>
      <c r="D18" s="3"/>
      <c r="F18" s="4"/>
    </row>
  </sheetData>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topLeftCell="A1">
      <selection activeCell="B29" sqref="B29:D30"/>
    </sheetView>
  </sheetViews>
  <sheetFormatPr defaultColWidth="9.140625" defaultRowHeight="15"/>
  <sheetData>
    <row r="1" ht="15">
      <c r="A1" s="140" t="s">
        <v>193</v>
      </c>
    </row>
    <row r="2" ht="15">
      <c r="A2" s="140" t="s">
        <v>194</v>
      </c>
    </row>
    <row r="3" ht="15">
      <c r="A3" s="140" t="s">
        <v>195</v>
      </c>
    </row>
    <row r="4" ht="15">
      <c r="A4" s="140" t="s">
        <v>196</v>
      </c>
    </row>
    <row r="5" ht="15">
      <c r="A5" s="140" t="s">
        <v>197</v>
      </c>
    </row>
    <row r="6" ht="15">
      <c r="A6" s="140" t="s">
        <v>198</v>
      </c>
    </row>
    <row r="7" ht="15">
      <c r="A7" s="140" t="s">
        <v>199</v>
      </c>
    </row>
    <row r="8" ht="15">
      <c r="A8" s="140" t="s">
        <v>200</v>
      </c>
    </row>
    <row r="9" ht="15">
      <c r="A9" s="140" t="s">
        <v>201</v>
      </c>
    </row>
    <row r="10" ht="15">
      <c r="A10" s="140" t="s">
        <v>202</v>
      </c>
    </row>
    <row r="11" ht="15">
      <c r="A11" s="140" t="s">
        <v>203</v>
      </c>
    </row>
    <row r="12" ht="15">
      <c r="A12" s="140" t="s">
        <v>204</v>
      </c>
    </row>
    <row r="13" ht="15">
      <c r="A13" s="140" t="s">
        <v>205</v>
      </c>
    </row>
    <row r="14" ht="15">
      <c r="A14" s="140" t="s">
        <v>206</v>
      </c>
    </row>
    <row r="15" ht="15">
      <c r="A15" s="140" t="s">
        <v>207</v>
      </c>
    </row>
    <row r="16" ht="15">
      <c r="A16" s="140" t="s">
        <v>208</v>
      </c>
    </row>
    <row r="17" ht="15">
      <c r="A17" s="141" t="s">
        <v>209</v>
      </c>
    </row>
  </sheetData>
  <dataValidations count="1">
    <dataValidation allowBlank="1" showInputMessage="1" showErrorMessage="1" promptTitle="DPH System" sqref="A1:A17"/>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B29" sqref="B29:D30"/>
    </sheetView>
  </sheetViews>
  <sheetFormatPr defaultColWidth="9.140625" defaultRowHeight="15"/>
  <sheetData>
    <row r="1" ht="15">
      <c r="A1" t="s">
        <v>210</v>
      </c>
    </row>
    <row r="2" ht="15">
      <c r="A2" t="s">
        <v>211</v>
      </c>
    </row>
    <row r="3" ht="15">
      <c r="A3" t="s">
        <v>212</v>
      </c>
    </row>
    <row r="4" ht="15">
      <c r="A4" t="s">
        <v>213</v>
      </c>
    </row>
    <row r="5" ht="15">
      <c r="A5" t="s">
        <v>214</v>
      </c>
    </row>
  </sheetData>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B29" sqref="B29:D30"/>
    </sheetView>
  </sheetViews>
  <sheetFormatPr defaultColWidth="9.140625" defaultRowHeight="15"/>
  <sheetData>
    <row r="1" ht="15">
      <c r="A1" t="s">
        <v>216</v>
      </c>
    </row>
    <row r="2" ht="15">
      <c r="A2" t="s">
        <v>217</v>
      </c>
    </row>
    <row r="3" ht="15">
      <c r="A3" t="s">
        <v>218</v>
      </c>
    </row>
    <row r="4" ht="15">
      <c r="A4" t="s">
        <v>219</v>
      </c>
    </row>
    <row r="5" ht="15">
      <c r="A5" t="s">
        <v>220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618"/>
  <sheetViews>
    <sheetView showGridLines="0" view="pageBreakPreview" zoomScale="85" zoomScaleSheetLayoutView="85" zoomScalePageLayoutView="85" workbookViewId="0" topLeftCell="A561"/>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0" t="str">
        <f>'Total Payment Amount'!A1</f>
        <v>CA 1115 Waiver - Delivery System Reform Incentive Payments (DSRIP)</v>
      </c>
    </row>
    <row r="2" spans="1:4" ht="15">
      <c r="A2" s="230" t="str">
        <f>'Total Payment Amount'!B2</f>
        <v xml:space="preserve">DPH SYSTEM: </v>
      </c>
      <c r="C2" s="230"/>
      <c r="D2" s="231" t="str">
        <f>IF('Total Payment Amount'!D2=0,"",'Total Payment Amount'!D2)</f>
        <v>The University of California, San Diego Health System</v>
      </c>
    </row>
    <row r="3" spans="1:4" ht="15">
      <c r="A3" s="230" t="str">
        <f>'Total Payment Amount'!B3</f>
        <v>REPORTING YEAR:</v>
      </c>
      <c r="C3" s="230"/>
      <c r="D3" s="231" t="str">
        <f>IF('Total Payment Amount'!D3=0,"",'Total Payment Amount'!D3)</f>
        <v>DY 7</v>
      </c>
    </row>
    <row r="4" spans="1:4" ht="15">
      <c r="A4" s="230" t="str">
        <f>'Total Payment Amount'!B4</f>
        <v xml:space="preserve">DATE OF SUBMISSION: </v>
      </c>
      <c r="D4" s="232">
        <f>IF('Total Payment Amount'!D4=0,"",'Total Payment Amount'!D4)</f>
        <v>41213</v>
      </c>
    </row>
    <row r="5" ht="15">
      <c r="A5" s="9" t="s">
        <v>139</v>
      </c>
    </row>
    <row r="6" ht="10.5" customHeight="1">
      <c r="A6" s="9"/>
    </row>
    <row r="7" ht="14.25">
      <c r="A7" s="17" t="s">
        <v>59</v>
      </c>
    </row>
    <row r="8" spans="1:2" ht="15" thickBot="1">
      <c r="A8" s="14" t="s">
        <v>2</v>
      </c>
      <c r="B8" s="233" t="s">
        <v>60</v>
      </c>
    </row>
    <row r="9" spans="2:3" ht="15" thickBot="1">
      <c r="B9" s="234"/>
      <c r="C9" s="17" t="s">
        <v>61</v>
      </c>
    </row>
    <row r="10" spans="2:3" ht="15" thickBot="1">
      <c r="B10" s="235"/>
      <c r="C10" s="17" t="s">
        <v>62</v>
      </c>
    </row>
    <row r="11" spans="2:3" ht="15" thickBot="1">
      <c r="B11" s="236"/>
      <c r="C11" s="17" t="s">
        <v>63</v>
      </c>
    </row>
    <row r="12" ht="10.5" customHeight="1"/>
    <row r="13" spans="1:7" s="26" customFormat="1" ht="15">
      <c r="A13" s="20" t="s">
        <v>140</v>
      </c>
      <c r="B13" s="21"/>
      <c r="C13" s="21"/>
      <c r="D13" s="22"/>
      <c r="E13" s="23"/>
      <c r="F13" s="24"/>
      <c r="G13" s="25"/>
    </row>
    <row r="14" spans="1:7" s="33" customFormat="1" ht="15.75" thickBot="1">
      <c r="A14" s="27" t="s">
        <v>93</v>
      </c>
      <c r="B14" s="28"/>
      <c r="C14" s="28"/>
      <c r="D14" s="29"/>
      <c r="E14" s="30"/>
      <c r="F14" s="31"/>
      <c r="G14" s="32"/>
    </row>
    <row r="15" spans="1:7" s="33" customFormat="1" ht="13.5" customHeight="1" thickBot="1">
      <c r="A15" s="40"/>
      <c r="B15" s="17" t="str">
        <f>'Expand Primary Care Capacity'!B22</f>
        <v>Process Milestone:</v>
      </c>
      <c r="C15" s="41"/>
      <c r="D15" s="237">
        <f>'Expand Primary Care Capacity'!D22</f>
        <v>0</v>
      </c>
      <c r="F15" s="246" t="str">
        <f>'Expand Primary Care Capacity'!F29</f>
        <v>N/A</v>
      </c>
      <c r="G15" s="39"/>
    </row>
    <row r="16" spans="1:7" ht="6.75" customHeight="1" thickBot="1">
      <c r="A16" s="34"/>
      <c r="F16" s="92"/>
      <c r="G16" s="36"/>
    </row>
    <row r="17" spans="1:7" ht="13.5" thickBot="1">
      <c r="A17" s="34"/>
      <c r="C17" s="35" t="s">
        <v>15</v>
      </c>
      <c r="F17" s="247" t="str">
        <f>'Expand Primary Care Capacity'!F44</f>
        <v xml:space="preserve"> </v>
      </c>
      <c r="G17" s="36"/>
    </row>
    <row r="18" spans="1:7" s="33" customFormat="1" ht="6.75" customHeight="1" thickBot="1">
      <c r="A18" s="40"/>
      <c r="B18" s="17"/>
      <c r="C18" s="41"/>
      <c r="D18" s="38"/>
      <c r="F18" s="99"/>
      <c r="G18" s="39"/>
    </row>
    <row r="19" spans="1:7" s="33" customFormat="1" ht="13.5" customHeight="1" thickBot="1">
      <c r="A19" s="40"/>
      <c r="B19" s="17" t="str">
        <f>'Expand Primary Care Capacity'!B47</f>
        <v>Process Milestone:</v>
      </c>
      <c r="C19" s="41"/>
      <c r="D19" s="237">
        <f>'Expand Primary Care Capacity'!D47</f>
        <v>0</v>
      </c>
      <c r="F19" s="246" t="str">
        <f>'Expand Primary Care Capacity'!F54</f>
        <v>N/A</v>
      </c>
      <c r="G19" s="39"/>
    </row>
    <row r="20" spans="1:7" ht="6.75" customHeight="1" thickBot="1">
      <c r="A20" s="34"/>
      <c r="F20" s="92"/>
      <c r="G20" s="36"/>
    </row>
    <row r="21" spans="1:7" ht="13.5" thickBot="1">
      <c r="A21" s="34"/>
      <c r="C21" s="35" t="s">
        <v>15</v>
      </c>
      <c r="F21" s="247" t="str">
        <f>'Expand Primary Care Capacity'!F69</f>
        <v xml:space="preserve"> </v>
      </c>
      <c r="G21" s="36"/>
    </row>
    <row r="22" spans="1:7" s="33" customFormat="1" ht="6.75" customHeight="1" thickBot="1">
      <c r="A22" s="40"/>
      <c r="B22" s="17"/>
      <c r="C22" s="41"/>
      <c r="D22" s="38"/>
      <c r="F22" s="99"/>
      <c r="G22" s="39"/>
    </row>
    <row r="23" spans="1:7" s="33" customFormat="1" ht="13.5" customHeight="1" thickBot="1">
      <c r="A23" s="40"/>
      <c r="B23" s="17" t="str">
        <f>'Expand Primary Care Capacity'!B72</f>
        <v>Process Milestone:</v>
      </c>
      <c r="C23" s="41"/>
      <c r="D23" s="237">
        <f>'Expand Primary Care Capacity'!D72</f>
        <v>0</v>
      </c>
      <c r="F23" s="246" t="str">
        <f>'Expand Primary Care Capacity'!F79</f>
        <v>N/A</v>
      </c>
      <c r="G23" s="39"/>
    </row>
    <row r="24" spans="1:7" ht="6.75" customHeight="1" thickBot="1">
      <c r="A24" s="34"/>
      <c r="F24" s="92"/>
      <c r="G24" s="36"/>
    </row>
    <row r="25" spans="1:7" ht="13.5" thickBot="1">
      <c r="A25" s="34"/>
      <c r="C25" s="35" t="s">
        <v>15</v>
      </c>
      <c r="F25" s="247" t="str">
        <f>'Expand Primary Care Capacity'!F94</f>
        <v xml:space="preserve"> </v>
      </c>
      <c r="G25" s="36"/>
    </row>
    <row r="26" spans="1:7" s="33" customFormat="1" ht="6.75" customHeight="1" thickBot="1">
      <c r="A26" s="40"/>
      <c r="B26" s="17"/>
      <c r="C26" s="41"/>
      <c r="D26" s="38"/>
      <c r="F26" s="99"/>
      <c r="G26" s="39"/>
    </row>
    <row r="27" spans="1:7" s="33" customFormat="1" ht="13.5" customHeight="1" thickBot="1">
      <c r="A27" s="40"/>
      <c r="B27" s="17" t="str">
        <f>'Expand Primary Care Capacity'!B97</f>
        <v>Process Milestone:</v>
      </c>
      <c r="C27" s="41"/>
      <c r="D27" s="237">
        <f>'Expand Primary Care Capacity'!D97</f>
        <v>0</v>
      </c>
      <c r="F27" s="246" t="str">
        <f>'Expand Primary Care Capacity'!F104</f>
        <v>N/A</v>
      </c>
      <c r="G27" s="39"/>
    </row>
    <row r="28" spans="1:7" ht="6.75" customHeight="1" thickBot="1">
      <c r="A28" s="34"/>
      <c r="F28" s="92"/>
      <c r="G28" s="36"/>
    </row>
    <row r="29" spans="1:7" ht="13.5" thickBot="1">
      <c r="A29" s="34"/>
      <c r="C29" s="35" t="s">
        <v>15</v>
      </c>
      <c r="F29" s="247" t="str">
        <f>'Expand Primary Care Capacity'!F119</f>
        <v xml:space="preserve"> </v>
      </c>
      <c r="G29" s="36"/>
    </row>
    <row r="30" spans="1:7" s="33" customFormat="1" ht="6.75" customHeight="1" thickBot="1">
      <c r="A30" s="40"/>
      <c r="B30" s="17"/>
      <c r="C30" s="41"/>
      <c r="D30" s="38"/>
      <c r="F30" s="99"/>
      <c r="G30" s="39"/>
    </row>
    <row r="31" spans="1:7" s="33" customFormat="1" ht="13.5" customHeight="1" thickBot="1">
      <c r="A31" s="40"/>
      <c r="B31" s="17" t="str">
        <f>'Expand Primary Care Capacity'!B122</f>
        <v>Process Milestone:</v>
      </c>
      <c r="C31" s="41"/>
      <c r="D31" s="237">
        <f>'Expand Primary Care Capacity'!D122</f>
        <v>0</v>
      </c>
      <c r="F31" s="246" t="str">
        <f>'Expand Primary Care Capacity'!F129</f>
        <v>N/A</v>
      </c>
      <c r="G31" s="39"/>
    </row>
    <row r="32" spans="1:7" ht="6.75" customHeight="1" thickBot="1">
      <c r="A32" s="34"/>
      <c r="F32" s="92"/>
      <c r="G32" s="36"/>
    </row>
    <row r="33" spans="1:7" ht="13.5" thickBot="1">
      <c r="A33" s="34"/>
      <c r="C33" s="35" t="s">
        <v>15</v>
      </c>
      <c r="F33" s="247" t="str">
        <f>'Expand Primary Care Capacity'!F144</f>
        <v xml:space="preserve"> </v>
      </c>
      <c r="G33" s="36"/>
    </row>
    <row r="34" spans="1:7" s="33" customFormat="1" ht="6.75" customHeight="1" thickBot="1">
      <c r="A34" s="40"/>
      <c r="B34" s="17"/>
      <c r="C34" s="41"/>
      <c r="D34" s="38"/>
      <c r="F34" s="99"/>
      <c r="G34" s="39"/>
    </row>
    <row r="35" spans="1:7" s="33" customFormat="1" ht="13.5" customHeight="1" thickBot="1">
      <c r="A35" s="40"/>
      <c r="B35" s="17" t="str">
        <f>'Expand Primary Care Capacity'!B147</f>
        <v>Improvement Milestone:</v>
      </c>
      <c r="C35" s="41"/>
      <c r="D35" s="237">
        <f>'Expand Primary Care Capacity'!D147</f>
        <v>0</v>
      </c>
      <c r="F35" s="246" t="str">
        <f>'Expand Primary Care Capacity'!F154</f>
        <v>N/A</v>
      </c>
      <c r="G35" s="39"/>
    </row>
    <row r="36" spans="1:7" ht="6.75" customHeight="1" thickBot="1">
      <c r="A36" s="34"/>
      <c r="F36" s="92"/>
      <c r="G36" s="36"/>
    </row>
    <row r="37" spans="1:7" ht="13.5" thickBot="1">
      <c r="A37" s="34"/>
      <c r="C37" s="35" t="s">
        <v>15</v>
      </c>
      <c r="F37" s="247" t="str">
        <f>'Expand Primary Care Capacity'!F169</f>
        <v xml:space="preserve"> </v>
      </c>
      <c r="G37" s="36"/>
    </row>
    <row r="38" spans="1:7" s="33" customFormat="1" ht="6.75" customHeight="1" thickBot="1">
      <c r="A38" s="40"/>
      <c r="B38" s="17"/>
      <c r="C38" s="41"/>
      <c r="D38" s="38"/>
      <c r="F38" s="99"/>
      <c r="G38" s="39"/>
    </row>
    <row r="39" spans="1:7" s="33" customFormat="1" ht="13.5" customHeight="1" thickBot="1">
      <c r="A39" s="40"/>
      <c r="B39" s="17" t="str">
        <f>'Expand Primary Care Capacity'!B172</f>
        <v>Improvement Milestone:</v>
      </c>
      <c r="C39" s="41"/>
      <c r="D39" s="237">
        <f>'Expand Primary Care Capacity'!D172</f>
        <v>0</v>
      </c>
      <c r="F39" s="246" t="str">
        <f>'Expand Primary Care Capacity'!F179</f>
        <v>N/A</v>
      </c>
      <c r="G39" s="39"/>
    </row>
    <row r="40" spans="1:7" ht="6.75" customHeight="1" thickBot="1">
      <c r="A40" s="34"/>
      <c r="F40" s="92"/>
      <c r="G40" s="36"/>
    </row>
    <row r="41" spans="1:7" ht="13.5" thickBot="1">
      <c r="A41" s="34"/>
      <c r="C41" s="35" t="s">
        <v>15</v>
      </c>
      <c r="F41" s="247" t="str">
        <f>'Expand Primary Care Capacity'!F194</f>
        <v xml:space="preserve"> </v>
      </c>
      <c r="G41" s="36"/>
    </row>
    <row r="42" spans="1:7" s="33" customFormat="1" ht="6.75" customHeight="1" thickBot="1">
      <c r="A42" s="40"/>
      <c r="B42" s="17"/>
      <c r="C42" s="41"/>
      <c r="D42" s="38"/>
      <c r="F42" s="99"/>
      <c r="G42" s="39"/>
    </row>
    <row r="43" spans="1:7" s="33" customFormat="1" ht="13.5" customHeight="1" thickBot="1">
      <c r="A43" s="40"/>
      <c r="B43" s="17" t="str">
        <f>'Expand Primary Care Capacity'!B197</f>
        <v>Improvement Milestone:</v>
      </c>
      <c r="C43" s="41"/>
      <c r="D43" s="237">
        <f>'Expand Primary Care Capacity'!D197</f>
        <v>0</v>
      </c>
      <c r="F43" s="246" t="str">
        <f>'Expand Primary Care Capacity'!F204</f>
        <v>N/A</v>
      </c>
      <c r="G43" s="39"/>
    </row>
    <row r="44" spans="1:7" ht="6.75" customHeight="1" thickBot="1">
      <c r="A44" s="34"/>
      <c r="F44" s="92"/>
      <c r="G44" s="36"/>
    </row>
    <row r="45" spans="1:7" ht="13.5" thickBot="1">
      <c r="A45" s="34"/>
      <c r="C45" s="35" t="s">
        <v>15</v>
      </c>
      <c r="F45" s="247" t="str">
        <f>'Expand Primary Care Capacity'!F219</f>
        <v xml:space="preserve"> </v>
      </c>
      <c r="G45" s="36"/>
    </row>
    <row r="46" spans="1:7" s="33" customFormat="1" ht="6.75" customHeight="1" thickBot="1">
      <c r="A46" s="40"/>
      <c r="B46" s="17"/>
      <c r="C46" s="41"/>
      <c r="D46" s="38"/>
      <c r="F46" s="99"/>
      <c r="G46" s="39"/>
    </row>
    <row r="47" spans="1:7" s="33" customFormat="1" ht="13.5" customHeight="1" thickBot="1">
      <c r="A47" s="40"/>
      <c r="B47" s="17" t="str">
        <f>'Expand Primary Care Capacity'!B222</f>
        <v>Improvement Milestone:</v>
      </c>
      <c r="C47" s="41"/>
      <c r="D47" s="237">
        <f>'Expand Primary Care Capacity'!D222</f>
        <v>0</v>
      </c>
      <c r="F47" s="246" t="str">
        <f>'Expand Primary Care Capacity'!F229</f>
        <v>N/A</v>
      </c>
      <c r="G47" s="39"/>
    </row>
    <row r="48" spans="1:7" ht="6.75" customHeight="1" thickBot="1">
      <c r="A48" s="34"/>
      <c r="F48" s="92"/>
      <c r="G48" s="36"/>
    </row>
    <row r="49" spans="1:7" ht="13.5" thickBot="1">
      <c r="A49" s="34"/>
      <c r="C49" s="35" t="s">
        <v>15</v>
      </c>
      <c r="F49" s="247" t="str">
        <f>'Expand Primary Care Capacity'!F244</f>
        <v xml:space="preserve"> </v>
      </c>
      <c r="G49" s="36"/>
    </row>
    <row r="50" spans="1:7" s="33" customFormat="1" ht="6.75" customHeight="1" thickBot="1">
      <c r="A50" s="40"/>
      <c r="B50" s="17"/>
      <c r="C50" s="41"/>
      <c r="D50" s="38"/>
      <c r="F50" s="99"/>
      <c r="G50" s="39"/>
    </row>
    <row r="51" spans="1:7" s="33" customFormat="1" ht="13.5" customHeight="1" thickBot="1">
      <c r="A51" s="40"/>
      <c r="B51" s="17" t="str">
        <f>'Expand Primary Care Capacity'!B247</f>
        <v>Improvement Milestone:</v>
      </c>
      <c r="C51" s="41"/>
      <c r="D51" s="237">
        <f>'Expand Primary Care Capacity'!D247</f>
        <v>0</v>
      </c>
      <c r="F51" s="246" t="str">
        <f>'Expand Primary Care Capacity'!F254</f>
        <v>N/A</v>
      </c>
      <c r="G51" s="39"/>
    </row>
    <row r="52" spans="1:7" ht="6.75" customHeight="1" thickBot="1">
      <c r="A52" s="34"/>
      <c r="F52" s="92"/>
      <c r="G52" s="36"/>
    </row>
    <row r="53" spans="1:7" ht="13.5" thickBot="1">
      <c r="A53" s="34"/>
      <c r="C53" s="35" t="s">
        <v>15</v>
      </c>
      <c r="F53" s="247" t="str">
        <f>'Expand Primary Care Capacity'!F269</f>
        <v xml:space="preserve"> </v>
      </c>
      <c r="G53" s="36"/>
    </row>
    <row r="54" spans="1:7" ht="13.5" thickBot="1">
      <c r="A54" s="34"/>
      <c r="C54" s="35"/>
      <c r="F54" s="92"/>
      <c r="G54" s="36"/>
    </row>
    <row r="55" spans="1:7" ht="13.5" thickBot="1">
      <c r="A55" s="34"/>
      <c r="B55" s="2" t="s">
        <v>10</v>
      </c>
      <c r="C55" s="35"/>
      <c r="F55" s="248">
        <f>'Expand Primary Care Capacity'!F18</f>
        <v>0</v>
      </c>
      <c r="G55" s="36"/>
    </row>
    <row r="56" spans="1:7" ht="13.5" thickBot="1">
      <c r="A56" s="34"/>
      <c r="C56" s="35"/>
      <c r="F56" s="92"/>
      <c r="G56" s="36"/>
    </row>
    <row r="57" spans="1:7" ht="13.5" thickBot="1">
      <c r="A57" s="34"/>
      <c r="B57" s="2" t="s">
        <v>66</v>
      </c>
      <c r="C57" s="35"/>
      <c r="F57" s="249">
        <f>SUM(F53,F49,F45,F41,F37,F33,F29,F25,F21,F17)</f>
        <v>0</v>
      </c>
      <c r="G57" s="36"/>
    </row>
    <row r="58" spans="1:7" ht="13.5" thickBot="1">
      <c r="A58" s="34"/>
      <c r="C58" s="35"/>
      <c r="F58" s="92"/>
      <c r="G58" s="36"/>
    </row>
    <row r="59" spans="1:7" ht="13.5" thickBot="1">
      <c r="A59" s="34"/>
      <c r="B59" s="2" t="s">
        <v>67</v>
      </c>
      <c r="C59" s="35"/>
      <c r="F59" s="249">
        <f>COUNT(F53,F49,F45,F41,F37,F33,F29,F25,F21,F17)</f>
        <v>0</v>
      </c>
      <c r="G59" s="36"/>
    </row>
    <row r="60" spans="1:7" ht="13.5" thickBot="1">
      <c r="A60" s="34"/>
      <c r="C60" s="35"/>
      <c r="F60" s="92"/>
      <c r="G60" s="36"/>
    </row>
    <row r="61" spans="1:7" ht="13.5" thickBot="1">
      <c r="A61" s="34"/>
      <c r="B61" s="2" t="s">
        <v>68</v>
      </c>
      <c r="C61" s="35"/>
      <c r="F61" s="250" t="str">
        <f>IF(F59=0," ",F57/F59)</f>
        <v xml:space="preserve"> </v>
      </c>
      <c r="G61" s="36"/>
    </row>
    <row r="62" spans="1:7" ht="13.5" thickBot="1">
      <c r="A62" s="34"/>
      <c r="C62" s="35"/>
      <c r="F62" s="92"/>
      <c r="G62" s="36"/>
    </row>
    <row r="63" spans="1:7" ht="13.5" thickBot="1">
      <c r="A63" s="34"/>
      <c r="B63" s="2" t="s">
        <v>69</v>
      </c>
      <c r="C63" s="35"/>
      <c r="F63" s="248" t="str">
        <f>IF(F59=0," ",F61*F55)</f>
        <v xml:space="preserve"> </v>
      </c>
      <c r="G63" s="36"/>
    </row>
    <row r="64" spans="1:7" ht="13.5" thickBot="1">
      <c r="A64" s="34"/>
      <c r="C64" s="35"/>
      <c r="F64" s="92"/>
      <c r="G64" s="36"/>
    </row>
    <row r="65" spans="1:7" ht="13.5" thickBot="1">
      <c r="A65" s="34"/>
      <c r="B65" s="2" t="s">
        <v>11</v>
      </c>
      <c r="C65" s="35"/>
      <c r="F65" s="251">
        <f>'Expand Primary Care Capacity'!F20</f>
        <v>0</v>
      </c>
      <c r="G65" s="36"/>
    </row>
    <row r="66" spans="1:7" ht="13.5" thickBot="1">
      <c r="A66" s="34"/>
      <c r="C66" s="35"/>
      <c r="F66" s="92"/>
      <c r="G66" s="36"/>
    </row>
    <row r="67" spans="1:7" ht="13.5" thickBot="1">
      <c r="A67" s="34"/>
      <c r="B67" s="238" t="s">
        <v>70</v>
      </c>
      <c r="C67" s="35"/>
      <c r="F67" s="216" t="str">
        <f>IF(F59=0," ",F63-F65)</f>
        <v xml:space="preserve"> </v>
      </c>
      <c r="G67" s="36"/>
    </row>
    <row r="68" spans="1:7" s="33" customFormat="1" ht="12.75" customHeight="1">
      <c r="A68" s="239"/>
      <c r="B68" s="240"/>
      <c r="C68" s="241"/>
      <c r="D68" s="153"/>
      <c r="E68" s="242"/>
      <c r="F68" s="252"/>
      <c r="G68" s="243"/>
    </row>
    <row r="69" spans="1:7" s="33" customFormat="1" ht="15.75" thickBot="1">
      <c r="A69" s="27" t="s">
        <v>94</v>
      </c>
      <c r="B69" s="28"/>
      <c r="C69" s="28"/>
      <c r="D69" s="29"/>
      <c r="E69" s="30"/>
      <c r="F69" s="111"/>
      <c r="G69" s="32"/>
    </row>
    <row r="70" spans="1:7" s="33" customFormat="1" ht="13.5" customHeight="1" thickBot="1">
      <c r="A70" s="40"/>
      <c r="B70" s="17" t="str">
        <f>'Training Primary Care Workforce'!B22</f>
        <v>Process Milestone:</v>
      </c>
      <c r="C70" s="41"/>
      <c r="D70" s="237">
        <f>'Training Primary Care Workforce'!D22</f>
        <v>0</v>
      </c>
      <c r="F70" s="246" t="str">
        <f>'Training Primary Care Workforce'!F29</f>
        <v>N/A</v>
      </c>
      <c r="G70" s="39"/>
    </row>
    <row r="71" spans="1:7" ht="6.75" customHeight="1" thickBot="1">
      <c r="A71" s="34"/>
      <c r="F71" s="92"/>
      <c r="G71" s="36"/>
    </row>
    <row r="72" spans="1:7" ht="13.5" thickBot="1">
      <c r="A72" s="34"/>
      <c r="C72" s="35" t="s">
        <v>15</v>
      </c>
      <c r="F72" s="247" t="str">
        <f>'Training Primary Care Workforce'!F44</f>
        <v xml:space="preserve"> </v>
      </c>
      <c r="G72" s="36"/>
    </row>
    <row r="73" spans="1:7" s="33" customFormat="1" ht="6.75" customHeight="1" thickBot="1">
      <c r="A73" s="40"/>
      <c r="B73" s="17"/>
      <c r="C73" s="41"/>
      <c r="D73" s="38"/>
      <c r="F73" s="99"/>
      <c r="G73" s="39"/>
    </row>
    <row r="74" spans="1:7" s="33" customFormat="1" ht="13.5" customHeight="1" thickBot="1">
      <c r="A74" s="40"/>
      <c r="B74" s="17" t="str">
        <f>'Training Primary Care Workforce'!B47</f>
        <v>Process Milestone:</v>
      </c>
      <c r="C74" s="41"/>
      <c r="D74" s="237">
        <f>'Training Primary Care Workforce'!D47</f>
        <v>0</v>
      </c>
      <c r="F74" s="246" t="str">
        <f>'Training Primary Care Workforce'!F54</f>
        <v>N/A</v>
      </c>
      <c r="G74" s="39"/>
    </row>
    <row r="75" spans="1:7" ht="6.75" customHeight="1" thickBot="1">
      <c r="A75" s="34"/>
      <c r="F75" s="92"/>
      <c r="G75" s="36"/>
    </row>
    <row r="76" spans="1:7" ht="13.5" thickBot="1">
      <c r="A76" s="34"/>
      <c r="C76" s="35" t="s">
        <v>15</v>
      </c>
      <c r="F76" s="247" t="str">
        <f>'Training Primary Care Workforce'!F69</f>
        <v xml:space="preserve"> </v>
      </c>
      <c r="G76" s="36"/>
    </row>
    <row r="77" spans="1:7" s="33" customFormat="1" ht="6.75" customHeight="1" thickBot="1">
      <c r="A77" s="40"/>
      <c r="B77" s="17"/>
      <c r="C77" s="41"/>
      <c r="D77" s="38"/>
      <c r="F77" s="99"/>
      <c r="G77" s="39"/>
    </row>
    <row r="78" spans="1:7" s="33" customFormat="1" ht="13.5" customHeight="1" thickBot="1">
      <c r="A78" s="40"/>
      <c r="B78" s="17" t="str">
        <f>'Training Primary Care Workforce'!B72</f>
        <v>Process Milestone:</v>
      </c>
      <c r="C78" s="41"/>
      <c r="D78" s="237">
        <f>'Training Primary Care Workforce'!D72</f>
        <v>0</v>
      </c>
      <c r="F78" s="246" t="str">
        <f>'Training Primary Care Workforce'!F79</f>
        <v>N/A</v>
      </c>
      <c r="G78" s="39"/>
    </row>
    <row r="79" spans="1:7" ht="6.75" customHeight="1" thickBot="1">
      <c r="A79" s="34"/>
      <c r="F79" s="92"/>
      <c r="G79" s="36"/>
    </row>
    <row r="80" spans="1:7" ht="13.5" thickBot="1">
      <c r="A80" s="34"/>
      <c r="C80" s="35" t="s">
        <v>15</v>
      </c>
      <c r="F80" s="247" t="str">
        <f>'Training Primary Care Workforce'!F94</f>
        <v xml:space="preserve"> </v>
      </c>
      <c r="G80" s="36"/>
    </row>
    <row r="81" spans="1:7" s="33" customFormat="1" ht="6.75" customHeight="1" thickBot="1">
      <c r="A81" s="40"/>
      <c r="B81" s="17"/>
      <c r="C81" s="41"/>
      <c r="D81" s="38"/>
      <c r="F81" s="99"/>
      <c r="G81" s="39"/>
    </row>
    <row r="82" spans="1:7" s="33" customFormat="1" ht="13.5" customHeight="1" thickBot="1">
      <c r="A82" s="40"/>
      <c r="B82" s="17" t="str">
        <f>'Training Primary Care Workforce'!B97</f>
        <v>Process Milestone:</v>
      </c>
      <c r="C82" s="41"/>
      <c r="D82" s="237">
        <f>'Training Primary Care Workforce'!D97</f>
        <v>0</v>
      </c>
      <c r="F82" s="246" t="str">
        <f>'Training Primary Care Workforce'!F104</f>
        <v>N/A</v>
      </c>
      <c r="G82" s="39"/>
    </row>
    <row r="83" spans="1:7" ht="6.75" customHeight="1" thickBot="1">
      <c r="A83" s="34"/>
      <c r="F83" s="92"/>
      <c r="G83" s="36"/>
    </row>
    <row r="84" spans="1:7" ht="13.5" thickBot="1">
      <c r="A84" s="34"/>
      <c r="C84" s="35" t="s">
        <v>15</v>
      </c>
      <c r="F84" s="247" t="str">
        <f>'Training Primary Care Workforce'!F144</f>
        <v xml:space="preserve"> </v>
      </c>
      <c r="G84" s="36"/>
    </row>
    <row r="85" spans="1:7" s="33" customFormat="1" ht="6.75" customHeight="1" thickBot="1">
      <c r="A85" s="40"/>
      <c r="B85" s="17"/>
      <c r="C85" s="41"/>
      <c r="D85" s="38"/>
      <c r="F85" s="99"/>
      <c r="G85" s="39"/>
    </row>
    <row r="86" spans="1:7" s="33" customFormat="1" ht="13.5" customHeight="1" thickBot="1">
      <c r="A86" s="40"/>
      <c r="B86" s="17" t="str">
        <f>'Training Primary Care Workforce'!B122</f>
        <v>Process Milestone:</v>
      </c>
      <c r="C86" s="41"/>
      <c r="D86" s="237">
        <f>'Training Primary Care Workforce'!D122</f>
        <v>0</v>
      </c>
      <c r="F86" s="246" t="str">
        <f>'Training Primary Care Workforce'!F129</f>
        <v>N/A</v>
      </c>
      <c r="G86" s="39"/>
    </row>
    <row r="87" spans="1:7" ht="6.75" customHeight="1" thickBot="1">
      <c r="A87" s="34"/>
      <c r="F87" s="92"/>
      <c r="G87" s="36"/>
    </row>
    <row r="88" spans="1:7" ht="13.5" thickBot="1">
      <c r="A88" s="34"/>
      <c r="C88" s="35" t="s">
        <v>15</v>
      </c>
      <c r="F88" s="247" t="str">
        <f>'Training Primary Care Workforce'!F144</f>
        <v xml:space="preserve"> </v>
      </c>
      <c r="G88" s="36"/>
    </row>
    <row r="89" spans="1:7" s="33" customFormat="1" ht="6.75" customHeight="1" thickBot="1">
      <c r="A89" s="40"/>
      <c r="B89" s="17"/>
      <c r="C89" s="41"/>
      <c r="D89" s="38"/>
      <c r="F89" s="99"/>
      <c r="G89" s="39"/>
    </row>
    <row r="90" spans="1:7" s="33" customFormat="1" ht="13.5" customHeight="1" thickBot="1">
      <c r="A90" s="40"/>
      <c r="B90" s="17" t="str">
        <f>'Training Primary Care Workforce'!B147</f>
        <v>Improvement Milestone:</v>
      </c>
      <c r="C90" s="41"/>
      <c r="D90" s="237">
        <f>'Training Primary Care Workforce'!D147</f>
        <v>0</v>
      </c>
      <c r="F90" s="246" t="str">
        <f>'Training Primary Care Workforce'!F154</f>
        <v>N/A</v>
      </c>
      <c r="G90" s="39"/>
    </row>
    <row r="91" spans="1:7" ht="6.75" customHeight="1" thickBot="1">
      <c r="A91" s="34"/>
      <c r="F91" s="92"/>
      <c r="G91" s="36"/>
    </row>
    <row r="92" spans="1:7" ht="13.5" thickBot="1">
      <c r="A92" s="34"/>
      <c r="C92" s="35" t="s">
        <v>15</v>
      </c>
      <c r="F92" s="247" t="str">
        <f>'Training Primary Care Workforce'!F169</f>
        <v xml:space="preserve"> </v>
      </c>
      <c r="G92" s="36"/>
    </row>
    <row r="93" spans="1:7" s="33" customFormat="1" ht="6.75" customHeight="1" thickBot="1">
      <c r="A93" s="40"/>
      <c r="B93" s="17"/>
      <c r="C93" s="41"/>
      <c r="D93" s="38"/>
      <c r="F93" s="99"/>
      <c r="G93" s="39"/>
    </row>
    <row r="94" spans="1:7" s="33" customFormat="1" ht="13.5" customHeight="1" thickBot="1">
      <c r="A94" s="40"/>
      <c r="B94" s="17" t="str">
        <f>'Training Primary Care Workforce'!B172</f>
        <v>Improvement Milestone:</v>
      </c>
      <c r="C94" s="41"/>
      <c r="D94" s="237">
        <f>'Training Primary Care Workforce'!D172</f>
        <v>0</v>
      </c>
      <c r="F94" s="246" t="str">
        <f>'Training Primary Care Workforce'!F179</f>
        <v>N/A</v>
      </c>
      <c r="G94" s="39"/>
    </row>
    <row r="95" spans="1:7" ht="6.75" customHeight="1" thickBot="1">
      <c r="A95" s="34"/>
      <c r="F95" s="92"/>
      <c r="G95" s="36"/>
    </row>
    <row r="96" spans="1:7" ht="13.5" thickBot="1">
      <c r="A96" s="34"/>
      <c r="C96" s="35" t="s">
        <v>15</v>
      </c>
      <c r="F96" s="247" t="str">
        <f>'Training Primary Care Workforce'!F194</f>
        <v xml:space="preserve"> </v>
      </c>
      <c r="G96" s="36"/>
    </row>
    <row r="97" spans="1:7" s="33" customFormat="1" ht="6.75" customHeight="1" thickBot="1">
      <c r="A97" s="40"/>
      <c r="B97" s="17"/>
      <c r="C97" s="41"/>
      <c r="D97" s="38"/>
      <c r="F97" s="99"/>
      <c r="G97" s="39"/>
    </row>
    <row r="98" spans="1:7" s="33" customFormat="1" ht="13.5" customHeight="1" thickBot="1">
      <c r="A98" s="40"/>
      <c r="B98" s="17" t="str">
        <f>'Training Primary Care Workforce'!B197</f>
        <v>Improvement Milestone:</v>
      </c>
      <c r="C98" s="41"/>
      <c r="D98" s="237">
        <f>'Training Primary Care Workforce'!D197</f>
        <v>0</v>
      </c>
      <c r="F98" s="246" t="str">
        <f>'Training Primary Care Workforce'!F204</f>
        <v>N/A</v>
      </c>
      <c r="G98" s="39"/>
    </row>
    <row r="99" spans="1:7" ht="6.75" customHeight="1" thickBot="1">
      <c r="A99" s="34"/>
      <c r="F99" s="92"/>
      <c r="G99" s="36"/>
    </row>
    <row r="100" spans="1:7" ht="13.5" thickBot="1">
      <c r="A100" s="34"/>
      <c r="C100" s="35" t="s">
        <v>15</v>
      </c>
      <c r="F100" s="247" t="str">
        <f>'Training Primary Care Workforce'!F219</f>
        <v xml:space="preserve"> </v>
      </c>
      <c r="G100" s="36"/>
    </row>
    <row r="101" spans="1:7" s="33" customFormat="1" ht="6.75" customHeight="1" thickBot="1">
      <c r="A101" s="40"/>
      <c r="B101" s="17"/>
      <c r="C101" s="41"/>
      <c r="D101" s="38"/>
      <c r="F101" s="99"/>
      <c r="G101" s="39"/>
    </row>
    <row r="102" spans="1:7" s="33" customFormat="1" ht="13.5" customHeight="1" thickBot="1">
      <c r="A102" s="40"/>
      <c r="B102" s="17" t="str">
        <f>'Training Primary Care Workforce'!B222</f>
        <v>Improvement Milestone:</v>
      </c>
      <c r="C102" s="41"/>
      <c r="D102" s="237">
        <f>'Training Primary Care Workforce'!D222</f>
        <v>0</v>
      </c>
      <c r="F102" s="246" t="str">
        <f>'Training Primary Care Workforce'!F229</f>
        <v>N/A</v>
      </c>
      <c r="G102" s="39"/>
    </row>
    <row r="103" spans="1:7" ht="6.75" customHeight="1" thickBot="1">
      <c r="A103" s="34"/>
      <c r="F103" s="92"/>
      <c r="G103" s="36"/>
    </row>
    <row r="104" spans="1:7" ht="13.5" thickBot="1">
      <c r="A104" s="34"/>
      <c r="C104" s="35" t="s">
        <v>15</v>
      </c>
      <c r="F104" s="247" t="str">
        <f>'Training Primary Care Workforce'!F244</f>
        <v xml:space="preserve"> </v>
      </c>
      <c r="G104" s="36"/>
    </row>
    <row r="105" spans="1:7" s="33" customFormat="1" ht="6.75" customHeight="1" thickBot="1">
      <c r="A105" s="40"/>
      <c r="B105" s="17"/>
      <c r="C105" s="41"/>
      <c r="D105" s="38"/>
      <c r="F105" s="99"/>
      <c r="G105" s="39"/>
    </row>
    <row r="106" spans="1:7" s="33" customFormat="1" ht="13.5" customHeight="1" thickBot="1">
      <c r="A106" s="40"/>
      <c r="B106" s="17" t="str">
        <f>'Training Primary Care Workforce'!B247</f>
        <v>Improvement Milestone:</v>
      </c>
      <c r="C106" s="41"/>
      <c r="D106" s="237">
        <f>'Training Primary Care Workforce'!D247</f>
        <v>0</v>
      </c>
      <c r="F106" s="246" t="str">
        <f>'Training Primary Care Workforce'!F254</f>
        <v>N/A</v>
      </c>
      <c r="G106" s="39"/>
    </row>
    <row r="107" spans="1:7" ht="6.75" customHeight="1" thickBot="1">
      <c r="A107" s="34"/>
      <c r="F107" s="92"/>
      <c r="G107" s="36"/>
    </row>
    <row r="108" spans="1:7" ht="13.5" thickBot="1">
      <c r="A108" s="34"/>
      <c r="C108" s="35" t="s">
        <v>15</v>
      </c>
      <c r="F108" s="247" t="str">
        <f>'Training Primary Care Workforce'!F269</f>
        <v xml:space="preserve"> </v>
      </c>
      <c r="G108" s="36"/>
    </row>
    <row r="109" spans="1:7" ht="13.5" thickBot="1">
      <c r="A109" s="34"/>
      <c r="C109" s="35"/>
      <c r="F109" s="92"/>
      <c r="G109" s="36"/>
    </row>
    <row r="110" spans="1:7" ht="13.5" thickBot="1">
      <c r="A110" s="34"/>
      <c r="B110" s="2" t="s">
        <v>10</v>
      </c>
      <c r="C110" s="35"/>
      <c r="F110" s="248">
        <f>'Training Primary Care Workforce'!F18</f>
        <v>0</v>
      </c>
      <c r="G110" s="36"/>
    </row>
    <row r="111" spans="1:7" ht="13.5" thickBot="1">
      <c r="A111" s="34"/>
      <c r="C111" s="35"/>
      <c r="F111" s="92"/>
      <c r="G111" s="36"/>
    </row>
    <row r="112" spans="1:7" ht="13.5" thickBot="1">
      <c r="A112" s="34"/>
      <c r="B112" s="2" t="s">
        <v>66</v>
      </c>
      <c r="C112" s="35"/>
      <c r="F112" s="249">
        <f>SUM(F108,F104,F100,F96,F92,F88,F84,F80,F76,F72)</f>
        <v>0</v>
      </c>
      <c r="G112" s="36"/>
    </row>
    <row r="113" spans="1:7" ht="13.5" thickBot="1">
      <c r="A113" s="34"/>
      <c r="C113" s="35"/>
      <c r="F113" s="92"/>
      <c r="G113" s="36"/>
    </row>
    <row r="114" spans="1:7" ht="13.5" thickBot="1">
      <c r="A114" s="34"/>
      <c r="B114" s="2" t="s">
        <v>67</v>
      </c>
      <c r="C114" s="35"/>
      <c r="F114" s="249">
        <f>COUNT(F108,F104,F100,F96,F92,F88,F84,F80,F76,F72)</f>
        <v>0</v>
      </c>
      <c r="G114" s="36"/>
    </row>
    <row r="115" spans="1:7" ht="13.5" thickBot="1">
      <c r="A115" s="34"/>
      <c r="C115" s="35"/>
      <c r="F115" s="92"/>
      <c r="G115" s="36"/>
    </row>
    <row r="116" spans="1:7" ht="13.5" thickBot="1">
      <c r="A116" s="34"/>
      <c r="B116" s="2" t="s">
        <v>68</v>
      </c>
      <c r="C116" s="35"/>
      <c r="F116" s="250" t="str">
        <f>IF(F114=0," ",F112/F114)</f>
        <v xml:space="preserve"> </v>
      </c>
      <c r="G116" s="36"/>
    </row>
    <row r="117" spans="1:7" ht="13.5" thickBot="1">
      <c r="A117" s="34"/>
      <c r="C117" s="35"/>
      <c r="F117" s="92"/>
      <c r="G117" s="36"/>
    </row>
    <row r="118" spans="1:7" ht="13.5" thickBot="1">
      <c r="A118" s="34"/>
      <c r="B118" s="2" t="s">
        <v>69</v>
      </c>
      <c r="C118" s="35"/>
      <c r="F118" s="248" t="str">
        <f>IF(F114=0," ",F116*F110)</f>
        <v xml:space="preserve"> </v>
      </c>
      <c r="G118" s="36"/>
    </row>
    <row r="119" spans="1:7" ht="13.5" thickBot="1">
      <c r="A119" s="34"/>
      <c r="C119" s="35"/>
      <c r="F119" s="92"/>
      <c r="G119" s="36"/>
    </row>
    <row r="120" spans="1:7" ht="13.5" thickBot="1">
      <c r="A120" s="34"/>
      <c r="B120" s="2" t="s">
        <v>11</v>
      </c>
      <c r="C120" s="35"/>
      <c r="F120" s="251">
        <f>'Training Primary Care Workforce'!F20</f>
        <v>0</v>
      </c>
      <c r="G120" s="36"/>
    </row>
    <row r="121" spans="1:7" ht="13.5" thickBot="1">
      <c r="A121" s="34"/>
      <c r="C121" s="35"/>
      <c r="F121" s="92"/>
      <c r="G121" s="36"/>
    </row>
    <row r="122" spans="1:7" ht="13.5" thickBot="1">
      <c r="A122" s="34"/>
      <c r="B122" s="238" t="s">
        <v>70</v>
      </c>
      <c r="C122" s="35"/>
      <c r="F122" s="216" t="str">
        <f>IF(F114=0," ",F118-F120)</f>
        <v xml:space="preserve"> </v>
      </c>
      <c r="G122" s="36"/>
    </row>
    <row r="123" spans="1:7" s="33" customFormat="1" ht="12.75" customHeight="1">
      <c r="A123" s="239"/>
      <c r="B123" s="240"/>
      <c r="C123" s="241"/>
      <c r="D123" s="153"/>
      <c r="E123" s="242"/>
      <c r="F123" s="252"/>
      <c r="G123" s="243"/>
    </row>
    <row r="124" spans="1:7" s="33" customFormat="1" ht="15.75" thickBot="1">
      <c r="A124" s="27" t="s">
        <v>95</v>
      </c>
      <c r="B124" s="28"/>
      <c r="C124" s="28"/>
      <c r="D124" s="29"/>
      <c r="E124" s="30"/>
      <c r="F124" s="111"/>
      <c r="G124" s="32"/>
    </row>
    <row r="125" spans="1:7" s="33" customFormat="1" ht="44.25" customHeight="1" thickBot="1">
      <c r="A125" s="40"/>
      <c r="B125" s="244" t="str">
        <f>'Registry Functionality'!B22</f>
        <v>Process Milestone:</v>
      </c>
      <c r="C125" s="41"/>
      <c r="D125" s="237" t="str">
        <f>'Registry Functionality'!D22</f>
        <v>Create protocols for registry-driven reminders and reports for nurses and providers regarding breast and cervical cancer screening, incorporating free-text analysis by natural language processing.</v>
      </c>
      <c r="F125" s="246" t="str">
        <f>'Registry Functionality'!F29</f>
        <v>Yes</v>
      </c>
      <c r="G125" s="39"/>
    </row>
    <row r="126" spans="1:7" ht="6.75" customHeight="1" thickBot="1">
      <c r="A126" s="34"/>
      <c r="F126" s="92"/>
      <c r="G126" s="36"/>
    </row>
    <row r="127" spans="1:7" ht="13.5" thickBot="1">
      <c r="A127" s="34"/>
      <c r="C127" s="35" t="s">
        <v>15</v>
      </c>
      <c r="F127" s="247">
        <f>'Registry Functionality'!F44</f>
        <v>1</v>
      </c>
      <c r="G127" s="36"/>
    </row>
    <row r="128" spans="1:7" s="33" customFormat="1" ht="6.75" customHeight="1" thickBot="1">
      <c r="A128" s="40"/>
      <c r="B128" s="17"/>
      <c r="C128" s="41"/>
      <c r="D128" s="38"/>
      <c r="F128" s="99"/>
      <c r="G128" s="39"/>
    </row>
    <row r="129" spans="1:7" s="33" customFormat="1" ht="13.5" customHeight="1" thickBot="1">
      <c r="A129" s="40"/>
      <c r="B129" s="17" t="str">
        <f>'Registry Functionality'!B47</f>
        <v>Process Milestone:</v>
      </c>
      <c r="C129" s="41"/>
      <c r="D129" s="237" t="str">
        <f>'Registry Functionality'!D47</f>
        <v>Conduct staff training on using the registry and associated protocols.</v>
      </c>
      <c r="F129" s="246">
        <f>'Registry Functionality'!F54</f>
        <v>0.7777777777777778</v>
      </c>
      <c r="G129" s="39"/>
    </row>
    <row r="130" spans="1:7" ht="6.75" customHeight="1" thickBot="1">
      <c r="A130" s="34"/>
      <c r="F130" s="92"/>
      <c r="G130" s="36"/>
    </row>
    <row r="131" spans="1:7" ht="13.5" thickBot="1">
      <c r="A131" s="34"/>
      <c r="C131" s="35" t="s">
        <v>15</v>
      </c>
      <c r="F131" s="247">
        <f>'Registry Functionality'!F69</f>
        <v>1</v>
      </c>
      <c r="G131" s="36"/>
    </row>
    <row r="132" spans="1:7" s="33" customFormat="1" ht="6.75" customHeight="1" thickBot="1">
      <c r="A132" s="40"/>
      <c r="B132" s="17"/>
      <c r="C132" s="41"/>
      <c r="D132" s="38"/>
      <c r="F132" s="99"/>
      <c r="G132" s="39"/>
    </row>
    <row r="133" spans="1:7" s="33" customFormat="1" ht="13.5" customHeight="1" thickBot="1">
      <c r="A133" s="40"/>
      <c r="B133" s="17" t="str">
        <f>'Registry Functionality'!B72</f>
        <v>Process Milestone:</v>
      </c>
      <c r="C133" s="41"/>
      <c r="D133" s="237">
        <f>'Registry Functionality'!D72</f>
        <v>0</v>
      </c>
      <c r="F133" s="246" t="str">
        <f>'Registry Functionality'!F79</f>
        <v>N/A</v>
      </c>
      <c r="G133" s="39"/>
    </row>
    <row r="134" spans="1:7" ht="6.75" customHeight="1" thickBot="1">
      <c r="A134" s="34"/>
      <c r="F134" s="92"/>
      <c r="G134" s="36"/>
    </row>
    <row r="135" spans="1:7" ht="13.5" thickBot="1">
      <c r="A135" s="34"/>
      <c r="C135" s="35" t="s">
        <v>15</v>
      </c>
      <c r="F135" s="247" t="str">
        <f>'Registry Functionality'!F94</f>
        <v xml:space="preserve"> </v>
      </c>
      <c r="G135" s="36"/>
    </row>
    <row r="136" spans="1:7" s="33" customFormat="1" ht="6.75" customHeight="1" thickBot="1">
      <c r="A136" s="40"/>
      <c r="B136" s="17"/>
      <c r="C136" s="41"/>
      <c r="D136" s="38"/>
      <c r="F136" s="99"/>
      <c r="G136" s="39"/>
    </row>
    <row r="137" spans="1:7" s="33" customFormat="1" ht="13.5" customHeight="1" thickBot="1">
      <c r="A137" s="40"/>
      <c r="B137" s="17" t="str">
        <f>'Registry Functionality'!B97</f>
        <v>Process Milestone:</v>
      </c>
      <c r="C137" s="41"/>
      <c r="D137" s="237">
        <f>'Registry Functionality'!D97</f>
        <v>0</v>
      </c>
      <c r="F137" s="246" t="str">
        <f>'Registry Functionality'!F104</f>
        <v>N/A</v>
      </c>
      <c r="G137" s="39"/>
    </row>
    <row r="138" spans="1:7" ht="6.75" customHeight="1" thickBot="1">
      <c r="A138" s="34"/>
      <c r="F138" s="92"/>
      <c r="G138" s="36"/>
    </row>
    <row r="139" spans="1:7" ht="13.5" thickBot="1">
      <c r="A139" s="34"/>
      <c r="C139" s="35" t="s">
        <v>15</v>
      </c>
      <c r="F139" s="247" t="str">
        <f>'Registry Functionality'!F119</f>
        <v xml:space="preserve"> </v>
      </c>
      <c r="G139" s="36"/>
    </row>
    <row r="140" spans="1:7" s="33" customFormat="1" ht="6.75" customHeight="1" thickBot="1">
      <c r="A140" s="40"/>
      <c r="B140" s="17"/>
      <c r="C140" s="41"/>
      <c r="D140" s="38"/>
      <c r="F140" s="99"/>
      <c r="G140" s="39"/>
    </row>
    <row r="141" spans="1:7" s="33" customFormat="1" ht="13.5" customHeight="1" thickBot="1">
      <c r="A141" s="40"/>
      <c r="B141" s="17" t="str">
        <f>'Registry Functionality'!B122</f>
        <v>Process Milestone:</v>
      </c>
      <c r="C141" s="41"/>
      <c r="D141" s="237">
        <f>'Registry Functionality'!D122</f>
        <v>0</v>
      </c>
      <c r="F141" s="246" t="str">
        <f>'Registry Functionality'!F129</f>
        <v>N/A</v>
      </c>
      <c r="G141" s="39"/>
    </row>
    <row r="142" spans="1:7" ht="6.75" customHeight="1" thickBot="1">
      <c r="A142" s="34"/>
      <c r="F142" s="92"/>
      <c r="G142" s="36"/>
    </row>
    <row r="143" spans="1:7" ht="13.5" thickBot="1">
      <c r="A143" s="34"/>
      <c r="C143" s="35" t="s">
        <v>15</v>
      </c>
      <c r="F143" s="247" t="str">
        <f>'Registry Functionality'!F144</f>
        <v xml:space="preserve"> </v>
      </c>
      <c r="G143" s="36"/>
    </row>
    <row r="144" spans="1:7" s="33" customFormat="1" ht="6.75" customHeight="1" thickBot="1">
      <c r="A144" s="40"/>
      <c r="B144" s="17"/>
      <c r="C144" s="41"/>
      <c r="D144" s="38"/>
      <c r="F144" s="99"/>
      <c r="G144" s="39"/>
    </row>
    <row r="145" spans="1:7" s="33" customFormat="1" ht="13.5" customHeight="1" thickBot="1">
      <c r="A145" s="40"/>
      <c r="B145" s="17" t="str">
        <f>'Registry Functionality'!B147</f>
        <v>Improvement Milestone:</v>
      </c>
      <c r="C145" s="17"/>
      <c r="D145" s="237">
        <f>'Registry Functionality'!D147</f>
        <v>0</v>
      </c>
      <c r="F145" s="246" t="str">
        <f>'Registry Functionality'!F154</f>
        <v>N/A</v>
      </c>
      <c r="G145" s="39"/>
    </row>
    <row r="146" spans="1:7" ht="6.75" customHeight="1" thickBot="1">
      <c r="A146" s="34"/>
      <c r="F146" s="92"/>
      <c r="G146" s="36"/>
    </row>
    <row r="147" spans="1:7" ht="13.5" thickBot="1">
      <c r="A147" s="34"/>
      <c r="C147" s="35" t="s">
        <v>15</v>
      </c>
      <c r="F147" s="247" t="str">
        <f>'Registry Functionality'!F169</f>
        <v xml:space="preserve"> </v>
      </c>
      <c r="G147" s="36"/>
    </row>
    <row r="148" spans="1:7" s="33" customFormat="1" ht="6.75" customHeight="1" thickBot="1">
      <c r="A148" s="40"/>
      <c r="B148" s="17"/>
      <c r="C148" s="41"/>
      <c r="D148" s="38"/>
      <c r="F148" s="99"/>
      <c r="G148" s="39"/>
    </row>
    <row r="149" spans="1:7" s="33" customFormat="1" ht="13.5" customHeight="1" thickBot="1">
      <c r="A149" s="40"/>
      <c r="B149" s="17" t="str">
        <f>'Registry Functionality'!B172</f>
        <v>Improvement Milestone:</v>
      </c>
      <c r="C149" s="41"/>
      <c r="D149" s="237">
        <f>'Registry Functionality'!D172</f>
        <v>0</v>
      </c>
      <c r="F149" s="246" t="str">
        <f>'Registry Functionality'!F179</f>
        <v>N/A</v>
      </c>
      <c r="G149" s="39"/>
    </row>
    <row r="150" spans="1:7" ht="6.75" customHeight="1" thickBot="1">
      <c r="A150" s="34"/>
      <c r="F150" s="92"/>
      <c r="G150" s="36"/>
    </row>
    <row r="151" spans="1:7" ht="13.5" thickBot="1">
      <c r="A151" s="34"/>
      <c r="C151" s="35" t="s">
        <v>15</v>
      </c>
      <c r="F151" s="247" t="str">
        <f>'Registry Functionality'!F194</f>
        <v xml:space="preserve"> </v>
      </c>
      <c r="G151" s="36"/>
    </row>
    <row r="152" spans="1:7" s="33" customFormat="1" ht="6.75" customHeight="1" thickBot="1">
      <c r="A152" s="40"/>
      <c r="B152" s="17"/>
      <c r="C152" s="41"/>
      <c r="D152" s="38"/>
      <c r="F152" s="99"/>
      <c r="G152" s="39"/>
    </row>
    <row r="153" spans="1:7" s="33" customFormat="1" ht="13.5" customHeight="1" thickBot="1">
      <c r="A153" s="40"/>
      <c r="B153" s="17" t="str">
        <f>'Registry Functionality'!B197</f>
        <v>Improvement Milestone:</v>
      </c>
      <c r="C153" s="41"/>
      <c r="D153" s="237">
        <f>'Registry Functionality'!D197</f>
        <v>0</v>
      </c>
      <c r="F153" s="246" t="str">
        <f>'Registry Functionality'!F204</f>
        <v>N/A</v>
      </c>
      <c r="G153" s="39"/>
    </row>
    <row r="154" spans="1:7" ht="6.75" customHeight="1" thickBot="1">
      <c r="A154" s="34"/>
      <c r="F154" s="92"/>
      <c r="G154" s="36"/>
    </row>
    <row r="155" spans="1:7" ht="13.5" thickBot="1">
      <c r="A155" s="34"/>
      <c r="C155" s="35" t="s">
        <v>15</v>
      </c>
      <c r="F155" s="247" t="str">
        <f>'Registry Functionality'!F219</f>
        <v xml:space="preserve"> </v>
      </c>
      <c r="G155" s="36"/>
    </row>
    <row r="156" spans="1:7" s="33" customFormat="1" ht="6.75" customHeight="1" thickBot="1">
      <c r="A156" s="40"/>
      <c r="B156" s="17"/>
      <c r="C156" s="41"/>
      <c r="D156" s="38"/>
      <c r="F156" s="99"/>
      <c r="G156" s="39"/>
    </row>
    <row r="157" spans="1:7" s="33" customFormat="1" ht="13.5" customHeight="1" thickBot="1">
      <c r="A157" s="40"/>
      <c r="B157" s="17" t="str">
        <f>'Registry Functionality'!B222</f>
        <v>Improvement Milestone:</v>
      </c>
      <c r="C157" s="41"/>
      <c r="D157" s="237">
        <f>'Registry Functionality'!D222</f>
        <v>0</v>
      </c>
      <c r="F157" s="246" t="str">
        <f>'Registry Functionality'!F229</f>
        <v>N/A</v>
      </c>
      <c r="G157" s="39"/>
    </row>
    <row r="158" spans="1:7" ht="6.75" customHeight="1" thickBot="1">
      <c r="A158" s="34"/>
      <c r="F158" s="92"/>
      <c r="G158" s="36"/>
    </row>
    <row r="159" spans="1:7" ht="13.5" thickBot="1">
      <c r="A159" s="34"/>
      <c r="C159" s="35" t="s">
        <v>15</v>
      </c>
      <c r="F159" s="247" t="str">
        <f>'Registry Functionality'!F244</f>
        <v xml:space="preserve"> </v>
      </c>
      <c r="G159" s="36"/>
    </row>
    <row r="160" spans="1:7" s="33" customFormat="1" ht="6.75" customHeight="1" thickBot="1">
      <c r="A160" s="40"/>
      <c r="B160" s="17"/>
      <c r="C160" s="41"/>
      <c r="D160" s="38"/>
      <c r="F160" s="99"/>
      <c r="G160" s="39"/>
    </row>
    <row r="161" spans="1:7" s="33" customFormat="1" ht="13.5" customHeight="1" thickBot="1">
      <c r="A161" s="40"/>
      <c r="B161" s="17" t="str">
        <f>'Registry Functionality'!B247</f>
        <v>Improvement Milestone:</v>
      </c>
      <c r="C161" s="41"/>
      <c r="D161" s="237">
        <f>'Registry Functionality'!D247</f>
        <v>0</v>
      </c>
      <c r="F161" s="246" t="str">
        <f>'Registry Functionality'!F254</f>
        <v>N/A</v>
      </c>
      <c r="G161" s="39"/>
    </row>
    <row r="162" spans="1:7" ht="6.75" customHeight="1" thickBot="1">
      <c r="A162" s="34"/>
      <c r="F162" s="92"/>
      <c r="G162" s="36"/>
    </row>
    <row r="163" spans="1:7" ht="13.5" thickBot="1">
      <c r="A163" s="34"/>
      <c r="C163" s="35" t="s">
        <v>15</v>
      </c>
      <c r="F163" s="247" t="str">
        <f>'Registry Functionality'!F269</f>
        <v xml:space="preserve"> </v>
      </c>
      <c r="G163" s="36"/>
    </row>
    <row r="164" spans="1:7" ht="13.5" thickBot="1">
      <c r="A164" s="34"/>
      <c r="C164" s="35"/>
      <c r="F164" s="92"/>
      <c r="G164" s="36"/>
    </row>
    <row r="165" spans="1:7" ht="13.5" thickBot="1">
      <c r="A165" s="34"/>
      <c r="B165" s="2" t="s">
        <v>10</v>
      </c>
      <c r="C165" s="35"/>
      <c r="F165" s="248">
        <f>'Registry Functionality'!F18</f>
        <v>2031800</v>
      </c>
      <c r="G165" s="36"/>
    </row>
    <row r="166" spans="1:7" ht="13.5" thickBot="1">
      <c r="A166" s="34"/>
      <c r="C166" s="35"/>
      <c r="F166" s="92"/>
      <c r="G166" s="36"/>
    </row>
    <row r="167" spans="1:7" ht="13.5" thickBot="1">
      <c r="A167" s="34"/>
      <c r="B167" s="2" t="s">
        <v>66</v>
      </c>
      <c r="C167" s="35"/>
      <c r="F167" s="249">
        <f>SUM(F163,F159,F155,F151,F147,F143,F139,F135,F131,F127)</f>
        <v>2</v>
      </c>
      <c r="G167" s="36"/>
    </row>
    <row r="168" spans="1:7" ht="13.5" thickBot="1">
      <c r="A168" s="34"/>
      <c r="C168" s="35"/>
      <c r="F168" s="92"/>
      <c r="G168" s="36"/>
    </row>
    <row r="169" spans="1:7" ht="13.5" thickBot="1">
      <c r="A169" s="34"/>
      <c r="B169" s="2" t="s">
        <v>67</v>
      </c>
      <c r="C169" s="35"/>
      <c r="F169" s="249">
        <f>COUNT(F163,F159,F155,F151,F147,F143,F139,F135,F131,F127)</f>
        <v>2</v>
      </c>
      <c r="G169" s="36"/>
    </row>
    <row r="170" spans="1:7" ht="13.5" thickBot="1">
      <c r="A170" s="34"/>
      <c r="C170" s="35"/>
      <c r="F170" s="92"/>
      <c r="G170" s="36"/>
    </row>
    <row r="171" spans="1:7" ht="13.5" thickBot="1">
      <c r="A171" s="34"/>
      <c r="B171" s="2" t="s">
        <v>68</v>
      </c>
      <c r="C171" s="35"/>
      <c r="F171" s="250">
        <f>IF(F169=0," ",F167/F169)</f>
        <v>1</v>
      </c>
      <c r="G171" s="36"/>
    </row>
    <row r="172" spans="1:7" ht="13.5" thickBot="1">
      <c r="A172" s="34"/>
      <c r="C172" s="35"/>
      <c r="F172" s="92"/>
      <c r="G172" s="36"/>
    </row>
    <row r="173" spans="1:7" ht="13.5" thickBot="1">
      <c r="A173" s="34"/>
      <c r="B173" s="2" t="s">
        <v>69</v>
      </c>
      <c r="C173" s="35"/>
      <c r="F173" s="248">
        <f>IF(F169=0," ",F171*F165)</f>
        <v>2031800</v>
      </c>
      <c r="G173" s="36"/>
    </row>
    <row r="174" spans="1:7" ht="13.5" thickBot="1">
      <c r="A174" s="34"/>
      <c r="C174" s="35"/>
      <c r="F174" s="92"/>
      <c r="G174" s="36"/>
    </row>
    <row r="175" spans="1:7" ht="13.5" thickBot="1">
      <c r="A175" s="34"/>
      <c r="B175" s="2" t="s">
        <v>11</v>
      </c>
      <c r="C175" s="35"/>
      <c r="F175" s="251">
        <f>'Registry Functionality'!F20</f>
        <v>2031800</v>
      </c>
      <c r="G175" s="36"/>
    </row>
    <row r="176" spans="1:7" ht="13.5" thickBot="1">
      <c r="A176" s="34"/>
      <c r="C176" s="35"/>
      <c r="F176" s="92"/>
      <c r="G176" s="36"/>
    </row>
    <row r="177" spans="1:7" ht="13.5" thickBot="1">
      <c r="A177" s="34"/>
      <c r="B177" s="238" t="s">
        <v>70</v>
      </c>
      <c r="C177" s="35"/>
      <c r="F177" s="216">
        <f>IF(F169=0," ",F173-F175)</f>
        <v>0</v>
      </c>
      <c r="G177" s="36"/>
    </row>
    <row r="178" spans="1:7" s="33" customFormat="1" ht="12.75" customHeight="1">
      <c r="A178" s="239"/>
      <c r="B178" s="240"/>
      <c r="C178" s="241"/>
      <c r="D178" s="153"/>
      <c r="E178" s="242"/>
      <c r="F178" s="252"/>
      <c r="G178" s="243"/>
    </row>
    <row r="179" spans="1:7" s="33" customFormat="1" ht="15.75" thickBot="1">
      <c r="A179" s="27" t="s">
        <v>96</v>
      </c>
      <c r="B179" s="28"/>
      <c r="C179" s="28"/>
      <c r="D179" s="29"/>
      <c r="E179" s="30"/>
      <c r="F179" s="111"/>
      <c r="G179" s="32"/>
    </row>
    <row r="180" spans="1:7" s="33" customFormat="1" ht="13.5" customHeight="1" thickBot="1">
      <c r="A180" s="40"/>
      <c r="B180" s="17" t="str">
        <f>'Interpretation Services'!B22</f>
        <v>Process Milestone:</v>
      </c>
      <c r="C180" s="41"/>
      <c r="D180" s="237" t="str">
        <f>'Interpretation Services'!D22</f>
        <v>Conduct an analysis to determine gaps in language access.</v>
      </c>
      <c r="F180" s="246" t="str">
        <f>'Interpretation Services'!F29</f>
        <v>Yes</v>
      </c>
      <c r="G180" s="39"/>
    </row>
    <row r="181" spans="1:7" ht="6.75" customHeight="1" thickBot="1">
      <c r="A181" s="34"/>
      <c r="F181" s="92"/>
      <c r="G181" s="36"/>
    </row>
    <row r="182" spans="1:7" ht="13.5" thickBot="1">
      <c r="A182" s="34"/>
      <c r="C182" s="35" t="s">
        <v>15</v>
      </c>
      <c r="F182" s="247">
        <f>'Interpretation Services'!F44</f>
        <v>1</v>
      </c>
      <c r="G182" s="36"/>
    </row>
    <row r="183" spans="1:7" s="33" customFormat="1" ht="6.75" customHeight="1" thickBot="1">
      <c r="A183" s="40"/>
      <c r="B183" s="17"/>
      <c r="C183" s="41"/>
      <c r="D183" s="38"/>
      <c r="F183" s="99"/>
      <c r="G183" s="39"/>
    </row>
    <row r="184" spans="1:7" s="33" customFormat="1" ht="13.5" customHeight="1" thickBot="1">
      <c r="A184" s="40"/>
      <c r="B184" s="17" t="str">
        <f>'Interpretation Services'!B47</f>
        <v>Process Milestone:</v>
      </c>
      <c r="C184" s="41"/>
      <c r="D184" s="237" t="str">
        <f>'Interpretation Services'!D47</f>
        <v>Improve language access.</v>
      </c>
      <c r="F184" s="246">
        <f>'Interpretation Services'!F54</f>
        <v>1053</v>
      </c>
      <c r="G184" s="39"/>
    </row>
    <row r="185" spans="1:7" ht="6.75" customHeight="1" thickBot="1">
      <c r="A185" s="34"/>
      <c r="F185" s="92"/>
      <c r="G185" s="36"/>
    </row>
    <row r="186" spans="1:7" ht="13.5" thickBot="1">
      <c r="A186" s="34"/>
      <c r="C186" s="35" t="s">
        <v>15</v>
      </c>
      <c r="F186" s="247">
        <f>'Interpretation Services'!F69</f>
        <v>1</v>
      </c>
      <c r="G186" s="36"/>
    </row>
    <row r="187" spans="1:7" s="33" customFormat="1" ht="6.75" customHeight="1" thickBot="1">
      <c r="A187" s="40"/>
      <c r="B187" s="17"/>
      <c r="C187" s="41"/>
      <c r="D187" s="38"/>
      <c r="F187" s="99"/>
      <c r="G187" s="39"/>
    </row>
    <row r="188" spans="1:7" s="33" customFormat="1" ht="13.5" customHeight="1" thickBot="1">
      <c r="A188" s="40"/>
      <c r="B188" s="17" t="str">
        <f>'Interpretation Services'!B72</f>
        <v>Process Milestone:</v>
      </c>
      <c r="C188" s="41"/>
      <c r="D188" s="237">
        <f>'Interpretation Services'!D72</f>
        <v>0</v>
      </c>
      <c r="F188" s="246" t="str">
        <f>'Interpretation Services'!F79</f>
        <v>N/A</v>
      </c>
      <c r="G188" s="39"/>
    </row>
    <row r="189" spans="1:7" ht="6.75" customHeight="1" thickBot="1">
      <c r="A189" s="34"/>
      <c r="F189" s="92"/>
      <c r="G189" s="36"/>
    </row>
    <row r="190" spans="1:7" ht="13.5" thickBot="1">
      <c r="A190" s="34"/>
      <c r="C190" s="35" t="s">
        <v>15</v>
      </c>
      <c r="F190" s="247" t="str">
        <f>'Interpretation Services'!F94</f>
        <v xml:space="preserve"> </v>
      </c>
      <c r="G190" s="36"/>
    </row>
    <row r="191" spans="1:7" s="33" customFormat="1" ht="6.75" customHeight="1" thickBot="1">
      <c r="A191" s="40"/>
      <c r="B191" s="17"/>
      <c r="C191" s="41"/>
      <c r="D191" s="38"/>
      <c r="F191" s="99"/>
      <c r="G191" s="39"/>
    </row>
    <row r="192" spans="1:7" s="33" customFormat="1" ht="13.5" customHeight="1" thickBot="1">
      <c r="A192" s="40"/>
      <c r="B192" s="17" t="str">
        <f>'Interpretation Services'!B97</f>
        <v>Process Milestone:</v>
      </c>
      <c r="C192" s="41"/>
      <c r="D192" s="237">
        <f>'Interpretation Services'!D97</f>
        <v>0</v>
      </c>
      <c r="F192" s="246" t="str">
        <f>'Interpretation Services'!F104</f>
        <v>N/A</v>
      </c>
      <c r="G192" s="39"/>
    </row>
    <row r="193" spans="1:7" ht="6.75" customHeight="1" thickBot="1">
      <c r="A193" s="34"/>
      <c r="F193" s="92"/>
      <c r="G193" s="36"/>
    </row>
    <row r="194" spans="1:7" ht="13.5" thickBot="1">
      <c r="A194" s="34"/>
      <c r="C194" s="35" t="s">
        <v>15</v>
      </c>
      <c r="F194" s="247" t="str">
        <f>'Interpretation Services'!F119</f>
        <v xml:space="preserve"> </v>
      </c>
      <c r="G194" s="36"/>
    </row>
    <row r="195" spans="1:7" s="33" customFormat="1" ht="6.75" customHeight="1" thickBot="1">
      <c r="A195" s="40"/>
      <c r="B195" s="17"/>
      <c r="C195" s="41"/>
      <c r="D195" s="38"/>
      <c r="F195" s="99"/>
      <c r="G195" s="39"/>
    </row>
    <row r="196" spans="1:7" s="33" customFormat="1" ht="13.5" customHeight="1" thickBot="1">
      <c r="A196" s="40"/>
      <c r="B196" s="17" t="str">
        <f>'Interpretation Services'!B122</f>
        <v>Process Milestone:</v>
      </c>
      <c r="C196" s="17"/>
      <c r="D196" s="237">
        <f>'Interpretation Services'!D122</f>
        <v>0</v>
      </c>
      <c r="F196" s="246" t="str">
        <f>'Interpretation Services'!F129</f>
        <v>N/A</v>
      </c>
      <c r="G196" s="39"/>
    </row>
    <row r="197" spans="1:7" ht="6.75" customHeight="1" thickBot="1">
      <c r="A197" s="34"/>
      <c r="F197" s="92"/>
      <c r="G197" s="36"/>
    </row>
    <row r="198" spans="1:7" ht="13.5" thickBot="1">
      <c r="A198" s="34"/>
      <c r="C198" s="35" t="s">
        <v>15</v>
      </c>
      <c r="F198" s="247" t="str">
        <f>'Interpretation Services'!F144</f>
        <v xml:space="preserve"> </v>
      </c>
      <c r="G198" s="36"/>
    </row>
    <row r="199" spans="1:7" s="33" customFormat="1" ht="6.75" customHeight="1" thickBot="1">
      <c r="A199" s="40"/>
      <c r="B199" s="17"/>
      <c r="C199" s="41"/>
      <c r="D199" s="38"/>
      <c r="F199" s="99"/>
      <c r="G199" s="39"/>
    </row>
    <row r="200" spans="1:7" s="33" customFormat="1" ht="13.5" customHeight="1" thickBot="1">
      <c r="A200" s="40"/>
      <c r="B200" s="17" t="str">
        <f>'Interpretation Services'!B147</f>
        <v>Improvement Milestone:</v>
      </c>
      <c r="C200" s="17"/>
      <c r="D200" s="237">
        <f>'Interpretation Services'!D147</f>
        <v>0</v>
      </c>
      <c r="F200" s="246" t="str">
        <f>'Interpretation Services'!F154</f>
        <v>N/A</v>
      </c>
      <c r="G200" s="39"/>
    </row>
    <row r="201" spans="1:7" ht="6.75" customHeight="1" thickBot="1">
      <c r="A201" s="34"/>
      <c r="F201" s="92"/>
      <c r="G201" s="36"/>
    </row>
    <row r="202" spans="1:7" ht="13.5" thickBot="1">
      <c r="A202" s="34"/>
      <c r="C202" s="35" t="s">
        <v>15</v>
      </c>
      <c r="F202" s="247" t="str">
        <f>'Interpretation Services'!F169</f>
        <v xml:space="preserve"> </v>
      </c>
      <c r="G202" s="36"/>
    </row>
    <row r="203" spans="1:7" s="33" customFormat="1" ht="6.75" customHeight="1" thickBot="1">
      <c r="A203" s="40"/>
      <c r="B203" s="17"/>
      <c r="C203" s="41"/>
      <c r="D203" s="38"/>
      <c r="F203" s="99"/>
      <c r="G203" s="39"/>
    </row>
    <row r="204" spans="1:7" s="33" customFormat="1" ht="13.5" customHeight="1" thickBot="1">
      <c r="A204" s="40"/>
      <c r="B204" s="17" t="str">
        <f>'Interpretation Services'!B172</f>
        <v>Improvement Milestone:</v>
      </c>
      <c r="C204" s="17"/>
      <c r="D204" s="237">
        <f>'Interpretation Services'!D172</f>
        <v>0</v>
      </c>
      <c r="F204" s="246" t="str">
        <f>'Interpretation Services'!F179</f>
        <v>N/A</v>
      </c>
      <c r="G204" s="39"/>
    </row>
    <row r="205" spans="1:7" ht="6.75" customHeight="1" thickBot="1">
      <c r="A205" s="34"/>
      <c r="F205" s="92"/>
      <c r="G205" s="36"/>
    </row>
    <row r="206" spans="1:7" ht="13.5" thickBot="1">
      <c r="A206" s="34"/>
      <c r="C206" s="35" t="s">
        <v>15</v>
      </c>
      <c r="F206" s="247" t="str">
        <f>'Interpretation Services'!F194</f>
        <v xml:space="preserve"> </v>
      </c>
      <c r="G206" s="36"/>
    </row>
    <row r="207" spans="1:7" s="33" customFormat="1" ht="6.75" customHeight="1" thickBot="1">
      <c r="A207" s="40"/>
      <c r="B207" s="17"/>
      <c r="C207" s="41"/>
      <c r="D207" s="38"/>
      <c r="F207" s="99"/>
      <c r="G207" s="39"/>
    </row>
    <row r="208" spans="1:7" s="33" customFormat="1" ht="13.5" customHeight="1" thickBot="1">
      <c r="A208" s="40"/>
      <c r="B208" s="17" t="str">
        <f>'Interpretation Services'!B197</f>
        <v>Improvement Milestone:</v>
      </c>
      <c r="C208" s="17"/>
      <c r="D208" s="237">
        <f>'Interpretation Services'!D197</f>
        <v>0</v>
      </c>
      <c r="F208" s="246" t="str">
        <f>'Interpretation Services'!F204</f>
        <v>N/A</v>
      </c>
      <c r="G208" s="39"/>
    </row>
    <row r="209" spans="1:7" ht="6.75" customHeight="1" thickBot="1">
      <c r="A209" s="34"/>
      <c r="F209" s="92"/>
      <c r="G209" s="36"/>
    </row>
    <row r="210" spans="1:7" ht="13.5" thickBot="1">
      <c r="A210" s="34"/>
      <c r="C210" s="35" t="s">
        <v>15</v>
      </c>
      <c r="F210" s="247" t="str">
        <f>'Interpretation Services'!F219</f>
        <v xml:space="preserve"> </v>
      </c>
      <c r="G210" s="36"/>
    </row>
    <row r="211" spans="1:7" s="33" customFormat="1" ht="6.75" customHeight="1" thickBot="1">
      <c r="A211" s="40"/>
      <c r="B211" s="17"/>
      <c r="C211" s="41"/>
      <c r="D211" s="38"/>
      <c r="F211" s="99"/>
      <c r="G211" s="39"/>
    </row>
    <row r="212" spans="1:7" s="33" customFormat="1" ht="13.5" customHeight="1" thickBot="1">
      <c r="A212" s="40"/>
      <c r="B212" s="17" t="str">
        <f>'Interpretation Services'!B222</f>
        <v>Improvement Milestone:</v>
      </c>
      <c r="C212" s="17"/>
      <c r="D212" s="237">
        <f>'Interpretation Services'!D222</f>
        <v>0</v>
      </c>
      <c r="F212" s="246" t="str">
        <f>'Interpretation Services'!F229</f>
        <v>N/A</v>
      </c>
      <c r="G212" s="39"/>
    </row>
    <row r="213" spans="1:7" ht="6.75" customHeight="1" thickBot="1">
      <c r="A213" s="34"/>
      <c r="F213" s="92"/>
      <c r="G213" s="36"/>
    </row>
    <row r="214" spans="1:7" ht="13.5" thickBot="1">
      <c r="A214" s="34"/>
      <c r="C214" s="35" t="s">
        <v>15</v>
      </c>
      <c r="F214" s="247" t="str">
        <f>'Interpretation Services'!F244</f>
        <v xml:space="preserve"> </v>
      </c>
      <c r="G214" s="36"/>
    </row>
    <row r="215" spans="1:7" s="33" customFormat="1" ht="6.75" customHeight="1" thickBot="1">
      <c r="A215" s="40"/>
      <c r="B215" s="17"/>
      <c r="C215" s="41"/>
      <c r="D215" s="38"/>
      <c r="F215" s="99"/>
      <c r="G215" s="39"/>
    </row>
    <row r="216" spans="1:7" s="33" customFormat="1" ht="13.5" customHeight="1" thickBot="1">
      <c r="A216" s="40"/>
      <c r="B216" s="17" t="str">
        <f>'Interpretation Services'!B247</f>
        <v>Improvement Milestone:</v>
      </c>
      <c r="C216" s="17"/>
      <c r="D216" s="237">
        <f>'Interpretation Services'!D247</f>
        <v>0</v>
      </c>
      <c r="F216" s="246" t="str">
        <f>'Interpretation Services'!F254</f>
        <v>N/A</v>
      </c>
      <c r="G216" s="39"/>
    </row>
    <row r="217" spans="1:7" ht="6.75" customHeight="1" thickBot="1">
      <c r="A217" s="34"/>
      <c r="F217" s="92"/>
      <c r="G217" s="36"/>
    </row>
    <row r="218" spans="1:7" ht="13.5" thickBot="1">
      <c r="A218" s="34"/>
      <c r="C218" s="35" t="s">
        <v>15</v>
      </c>
      <c r="F218" s="247" t="str">
        <f>'Interpretation Services'!F269</f>
        <v xml:space="preserve"> </v>
      </c>
      <c r="G218" s="36"/>
    </row>
    <row r="219" spans="1:7" ht="13.5" thickBot="1">
      <c r="A219" s="34"/>
      <c r="C219" s="35"/>
      <c r="F219" s="92"/>
      <c r="G219" s="36"/>
    </row>
    <row r="220" spans="1:7" ht="13.5" thickBot="1">
      <c r="A220" s="34"/>
      <c r="B220" s="2" t="s">
        <v>10</v>
      </c>
      <c r="C220" s="35"/>
      <c r="F220" s="248">
        <f>'Interpretation Services'!F18</f>
        <v>2031800</v>
      </c>
      <c r="G220" s="36"/>
    </row>
    <row r="221" spans="1:7" ht="13.5" thickBot="1">
      <c r="A221" s="34"/>
      <c r="C221" s="35"/>
      <c r="F221" s="92"/>
      <c r="G221" s="36"/>
    </row>
    <row r="222" spans="1:7" ht="13.5" thickBot="1">
      <c r="A222" s="34"/>
      <c r="B222" s="2" t="s">
        <v>66</v>
      </c>
      <c r="C222" s="35"/>
      <c r="F222" s="249">
        <f>SUM(F218,F214,F210,F206,F202,F198,F194,F190,F186,F182)</f>
        <v>2</v>
      </c>
      <c r="G222" s="36"/>
    </row>
    <row r="223" spans="1:7" ht="13.5" thickBot="1">
      <c r="A223" s="34"/>
      <c r="C223" s="35"/>
      <c r="F223" s="92"/>
      <c r="G223" s="36"/>
    </row>
    <row r="224" spans="1:7" ht="13.5" thickBot="1">
      <c r="A224" s="34"/>
      <c r="B224" s="2" t="s">
        <v>67</v>
      </c>
      <c r="C224" s="35"/>
      <c r="F224" s="249">
        <f>COUNT(F218,F214,F210,F206,F202,F198,F194,F190,F186,F182)</f>
        <v>2</v>
      </c>
      <c r="G224" s="36"/>
    </row>
    <row r="225" spans="1:7" ht="13.5" thickBot="1">
      <c r="A225" s="34"/>
      <c r="C225" s="35"/>
      <c r="F225" s="92"/>
      <c r="G225" s="36"/>
    </row>
    <row r="226" spans="1:7" ht="13.5" thickBot="1">
      <c r="A226" s="34"/>
      <c r="B226" s="2" t="s">
        <v>68</v>
      </c>
      <c r="C226" s="35"/>
      <c r="F226" s="250">
        <f>IF(F224=0," ",F222/F224)</f>
        <v>1</v>
      </c>
      <c r="G226" s="36"/>
    </row>
    <row r="227" spans="1:7" ht="13.5" thickBot="1">
      <c r="A227" s="34"/>
      <c r="C227" s="35"/>
      <c r="F227" s="92"/>
      <c r="G227" s="36"/>
    </row>
    <row r="228" spans="1:7" ht="13.5" thickBot="1">
      <c r="A228" s="34"/>
      <c r="B228" s="2" t="s">
        <v>69</v>
      </c>
      <c r="C228" s="35"/>
      <c r="F228" s="248">
        <f>IF(F224=0," ",F226*F220)</f>
        <v>2031800</v>
      </c>
      <c r="G228" s="36"/>
    </row>
    <row r="229" spans="1:7" ht="13.5" thickBot="1">
      <c r="A229" s="34"/>
      <c r="C229" s="35"/>
      <c r="F229" s="92"/>
      <c r="G229" s="36"/>
    </row>
    <row r="230" spans="1:7" ht="13.5" thickBot="1">
      <c r="A230" s="34"/>
      <c r="B230" s="2" t="s">
        <v>11</v>
      </c>
      <c r="C230" s="35"/>
      <c r="F230" s="251">
        <f>'Interpretation Services'!F20</f>
        <v>2031800</v>
      </c>
      <c r="G230" s="36"/>
    </row>
    <row r="231" spans="1:7" ht="13.5" thickBot="1">
      <c r="A231" s="34"/>
      <c r="C231" s="35"/>
      <c r="F231" s="92"/>
      <c r="G231" s="36"/>
    </row>
    <row r="232" spans="1:7" ht="13.5" thickBot="1">
      <c r="A232" s="34"/>
      <c r="B232" s="238" t="s">
        <v>70</v>
      </c>
      <c r="C232" s="35"/>
      <c r="F232" s="216">
        <f>IF(F224=0," ",F228-F230)</f>
        <v>0</v>
      </c>
      <c r="G232" s="36"/>
    </row>
    <row r="233" spans="1:7" s="33" customFormat="1" ht="12.75" customHeight="1">
      <c r="A233" s="239"/>
      <c r="B233" s="240"/>
      <c r="C233" s="241"/>
      <c r="D233" s="153"/>
      <c r="E233" s="242"/>
      <c r="F233" s="252"/>
      <c r="G233" s="243"/>
    </row>
    <row r="234" spans="1:7" s="33" customFormat="1" ht="15.75" thickBot="1">
      <c r="A234" s="27" t="s">
        <v>97</v>
      </c>
      <c r="B234" s="28"/>
      <c r="C234" s="28"/>
      <c r="D234" s="29"/>
      <c r="E234" s="30"/>
      <c r="F234" s="111"/>
      <c r="G234" s="32"/>
    </row>
    <row r="235" spans="1:7" s="33" customFormat="1" ht="13.5" customHeight="1" thickBot="1">
      <c r="A235" s="40"/>
      <c r="B235" s="17" t="str">
        <f>'REAL Data'!B22</f>
        <v>Process Milestone:</v>
      </c>
      <c r="C235" s="17"/>
      <c r="D235" s="237">
        <f>'REAL Data'!D22</f>
        <v>0</v>
      </c>
      <c r="F235" s="246" t="str">
        <f>'REAL Data'!F29</f>
        <v>N/A</v>
      </c>
      <c r="G235" s="39"/>
    </row>
    <row r="236" spans="1:7" ht="6.75" customHeight="1" thickBot="1">
      <c r="A236" s="34"/>
      <c r="F236" s="92"/>
      <c r="G236" s="36"/>
    </row>
    <row r="237" spans="1:7" ht="13.5" thickBot="1">
      <c r="A237" s="34"/>
      <c r="C237" s="35" t="s">
        <v>15</v>
      </c>
      <c r="F237" s="247" t="str">
        <f>'REAL Data'!F44</f>
        <v xml:space="preserve"> </v>
      </c>
      <c r="G237" s="36"/>
    </row>
    <row r="238" spans="1:7" s="33" customFormat="1" ht="6.75" customHeight="1" thickBot="1">
      <c r="A238" s="40"/>
      <c r="B238" s="17"/>
      <c r="C238" s="41"/>
      <c r="D238" s="38"/>
      <c r="F238" s="99"/>
      <c r="G238" s="39"/>
    </row>
    <row r="239" spans="1:7" s="33" customFormat="1" ht="13.5" customHeight="1" thickBot="1">
      <c r="A239" s="40"/>
      <c r="B239" s="17" t="str">
        <f>'REAL Data'!B47</f>
        <v>Process Milestone:</v>
      </c>
      <c r="C239" s="17"/>
      <c r="D239" s="237">
        <f>'REAL Data'!D47</f>
        <v>0</v>
      </c>
      <c r="F239" s="246" t="str">
        <f>'REAL Data'!F54</f>
        <v>N/A</v>
      </c>
      <c r="G239" s="39"/>
    </row>
    <row r="240" spans="1:7" ht="6.75" customHeight="1" thickBot="1">
      <c r="A240" s="34"/>
      <c r="F240" s="92"/>
      <c r="G240" s="36"/>
    </row>
    <row r="241" spans="1:7" ht="13.5" thickBot="1">
      <c r="A241" s="34"/>
      <c r="C241" s="35" t="s">
        <v>15</v>
      </c>
      <c r="F241" s="247" t="str">
        <f>'REAL Data'!F69</f>
        <v xml:space="preserve"> </v>
      </c>
      <c r="G241" s="36"/>
    </row>
    <row r="242" spans="1:7" s="33" customFormat="1" ht="6.75" customHeight="1" thickBot="1">
      <c r="A242" s="40"/>
      <c r="B242" s="17"/>
      <c r="C242" s="41"/>
      <c r="D242" s="38"/>
      <c r="F242" s="99"/>
      <c r="G242" s="39"/>
    </row>
    <row r="243" spans="1:7" s="33" customFormat="1" ht="13.5" customHeight="1" thickBot="1">
      <c r="A243" s="40"/>
      <c r="B243" s="17" t="str">
        <f>'REAL Data'!B72</f>
        <v>Process Milestone:</v>
      </c>
      <c r="C243" s="17"/>
      <c r="D243" s="237">
        <f>'REAL Data'!D72</f>
        <v>0</v>
      </c>
      <c r="F243" s="246" t="str">
        <f>'REAL Data'!F79</f>
        <v>N/A</v>
      </c>
      <c r="G243" s="39"/>
    </row>
    <row r="244" spans="1:7" ht="6.75" customHeight="1" thickBot="1">
      <c r="A244" s="34"/>
      <c r="F244" s="92"/>
      <c r="G244" s="36"/>
    </row>
    <row r="245" spans="1:7" ht="13.5" thickBot="1">
      <c r="A245" s="34"/>
      <c r="C245" s="35" t="s">
        <v>15</v>
      </c>
      <c r="F245" s="247" t="str">
        <f>'REAL Data'!F94</f>
        <v xml:space="preserve"> </v>
      </c>
      <c r="G245" s="36"/>
    </row>
    <row r="246" spans="1:7" s="33" customFormat="1" ht="6.75" customHeight="1" thickBot="1">
      <c r="A246" s="40"/>
      <c r="B246" s="17"/>
      <c r="C246" s="41"/>
      <c r="D246" s="38"/>
      <c r="F246" s="99"/>
      <c r="G246" s="39"/>
    </row>
    <row r="247" spans="1:7" s="33" customFormat="1" ht="13.5" customHeight="1" thickBot="1">
      <c r="A247" s="40"/>
      <c r="B247" s="17" t="str">
        <f>'REAL Data'!B97</f>
        <v>Process Milestone:</v>
      </c>
      <c r="C247" s="17"/>
      <c r="D247" s="237">
        <f>'REAL Data'!D97</f>
        <v>0</v>
      </c>
      <c r="F247" s="246" t="str">
        <f>'REAL Data'!F104</f>
        <v>N/A</v>
      </c>
      <c r="G247" s="39"/>
    </row>
    <row r="248" spans="1:7" ht="6.75" customHeight="1" thickBot="1">
      <c r="A248" s="34"/>
      <c r="F248" s="92"/>
      <c r="G248" s="36"/>
    </row>
    <row r="249" spans="1:7" ht="13.5" thickBot="1">
      <c r="A249" s="34"/>
      <c r="C249" s="35" t="s">
        <v>15</v>
      </c>
      <c r="F249" s="247" t="str">
        <f>'REAL Data'!F119</f>
        <v xml:space="preserve"> </v>
      </c>
      <c r="G249" s="36"/>
    </row>
    <row r="250" spans="1:7" s="33" customFormat="1" ht="6.75" customHeight="1" thickBot="1">
      <c r="A250" s="40"/>
      <c r="B250" s="17"/>
      <c r="C250" s="41"/>
      <c r="D250" s="38"/>
      <c r="F250" s="99"/>
      <c r="G250" s="39"/>
    </row>
    <row r="251" spans="1:7" s="33" customFormat="1" ht="13.5" customHeight="1" thickBot="1">
      <c r="A251" s="40"/>
      <c r="B251" s="17" t="str">
        <f>'REAL Data'!B122</f>
        <v>Process Milestone:</v>
      </c>
      <c r="C251" s="17"/>
      <c r="D251" s="237">
        <f>'REAL Data'!D122</f>
        <v>0</v>
      </c>
      <c r="F251" s="246" t="str">
        <f>'REAL Data'!F129</f>
        <v>N/A</v>
      </c>
      <c r="G251" s="39"/>
    </row>
    <row r="252" spans="1:7" ht="6.75" customHeight="1" thickBot="1">
      <c r="A252" s="34"/>
      <c r="F252" s="92"/>
      <c r="G252" s="36"/>
    </row>
    <row r="253" spans="1:7" ht="13.5" thickBot="1">
      <c r="A253" s="34"/>
      <c r="C253" s="35" t="s">
        <v>15</v>
      </c>
      <c r="F253" s="247" t="str">
        <f>'REAL Data'!F144</f>
        <v xml:space="preserve"> </v>
      </c>
      <c r="G253" s="36"/>
    </row>
    <row r="254" spans="1:7" s="33" customFormat="1" ht="6.75" customHeight="1" thickBot="1">
      <c r="A254" s="40"/>
      <c r="B254" s="17"/>
      <c r="C254" s="41"/>
      <c r="D254" s="38"/>
      <c r="F254" s="99"/>
      <c r="G254" s="39"/>
    </row>
    <row r="255" spans="1:7" s="33" customFormat="1" ht="13.5" customHeight="1" thickBot="1">
      <c r="A255" s="40"/>
      <c r="B255" s="17" t="str">
        <f>'REAL Data'!B147</f>
        <v>Improvement Milestone:</v>
      </c>
      <c r="C255" s="17"/>
      <c r="D255" s="237">
        <f>'REAL Data'!D147</f>
        <v>0</v>
      </c>
      <c r="F255" s="246" t="str">
        <f>'REAL Data'!F154</f>
        <v>N/A</v>
      </c>
      <c r="G255" s="39"/>
    </row>
    <row r="256" spans="1:7" ht="6.75" customHeight="1" thickBot="1">
      <c r="A256" s="34"/>
      <c r="F256" s="92"/>
      <c r="G256" s="36"/>
    </row>
    <row r="257" spans="1:7" ht="13.5" thickBot="1">
      <c r="A257" s="34"/>
      <c r="C257" s="35" t="s">
        <v>15</v>
      </c>
      <c r="F257" s="247" t="str">
        <f>'REAL Data'!F169</f>
        <v xml:space="preserve"> </v>
      </c>
      <c r="G257" s="36"/>
    </row>
    <row r="258" spans="1:7" s="33" customFormat="1" ht="6.75" customHeight="1" thickBot="1">
      <c r="A258" s="40"/>
      <c r="B258" s="17"/>
      <c r="C258" s="41"/>
      <c r="D258" s="38"/>
      <c r="F258" s="99"/>
      <c r="G258" s="39"/>
    </row>
    <row r="259" spans="1:7" s="33" customFormat="1" ht="13.5" customHeight="1" thickBot="1">
      <c r="A259" s="40"/>
      <c r="B259" s="17" t="str">
        <f>'REAL Data'!B172</f>
        <v>Improvement Milestone:</v>
      </c>
      <c r="C259" s="17"/>
      <c r="D259" s="237">
        <f>'REAL Data'!D172</f>
        <v>0</v>
      </c>
      <c r="F259" s="246" t="str">
        <f>'REAL Data'!F179</f>
        <v>N/A</v>
      </c>
      <c r="G259" s="39"/>
    </row>
    <row r="260" spans="1:7" ht="6.75" customHeight="1" thickBot="1">
      <c r="A260" s="34"/>
      <c r="F260" s="92"/>
      <c r="G260" s="36"/>
    </row>
    <row r="261" spans="1:7" ht="13.5" thickBot="1">
      <c r="A261" s="34"/>
      <c r="C261" s="35" t="s">
        <v>15</v>
      </c>
      <c r="F261" s="247" t="str">
        <f>'REAL Data'!F194</f>
        <v xml:space="preserve"> </v>
      </c>
      <c r="G261" s="36"/>
    </row>
    <row r="262" spans="1:7" s="33" customFormat="1" ht="6.75" customHeight="1" thickBot="1">
      <c r="A262" s="40"/>
      <c r="B262" s="17"/>
      <c r="C262" s="41"/>
      <c r="D262" s="38"/>
      <c r="F262" s="99"/>
      <c r="G262" s="39"/>
    </row>
    <row r="263" spans="1:7" s="33" customFormat="1" ht="13.5" customHeight="1" thickBot="1">
      <c r="A263" s="40"/>
      <c r="B263" s="17" t="str">
        <f>'REAL Data'!B197</f>
        <v>Improvement Milestone:</v>
      </c>
      <c r="C263" s="17"/>
      <c r="D263" s="237">
        <f>'REAL Data'!D197</f>
        <v>0</v>
      </c>
      <c r="F263" s="246" t="str">
        <f>'REAL Data'!F204</f>
        <v>N/A</v>
      </c>
      <c r="G263" s="39"/>
    </row>
    <row r="264" spans="1:7" ht="6.75" customHeight="1" thickBot="1">
      <c r="A264" s="34"/>
      <c r="F264" s="92"/>
      <c r="G264" s="36"/>
    </row>
    <row r="265" spans="1:7" ht="13.5" thickBot="1">
      <c r="A265" s="34"/>
      <c r="C265" s="35" t="s">
        <v>15</v>
      </c>
      <c r="F265" s="247" t="str">
        <f>'REAL Data'!F219</f>
        <v xml:space="preserve"> </v>
      </c>
      <c r="G265" s="36"/>
    </row>
    <row r="266" spans="1:7" s="33" customFormat="1" ht="6.75" customHeight="1" thickBot="1">
      <c r="A266" s="40"/>
      <c r="B266" s="17"/>
      <c r="C266" s="41"/>
      <c r="D266" s="38"/>
      <c r="F266" s="99"/>
      <c r="G266" s="39"/>
    </row>
    <row r="267" spans="1:7" s="33" customFormat="1" ht="13.5" customHeight="1" thickBot="1">
      <c r="A267" s="40"/>
      <c r="B267" s="17" t="str">
        <f>'REAL Data'!B222</f>
        <v>Improvement Milestone:</v>
      </c>
      <c r="C267" s="17"/>
      <c r="D267" s="237">
        <f>'REAL Data'!D222</f>
        <v>0</v>
      </c>
      <c r="F267" s="246" t="str">
        <f>'REAL Data'!F229</f>
        <v>N/A</v>
      </c>
      <c r="G267" s="39"/>
    </row>
    <row r="268" spans="1:7" ht="6.75" customHeight="1" thickBot="1">
      <c r="A268" s="34"/>
      <c r="F268" s="92"/>
      <c r="G268" s="36"/>
    </row>
    <row r="269" spans="1:7" ht="13.5" thickBot="1">
      <c r="A269" s="34"/>
      <c r="C269" s="35" t="s">
        <v>15</v>
      </c>
      <c r="F269" s="247" t="str">
        <f>'REAL Data'!F244</f>
        <v xml:space="preserve"> </v>
      </c>
      <c r="G269" s="36"/>
    </row>
    <row r="270" spans="1:7" s="33" customFormat="1" ht="6.75" customHeight="1" thickBot="1">
      <c r="A270" s="40"/>
      <c r="B270" s="17"/>
      <c r="C270" s="41"/>
      <c r="D270" s="38"/>
      <c r="F270" s="99"/>
      <c r="G270" s="39"/>
    </row>
    <row r="271" spans="1:7" s="33" customFormat="1" ht="13.5" customHeight="1" thickBot="1">
      <c r="A271" s="40"/>
      <c r="B271" s="17" t="str">
        <f>'REAL Data'!B247</f>
        <v>Improvement Milestone:</v>
      </c>
      <c r="C271" s="17"/>
      <c r="D271" s="237">
        <f>'REAL Data'!D226</f>
        <v>0</v>
      </c>
      <c r="F271" s="246" t="str">
        <f>'REAL Data'!F254</f>
        <v>N/A</v>
      </c>
      <c r="G271" s="39"/>
    </row>
    <row r="272" spans="1:7" ht="6.75" customHeight="1" thickBot="1">
      <c r="A272" s="34"/>
      <c r="F272" s="92"/>
      <c r="G272" s="36"/>
    </row>
    <row r="273" spans="1:7" ht="13.5" thickBot="1">
      <c r="A273" s="34"/>
      <c r="C273" s="35" t="s">
        <v>15</v>
      </c>
      <c r="F273" s="247" t="str">
        <f>'REAL Data'!F269</f>
        <v xml:space="preserve"> </v>
      </c>
      <c r="G273" s="36"/>
    </row>
    <row r="274" spans="1:7" ht="13.5" thickBot="1">
      <c r="A274" s="34"/>
      <c r="C274" s="35"/>
      <c r="F274" s="92"/>
      <c r="G274" s="36"/>
    </row>
    <row r="275" spans="1:7" ht="13.5" thickBot="1">
      <c r="A275" s="34"/>
      <c r="B275" s="2" t="s">
        <v>10</v>
      </c>
      <c r="C275" s="35"/>
      <c r="F275" s="248">
        <f>'REAL Data'!F18</f>
        <v>0</v>
      </c>
      <c r="G275" s="36"/>
    </row>
    <row r="276" spans="1:7" ht="13.5" thickBot="1">
      <c r="A276" s="34"/>
      <c r="C276" s="35"/>
      <c r="F276" s="92"/>
      <c r="G276" s="36"/>
    </row>
    <row r="277" spans="1:7" ht="13.5" thickBot="1">
      <c r="A277" s="34"/>
      <c r="B277" s="2" t="s">
        <v>66</v>
      </c>
      <c r="C277" s="35"/>
      <c r="F277" s="249">
        <f>SUM(F273,F269,F265,F261,F257,F253,F249,F245,F241,F237)</f>
        <v>0</v>
      </c>
      <c r="G277" s="36"/>
    </row>
    <row r="278" spans="1:7" ht="13.5" thickBot="1">
      <c r="A278" s="34"/>
      <c r="C278" s="35"/>
      <c r="F278" s="92"/>
      <c r="G278" s="36"/>
    </row>
    <row r="279" spans="1:7" ht="13.5" thickBot="1">
      <c r="A279" s="34"/>
      <c r="B279" s="2" t="s">
        <v>67</v>
      </c>
      <c r="C279" s="35"/>
      <c r="F279" s="249">
        <f>COUNT(F273,F269,F265,F261,F257,F253,F249,F245,F241,F237)</f>
        <v>0</v>
      </c>
      <c r="G279" s="36"/>
    </row>
    <row r="280" spans="1:7" ht="13.5" thickBot="1">
      <c r="A280" s="34"/>
      <c r="C280" s="35"/>
      <c r="F280" s="92"/>
      <c r="G280" s="36"/>
    </row>
    <row r="281" spans="1:7" ht="13.5" thickBot="1">
      <c r="A281" s="34"/>
      <c r="B281" s="2" t="s">
        <v>68</v>
      </c>
      <c r="C281" s="35"/>
      <c r="F281" s="250" t="str">
        <f>IF(F279=0," ",F277/F279)</f>
        <v xml:space="preserve"> </v>
      </c>
      <c r="G281" s="36"/>
    </row>
    <row r="282" spans="1:7" ht="13.5" thickBot="1">
      <c r="A282" s="34"/>
      <c r="C282" s="35"/>
      <c r="F282" s="92"/>
      <c r="G282" s="36"/>
    </row>
    <row r="283" spans="1:7" ht="13.5" thickBot="1">
      <c r="A283" s="34"/>
      <c r="B283" s="2" t="s">
        <v>69</v>
      </c>
      <c r="C283" s="35"/>
      <c r="F283" s="248" t="str">
        <f>IF(F279=0," ",F281*F275)</f>
        <v xml:space="preserve"> </v>
      </c>
      <c r="G283" s="36"/>
    </row>
    <row r="284" spans="1:7" ht="13.5" thickBot="1">
      <c r="A284" s="34"/>
      <c r="C284" s="35"/>
      <c r="F284" s="92"/>
      <c r="G284" s="36"/>
    </row>
    <row r="285" spans="1:7" ht="13.5" thickBot="1">
      <c r="A285" s="34"/>
      <c r="B285" s="2" t="s">
        <v>11</v>
      </c>
      <c r="C285" s="35"/>
      <c r="F285" s="251">
        <f>'REAL Data'!F20</f>
        <v>0</v>
      </c>
      <c r="G285" s="36"/>
    </row>
    <row r="286" spans="1:7" ht="13.5" thickBot="1">
      <c r="A286" s="34"/>
      <c r="C286" s="35"/>
      <c r="F286" s="92"/>
      <c r="G286" s="36"/>
    </row>
    <row r="287" spans="1:7" ht="13.5" thickBot="1">
      <c r="A287" s="34"/>
      <c r="B287" s="238" t="s">
        <v>70</v>
      </c>
      <c r="C287" s="35"/>
      <c r="F287" s="216" t="str">
        <f>IF(F279=0," ",F283-F285)</f>
        <v xml:space="preserve"> </v>
      </c>
      <c r="G287" s="36"/>
    </row>
    <row r="288" spans="1:7" s="33" customFormat="1" ht="12.75" customHeight="1">
      <c r="A288" s="239"/>
      <c r="B288" s="240"/>
      <c r="C288" s="241"/>
      <c r="D288" s="153"/>
      <c r="E288" s="242"/>
      <c r="F288" s="252"/>
      <c r="G288" s="243"/>
    </row>
    <row r="289" spans="1:7" s="33" customFormat="1" ht="15.75" thickBot="1">
      <c r="A289" s="27" t="s">
        <v>98</v>
      </c>
      <c r="B289" s="28"/>
      <c r="C289" s="28"/>
      <c r="D289" s="29"/>
      <c r="E289" s="30"/>
      <c r="F289" s="111"/>
      <c r="G289" s="32"/>
    </row>
    <row r="290" spans="1:7" s="33" customFormat="1" ht="13.5" customHeight="1" thickBot="1">
      <c r="A290" s="40"/>
      <c r="B290" s="17" t="str">
        <f>'Urgent Medical Advice'!B22</f>
        <v>Process Milestone:</v>
      </c>
      <c r="C290" s="17"/>
      <c r="D290" s="237">
        <f>'Urgent Medical Advice'!D22</f>
        <v>0</v>
      </c>
      <c r="F290" s="246" t="str">
        <f>'Urgent Medical Advice'!F29</f>
        <v>N/A</v>
      </c>
      <c r="G290" s="39"/>
    </row>
    <row r="291" spans="1:7" ht="6.75" customHeight="1" thickBot="1">
      <c r="A291" s="34"/>
      <c r="F291" s="92"/>
      <c r="G291" s="36"/>
    </row>
    <row r="292" spans="1:7" ht="13.5" thickBot="1">
      <c r="A292" s="34"/>
      <c r="C292" s="35" t="s">
        <v>15</v>
      </c>
      <c r="F292" s="247" t="str">
        <f>'Urgent Medical Advice'!F44</f>
        <v xml:space="preserve"> </v>
      </c>
      <c r="G292" s="36"/>
    </row>
    <row r="293" spans="1:7" s="33" customFormat="1" ht="6.75" customHeight="1" thickBot="1">
      <c r="A293" s="40"/>
      <c r="B293" s="17"/>
      <c r="C293" s="41"/>
      <c r="D293" s="38"/>
      <c r="F293" s="99"/>
      <c r="G293" s="39"/>
    </row>
    <row r="294" spans="1:7" s="33" customFormat="1" ht="13.5" customHeight="1" thickBot="1">
      <c r="A294" s="40"/>
      <c r="B294" s="17" t="str">
        <f>'Urgent Medical Advice'!B47</f>
        <v>Process Milestone:</v>
      </c>
      <c r="C294" s="17"/>
      <c r="D294" s="237">
        <f>'Urgent Medical Advice'!D47</f>
        <v>0</v>
      </c>
      <c r="F294" s="246" t="str">
        <f>'Urgent Medical Advice'!F54</f>
        <v>N/A</v>
      </c>
      <c r="G294" s="39"/>
    </row>
    <row r="295" spans="1:7" ht="6.75" customHeight="1" thickBot="1">
      <c r="A295" s="34"/>
      <c r="F295" s="92"/>
      <c r="G295" s="36"/>
    </row>
    <row r="296" spans="1:7" ht="13.5" thickBot="1">
      <c r="A296" s="34"/>
      <c r="C296" s="35" t="s">
        <v>15</v>
      </c>
      <c r="F296" s="247" t="str">
        <f>'Urgent Medical Advice'!F69</f>
        <v xml:space="preserve"> </v>
      </c>
      <c r="G296" s="36"/>
    </row>
    <row r="297" spans="1:7" s="33" customFormat="1" ht="6.75" customHeight="1" thickBot="1">
      <c r="A297" s="40"/>
      <c r="B297" s="17"/>
      <c r="C297" s="41"/>
      <c r="D297" s="38"/>
      <c r="F297" s="99"/>
      <c r="G297" s="39"/>
    </row>
    <row r="298" spans="1:7" s="33" customFormat="1" ht="13.5" customHeight="1" thickBot="1">
      <c r="A298" s="40"/>
      <c r="B298" s="17" t="str">
        <f>'Urgent Medical Advice'!B72</f>
        <v>Process Milestone:</v>
      </c>
      <c r="C298" s="17"/>
      <c r="D298" s="237">
        <f>'Urgent Medical Advice'!D72</f>
        <v>0</v>
      </c>
      <c r="F298" s="246" t="str">
        <f>'Urgent Medical Advice'!F79</f>
        <v>N/A</v>
      </c>
      <c r="G298" s="39"/>
    </row>
    <row r="299" spans="1:7" ht="6.75" customHeight="1" thickBot="1">
      <c r="A299" s="34"/>
      <c r="F299" s="92"/>
      <c r="G299" s="36"/>
    </row>
    <row r="300" spans="1:7" ht="13.5" thickBot="1">
      <c r="A300" s="34"/>
      <c r="C300" s="35" t="s">
        <v>15</v>
      </c>
      <c r="F300" s="247" t="str">
        <f>'Urgent Medical Advice'!F94</f>
        <v xml:space="preserve"> </v>
      </c>
      <c r="G300" s="36"/>
    </row>
    <row r="301" spans="1:7" s="33" customFormat="1" ht="6.75" customHeight="1" thickBot="1">
      <c r="A301" s="40"/>
      <c r="B301" s="17"/>
      <c r="C301" s="41"/>
      <c r="D301" s="38"/>
      <c r="F301" s="99"/>
      <c r="G301" s="39"/>
    </row>
    <row r="302" spans="1:7" s="33" customFormat="1" ht="13.5" customHeight="1" thickBot="1">
      <c r="A302" s="40"/>
      <c r="B302" s="17" t="str">
        <f>'Urgent Medical Advice'!B97</f>
        <v>Process Milestone:</v>
      </c>
      <c r="C302" s="17"/>
      <c r="D302" s="237">
        <f>'Urgent Medical Advice'!D97</f>
        <v>0</v>
      </c>
      <c r="F302" s="246" t="str">
        <f>'Urgent Medical Advice'!F104</f>
        <v>N/A</v>
      </c>
      <c r="G302" s="39"/>
    </row>
    <row r="303" spans="1:7" ht="6.75" customHeight="1" thickBot="1">
      <c r="A303" s="34"/>
      <c r="F303" s="92"/>
      <c r="G303" s="36"/>
    </row>
    <row r="304" spans="1:7" ht="13.5" thickBot="1">
      <c r="A304" s="34"/>
      <c r="C304" s="35" t="s">
        <v>15</v>
      </c>
      <c r="F304" s="247" t="str">
        <f>'Urgent Medical Advice'!F119</f>
        <v xml:space="preserve"> </v>
      </c>
      <c r="G304" s="36"/>
    </row>
    <row r="305" spans="1:7" s="33" customFormat="1" ht="6.75" customHeight="1" thickBot="1">
      <c r="A305" s="40"/>
      <c r="B305" s="17"/>
      <c r="C305" s="41"/>
      <c r="D305" s="38"/>
      <c r="F305" s="99"/>
      <c r="G305" s="39"/>
    </row>
    <row r="306" spans="1:7" s="33" customFormat="1" ht="13.5" customHeight="1" thickBot="1">
      <c r="A306" s="40"/>
      <c r="B306" s="17" t="str">
        <f>'Urgent Medical Advice'!B122</f>
        <v>Process Milestone:</v>
      </c>
      <c r="C306" s="17"/>
      <c r="D306" s="237">
        <f>'Urgent Medical Advice'!D122</f>
        <v>0</v>
      </c>
      <c r="F306" s="246" t="str">
        <f>'Urgent Medical Advice'!F129</f>
        <v>N/A</v>
      </c>
      <c r="G306" s="39"/>
    </row>
    <row r="307" spans="1:7" ht="6.75" customHeight="1" thickBot="1">
      <c r="A307" s="34"/>
      <c r="F307" s="92"/>
      <c r="G307" s="36"/>
    </row>
    <row r="308" spans="1:7" ht="13.5" thickBot="1">
      <c r="A308" s="34"/>
      <c r="C308" s="35" t="s">
        <v>15</v>
      </c>
      <c r="F308" s="247" t="str">
        <f>'Urgent Medical Advice'!F144</f>
        <v xml:space="preserve"> </v>
      </c>
      <c r="G308" s="36"/>
    </row>
    <row r="309" spans="1:7" s="33" customFormat="1" ht="6.75" customHeight="1" thickBot="1">
      <c r="A309" s="40"/>
      <c r="B309" s="17"/>
      <c r="C309" s="41"/>
      <c r="D309" s="38"/>
      <c r="F309" s="99"/>
      <c r="G309" s="39"/>
    </row>
    <row r="310" spans="1:7" s="33" customFormat="1" ht="13.5" customHeight="1" thickBot="1">
      <c r="A310" s="40"/>
      <c r="B310" s="17" t="str">
        <f>'Urgent Medical Advice'!B147</f>
        <v>Improvement Milestone:</v>
      </c>
      <c r="C310" s="17"/>
      <c r="D310" s="237">
        <f>'Urgent Medical Advice'!D147</f>
        <v>0</v>
      </c>
      <c r="F310" s="246" t="str">
        <f>'Urgent Medical Advice'!F154</f>
        <v>N/A</v>
      </c>
      <c r="G310" s="39"/>
    </row>
    <row r="311" spans="1:7" ht="6.75" customHeight="1" thickBot="1">
      <c r="A311" s="34"/>
      <c r="F311" s="92"/>
      <c r="G311" s="36"/>
    </row>
    <row r="312" spans="1:7" ht="13.5" thickBot="1">
      <c r="A312" s="34"/>
      <c r="C312" s="35" t="s">
        <v>15</v>
      </c>
      <c r="F312" s="247" t="str">
        <f>'Urgent Medical Advice'!F169</f>
        <v xml:space="preserve"> </v>
      </c>
      <c r="G312" s="36"/>
    </row>
    <row r="313" spans="1:7" s="33" customFormat="1" ht="6.75" customHeight="1" thickBot="1">
      <c r="A313" s="40"/>
      <c r="B313" s="17"/>
      <c r="C313" s="41"/>
      <c r="D313" s="38"/>
      <c r="F313" s="99"/>
      <c r="G313" s="39"/>
    </row>
    <row r="314" spans="1:7" s="33" customFormat="1" ht="13.5" customHeight="1" thickBot="1">
      <c r="A314" s="40"/>
      <c r="B314" s="17" t="str">
        <f>'Urgent Medical Advice'!B172</f>
        <v>Improvement Milestone:</v>
      </c>
      <c r="C314" s="17"/>
      <c r="D314" s="237">
        <f>'Urgent Medical Advice'!D172</f>
        <v>0</v>
      </c>
      <c r="F314" s="246" t="str">
        <f>'Urgent Medical Advice'!F179</f>
        <v>N/A</v>
      </c>
      <c r="G314" s="39"/>
    </row>
    <row r="315" spans="1:7" ht="6.75" customHeight="1" thickBot="1">
      <c r="A315" s="34"/>
      <c r="F315" s="92"/>
      <c r="G315" s="36"/>
    </row>
    <row r="316" spans="1:7" ht="13.5" thickBot="1">
      <c r="A316" s="34"/>
      <c r="C316" s="35" t="s">
        <v>15</v>
      </c>
      <c r="F316" s="247" t="str">
        <f>'Urgent Medical Advice'!F194</f>
        <v xml:space="preserve"> </v>
      </c>
      <c r="G316" s="36"/>
    </row>
    <row r="317" spans="1:7" s="33" customFormat="1" ht="6.75" customHeight="1" thickBot="1">
      <c r="A317" s="40"/>
      <c r="B317" s="17"/>
      <c r="C317" s="41"/>
      <c r="D317" s="38"/>
      <c r="F317" s="99"/>
      <c r="G317" s="39"/>
    </row>
    <row r="318" spans="1:7" s="33" customFormat="1" ht="13.5" customHeight="1" thickBot="1">
      <c r="A318" s="40"/>
      <c r="B318" s="17" t="str">
        <f>'Urgent Medical Advice'!B197</f>
        <v>Improvement Milestone:</v>
      </c>
      <c r="C318" s="17"/>
      <c r="D318" s="237">
        <f>'Urgent Medical Advice'!D197</f>
        <v>0</v>
      </c>
      <c r="F318" s="246" t="str">
        <f>'Urgent Medical Advice'!F204</f>
        <v>N/A</v>
      </c>
      <c r="G318" s="39"/>
    </row>
    <row r="319" spans="1:7" ht="6.75" customHeight="1" thickBot="1">
      <c r="A319" s="34"/>
      <c r="F319" s="92"/>
      <c r="G319" s="36"/>
    </row>
    <row r="320" spans="1:7" ht="13.5" thickBot="1">
      <c r="A320" s="34"/>
      <c r="C320" s="35" t="s">
        <v>15</v>
      </c>
      <c r="F320" s="247" t="str">
        <f>'Urgent Medical Advice'!F219</f>
        <v xml:space="preserve"> </v>
      </c>
      <c r="G320" s="36"/>
    </row>
    <row r="321" spans="1:7" s="33" customFormat="1" ht="6.75" customHeight="1" thickBot="1">
      <c r="A321" s="40"/>
      <c r="B321" s="17"/>
      <c r="C321" s="41"/>
      <c r="D321" s="38"/>
      <c r="F321" s="99"/>
      <c r="G321" s="39"/>
    </row>
    <row r="322" spans="1:7" s="33" customFormat="1" ht="13.5" customHeight="1" thickBot="1">
      <c r="A322" s="40"/>
      <c r="B322" s="17" t="str">
        <f>'Urgent Medical Advice'!B222</f>
        <v>Improvement Milestone:</v>
      </c>
      <c r="C322" s="17"/>
      <c r="D322" s="237">
        <f>'Urgent Medical Advice'!D222</f>
        <v>0</v>
      </c>
      <c r="F322" s="246" t="str">
        <f>'Urgent Medical Advice'!F229</f>
        <v>N/A</v>
      </c>
      <c r="G322" s="39"/>
    </row>
    <row r="323" spans="1:7" ht="6.75" customHeight="1" thickBot="1">
      <c r="A323" s="34"/>
      <c r="F323" s="92"/>
      <c r="G323" s="36"/>
    </row>
    <row r="324" spans="1:7" ht="13.5" thickBot="1">
      <c r="A324" s="34"/>
      <c r="C324" s="35" t="s">
        <v>15</v>
      </c>
      <c r="F324" s="247" t="str">
        <f>'Urgent Medical Advice'!F244</f>
        <v xml:space="preserve"> </v>
      </c>
      <c r="G324" s="36"/>
    </row>
    <row r="325" spans="1:7" s="33" customFormat="1" ht="6.75" customHeight="1" thickBot="1">
      <c r="A325" s="40"/>
      <c r="B325" s="17"/>
      <c r="C325" s="41"/>
      <c r="D325" s="38"/>
      <c r="F325" s="99"/>
      <c r="G325" s="39"/>
    </row>
    <row r="326" spans="1:7" s="33" customFormat="1" ht="13.5" customHeight="1" thickBot="1">
      <c r="A326" s="40"/>
      <c r="B326" s="17" t="str">
        <f>'Urgent Medical Advice'!B247</f>
        <v>Improvement Milestone:</v>
      </c>
      <c r="C326" s="17"/>
      <c r="D326" s="237">
        <f>'Urgent Medical Advice'!D247</f>
        <v>0</v>
      </c>
      <c r="F326" s="246" t="str">
        <f>'Urgent Medical Advice'!F254</f>
        <v>N/A</v>
      </c>
      <c r="G326" s="39"/>
    </row>
    <row r="327" spans="1:7" ht="6.75" customHeight="1" thickBot="1">
      <c r="A327" s="34"/>
      <c r="F327" s="92"/>
      <c r="G327" s="36"/>
    </row>
    <row r="328" spans="1:7" ht="13.5" thickBot="1">
      <c r="A328" s="34"/>
      <c r="C328" s="35" t="s">
        <v>15</v>
      </c>
      <c r="F328" s="247" t="str">
        <f>'Urgent Medical Advice'!F269</f>
        <v xml:space="preserve"> </v>
      </c>
      <c r="G328" s="36"/>
    </row>
    <row r="329" spans="1:7" ht="13.5" thickBot="1">
      <c r="A329" s="34"/>
      <c r="C329" s="35"/>
      <c r="F329" s="92"/>
      <c r="G329" s="36"/>
    </row>
    <row r="330" spans="1:7" ht="13.5" thickBot="1">
      <c r="A330" s="34"/>
      <c r="B330" s="2" t="s">
        <v>10</v>
      </c>
      <c r="C330" s="35"/>
      <c r="F330" s="248">
        <f>'Urgent Medical Advice'!F18</f>
        <v>0</v>
      </c>
      <c r="G330" s="36"/>
    </row>
    <row r="331" spans="1:7" ht="13.5" thickBot="1">
      <c r="A331" s="34"/>
      <c r="C331" s="35"/>
      <c r="F331" s="92"/>
      <c r="G331" s="36"/>
    </row>
    <row r="332" spans="1:7" ht="13.5" thickBot="1">
      <c r="A332" s="34"/>
      <c r="B332" s="2" t="s">
        <v>66</v>
      </c>
      <c r="C332" s="35"/>
      <c r="F332" s="249">
        <f>SUM(F328,F324,F320,F316,F312,F308,F304,F300,F296,F292)</f>
        <v>0</v>
      </c>
      <c r="G332" s="36"/>
    </row>
    <row r="333" spans="1:7" ht="13.5" thickBot="1">
      <c r="A333" s="34"/>
      <c r="C333" s="35"/>
      <c r="F333" s="92"/>
      <c r="G333" s="36"/>
    </row>
    <row r="334" spans="1:7" ht="13.5" thickBot="1">
      <c r="A334" s="34"/>
      <c r="B334" s="2" t="s">
        <v>67</v>
      </c>
      <c r="C334" s="35"/>
      <c r="F334" s="249">
        <f>COUNT(F328,F324,F320,F316,F312,F308,F304,F300,F296,F292)</f>
        <v>0</v>
      </c>
      <c r="G334" s="36"/>
    </row>
    <row r="335" spans="1:7" ht="13.5" thickBot="1">
      <c r="A335" s="34"/>
      <c r="C335" s="35"/>
      <c r="F335" s="92"/>
      <c r="G335" s="36"/>
    </row>
    <row r="336" spans="1:7" ht="13.5" thickBot="1">
      <c r="A336" s="34"/>
      <c r="B336" s="2" t="s">
        <v>68</v>
      </c>
      <c r="C336" s="35"/>
      <c r="F336" s="250" t="str">
        <f>IF(F334=0," ",F332/F334)</f>
        <v xml:space="preserve"> </v>
      </c>
      <c r="G336" s="36"/>
    </row>
    <row r="337" spans="1:7" ht="13.5" thickBot="1">
      <c r="A337" s="34"/>
      <c r="C337" s="35"/>
      <c r="F337" s="92"/>
      <c r="G337" s="36"/>
    </row>
    <row r="338" spans="1:7" ht="13.5" thickBot="1">
      <c r="A338" s="34"/>
      <c r="B338" s="2" t="s">
        <v>69</v>
      </c>
      <c r="C338" s="35"/>
      <c r="F338" s="248" t="str">
        <f>IF(F334=0," ",F336*F330)</f>
        <v xml:space="preserve"> </v>
      </c>
      <c r="G338" s="36"/>
    </row>
    <row r="339" spans="1:7" ht="13.5" thickBot="1">
      <c r="A339" s="34"/>
      <c r="C339" s="35"/>
      <c r="F339" s="92"/>
      <c r="G339" s="36"/>
    </row>
    <row r="340" spans="1:7" ht="13.5" thickBot="1">
      <c r="A340" s="34"/>
      <c r="B340" s="2" t="s">
        <v>11</v>
      </c>
      <c r="C340" s="35"/>
      <c r="F340" s="251">
        <f>'Urgent Medical Advice'!F20</f>
        <v>0</v>
      </c>
      <c r="G340" s="36"/>
    </row>
    <row r="341" spans="1:7" ht="13.5" thickBot="1">
      <c r="A341" s="34"/>
      <c r="C341" s="35"/>
      <c r="F341" s="92"/>
      <c r="G341" s="36"/>
    </row>
    <row r="342" spans="1:7" ht="13.5" thickBot="1">
      <c r="A342" s="34"/>
      <c r="B342" s="238" t="s">
        <v>70</v>
      </c>
      <c r="C342" s="35"/>
      <c r="F342" s="216" t="str">
        <f>IF(F334=0," ",F338-F340)</f>
        <v xml:space="preserve"> </v>
      </c>
      <c r="G342" s="36"/>
    </row>
    <row r="343" spans="1:7" s="33" customFormat="1" ht="12.75" customHeight="1">
      <c r="A343" s="239"/>
      <c r="B343" s="240"/>
      <c r="C343" s="241"/>
      <c r="D343" s="153"/>
      <c r="E343" s="242"/>
      <c r="F343" s="252"/>
      <c r="G343" s="243"/>
    </row>
    <row r="344" spans="1:7" s="33" customFormat="1" ht="15.75" thickBot="1">
      <c r="A344" s="27" t="s">
        <v>99</v>
      </c>
      <c r="B344" s="28"/>
      <c r="C344" s="28"/>
      <c r="D344" s="29"/>
      <c r="E344" s="30"/>
      <c r="F344" s="111"/>
      <c r="G344" s="32"/>
    </row>
    <row r="345" spans="1:7" s="33" customFormat="1" ht="13.5" customHeight="1" thickBot="1">
      <c r="A345" s="40"/>
      <c r="B345" s="17" t="str">
        <f>'Introduce Telemedicine'!B22</f>
        <v>Process Milestone:</v>
      </c>
      <c r="C345" s="17"/>
      <c r="D345" s="237" t="str">
        <f>'Introduce Telemedicine'!D22</f>
        <v>Establish telemedicine triage unit for at least one selected specialty.</v>
      </c>
      <c r="F345" s="246" t="str">
        <f>'Introduce Telemedicine'!F29</f>
        <v>Yes</v>
      </c>
      <c r="G345" s="39"/>
    </row>
    <row r="346" spans="1:7" ht="6.75" customHeight="1" thickBot="1">
      <c r="A346" s="34"/>
      <c r="F346" s="92"/>
      <c r="G346" s="36"/>
    </row>
    <row r="347" spans="1:7" ht="13.5" thickBot="1">
      <c r="A347" s="34"/>
      <c r="C347" s="35" t="s">
        <v>15</v>
      </c>
      <c r="F347" s="247">
        <f>'Introduce Telemedicine'!F44</f>
        <v>1</v>
      </c>
      <c r="G347" s="36"/>
    </row>
    <row r="348" spans="1:7" s="33" customFormat="1" ht="6.75" customHeight="1" thickBot="1">
      <c r="A348" s="40"/>
      <c r="B348" s="17"/>
      <c r="C348" s="41"/>
      <c r="D348" s="38"/>
      <c r="F348" s="99"/>
      <c r="G348" s="39"/>
    </row>
    <row r="349" spans="1:7" s="33" customFormat="1" ht="30" customHeight="1" thickBot="1">
      <c r="A349" s="40"/>
      <c r="B349" s="17" t="str">
        <f>'Introduce Telemedicine'!B47</f>
        <v>Process Milestone:</v>
      </c>
      <c r="C349" s="17"/>
      <c r="D349" s="237" t="str">
        <f>'Introduce Telemedicine'!D47</f>
        <v>Pilot telemedicine charting and communication tools for consulting and referring practitioners with in the Electronic Medical Record (EMR) system.</v>
      </c>
      <c r="F349" s="246" t="str">
        <f>'Introduce Telemedicine'!F54</f>
        <v>Yes</v>
      </c>
      <c r="G349" s="39"/>
    </row>
    <row r="350" spans="1:7" ht="6.75" customHeight="1" thickBot="1">
      <c r="A350" s="34"/>
      <c r="F350" s="92"/>
      <c r="G350" s="36"/>
    </row>
    <row r="351" spans="1:7" ht="13.5" thickBot="1">
      <c r="A351" s="34"/>
      <c r="C351" s="35" t="s">
        <v>15</v>
      </c>
      <c r="F351" s="247">
        <f>'Introduce Telemedicine'!F69</f>
        <v>1</v>
      </c>
      <c r="G351" s="36"/>
    </row>
    <row r="352" spans="1:7" s="33" customFormat="1" ht="6.75" customHeight="1" thickBot="1">
      <c r="A352" s="40"/>
      <c r="B352" s="17"/>
      <c r="C352" s="41"/>
      <c r="D352" s="38"/>
      <c r="F352" s="99"/>
      <c r="G352" s="39"/>
    </row>
    <row r="353" spans="1:7" s="33" customFormat="1" ht="13.5" customHeight="1" thickBot="1">
      <c r="A353" s="40"/>
      <c r="B353" s="17" t="str">
        <f>'Introduce Telemedicine'!B72</f>
        <v>Process Milestone:</v>
      </c>
      <c r="C353" s="17"/>
      <c r="D353" s="237">
        <f>'Introduce Telemedicine'!D72</f>
        <v>0</v>
      </c>
      <c r="F353" s="246" t="str">
        <f>'Introduce Telemedicine'!F79</f>
        <v>N/A</v>
      </c>
      <c r="G353" s="39"/>
    </row>
    <row r="354" spans="1:7" ht="6.75" customHeight="1" thickBot="1">
      <c r="A354" s="34"/>
      <c r="F354" s="92"/>
      <c r="G354" s="36"/>
    </row>
    <row r="355" spans="1:7" ht="13.5" thickBot="1">
      <c r="A355" s="34"/>
      <c r="C355" s="35" t="s">
        <v>15</v>
      </c>
      <c r="F355" s="247" t="str">
        <f>'Introduce Telemedicine'!F94</f>
        <v xml:space="preserve"> </v>
      </c>
      <c r="G355" s="36"/>
    </row>
    <row r="356" spans="1:7" s="33" customFormat="1" ht="6.75" customHeight="1" thickBot="1">
      <c r="A356" s="40"/>
      <c r="B356" s="17"/>
      <c r="C356" s="41"/>
      <c r="D356" s="38"/>
      <c r="F356" s="99"/>
      <c r="G356" s="39"/>
    </row>
    <row r="357" spans="1:7" s="33" customFormat="1" ht="13.5" customHeight="1" thickBot="1">
      <c r="A357" s="40"/>
      <c r="B357" s="17" t="str">
        <f>'Introduce Telemedicine'!B97</f>
        <v>Process Milestone:</v>
      </c>
      <c r="C357" s="17"/>
      <c r="D357" s="237">
        <f>'Introduce Telemedicine'!D97</f>
        <v>0</v>
      </c>
      <c r="F357" s="246" t="str">
        <f>'Introduce Telemedicine'!F104</f>
        <v>N/A</v>
      </c>
      <c r="G357" s="39"/>
    </row>
    <row r="358" spans="1:7" ht="6.75" customHeight="1" thickBot="1">
      <c r="A358" s="34"/>
      <c r="F358" s="92"/>
      <c r="G358" s="36"/>
    </row>
    <row r="359" spans="1:7" ht="13.5" thickBot="1">
      <c r="A359" s="34"/>
      <c r="C359" s="35" t="s">
        <v>15</v>
      </c>
      <c r="F359" s="247" t="str">
        <f>'Introduce Telemedicine'!F119</f>
        <v xml:space="preserve"> </v>
      </c>
      <c r="G359" s="36"/>
    </row>
    <row r="360" spans="1:7" s="33" customFormat="1" ht="6.75" customHeight="1" thickBot="1">
      <c r="A360" s="40"/>
      <c r="B360" s="17"/>
      <c r="C360" s="41"/>
      <c r="D360" s="38"/>
      <c r="F360" s="99"/>
      <c r="G360" s="39"/>
    </row>
    <row r="361" spans="1:7" s="33" customFormat="1" ht="13.5" customHeight="1" thickBot="1">
      <c r="A361" s="40"/>
      <c r="B361" s="17" t="str">
        <f>'Introduce Telemedicine'!B122</f>
        <v>Process Milestone:</v>
      </c>
      <c r="C361" s="17"/>
      <c r="D361" s="237">
        <f>'Introduce Telemedicine'!D122</f>
        <v>0</v>
      </c>
      <c r="F361" s="246" t="str">
        <f>'Introduce Telemedicine'!F129</f>
        <v>N/A</v>
      </c>
      <c r="G361" s="39"/>
    </row>
    <row r="362" spans="1:7" ht="6.75" customHeight="1" thickBot="1">
      <c r="A362" s="34"/>
      <c r="F362" s="92"/>
      <c r="G362" s="36"/>
    </row>
    <row r="363" spans="1:7" ht="13.5" thickBot="1">
      <c r="A363" s="34"/>
      <c r="C363" s="35" t="s">
        <v>15</v>
      </c>
      <c r="F363" s="247" t="str">
        <f>'Introduce Telemedicine'!F144</f>
        <v xml:space="preserve"> </v>
      </c>
      <c r="G363" s="36"/>
    </row>
    <row r="364" spans="1:7" s="33" customFormat="1" ht="6.75" customHeight="1" thickBot="1">
      <c r="A364" s="40"/>
      <c r="B364" s="17"/>
      <c r="C364" s="41"/>
      <c r="D364" s="38"/>
      <c r="F364" s="99"/>
      <c r="G364" s="39"/>
    </row>
    <row r="365" spans="1:7" s="33" customFormat="1" ht="13.5" customHeight="1" thickBot="1">
      <c r="A365" s="40"/>
      <c r="B365" s="17" t="str">
        <f>'Introduce Telemedicine'!B147</f>
        <v>Improvement Milestone:</v>
      </c>
      <c r="C365" s="17"/>
      <c r="D365" s="237">
        <f>'Introduce Telemedicine'!D147</f>
        <v>0</v>
      </c>
      <c r="F365" s="246" t="str">
        <f>'Introduce Telemedicine'!F154</f>
        <v>N/A</v>
      </c>
      <c r="G365" s="39"/>
    </row>
    <row r="366" spans="1:7" ht="6.75" customHeight="1" thickBot="1">
      <c r="A366" s="34"/>
      <c r="F366" s="92"/>
      <c r="G366" s="36"/>
    </row>
    <row r="367" spans="1:7" ht="13.5" thickBot="1">
      <c r="A367" s="34"/>
      <c r="C367" s="35" t="s">
        <v>15</v>
      </c>
      <c r="F367" s="247" t="str">
        <f>'Introduce Telemedicine'!F169</f>
        <v xml:space="preserve"> </v>
      </c>
      <c r="G367" s="36"/>
    </row>
    <row r="368" spans="1:7" s="33" customFormat="1" ht="6.75" customHeight="1" thickBot="1">
      <c r="A368" s="40"/>
      <c r="B368" s="17"/>
      <c r="C368" s="41"/>
      <c r="D368" s="38"/>
      <c r="F368" s="99"/>
      <c r="G368" s="39"/>
    </row>
    <row r="369" spans="1:7" s="33" customFormat="1" ht="13.5" customHeight="1" thickBot="1">
      <c r="A369" s="40"/>
      <c r="B369" s="17" t="str">
        <f>'Introduce Telemedicine'!B172</f>
        <v>Improvement Milestone:</v>
      </c>
      <c r="C369" s="17"/>
      <c r="D369" s="237">
        <f>'Introduce Telemedicine'!D172</f>
        <v>0</v>
      </c>
      <c r="F369" s="246" t="str">
        <f>'Introduce Telemedicine'!F179</f>
        <v>N/A</v>
      </c>
      <c r="G369" s="39"/>
    </row>
    <row r="370" spans="1:7" ht="6.75" customHeight="1" thickBot="1">
      <c r="A370" s="34"/>
      <c r="F370" s="92"/>
      <c r="G370" s="36"/>
    </row>
    <row r="371" spans="1:7" ht="13.5" thickBot="1">
      <c r="A371" s="34"/>
      <c r="C371" s="35" t="s">
        <v>15</v>
      </c>
      <c r="F371" s="247" t="str">
        <f>'Introduce Telemedicine'!F194</f>
        <v xml:space="preserve"> </v>
      </c>
      <c r="G371" s="36"/>
    </row>
    <row r="372" spans="1:7" s="33" customFormat="1" ht="6.75" customHeight="1" thickBot="1">
      <c r="A372" s="40"/>
      <c r="B372" s="17"/>
      <c r="C372" s="41"/>
      <c r="D372" s="38"/>
      <c r="F372" s="99"/>
      <c r="G372" s="39"/>
    </row>
    <row r="373" spans="1:7" s="33" customFormat="1" ht="13.5" customHeight="1" thickBot="1">
      <c r="A373" s="40"/>
      <c r="B373" s="17" t="str">
        <f>'Introduce Telemedicine'!B197</f>
        <v>Improvement Milestone:</v>
      </c>
      <c r="C373" s="17"/>
      <c r="D373" s="237">
        <f>'Introduce Telemedicine'!D197</f>
        <v>0</v>
      </c>
      <c r="F373" s="246" t="str">
        <f>'Introduce Telemedicine'!F204</f>
        <v>N/A</v>
      </c>
      <c r="G373" s="39"/>
    </row>
    <row r="374" spans="1:7" ht="6.75" customHeight="1" thickBot="1">
      <c r="A374" s="34"/>
      <c r="F374" s="92"/>
      <c r="G374" s="36"/>
    </row>
    <row r="375" spans="1:7" ht="13.5" thickBot="1">
      <c r="A375" s="34"/>
      <c r="C375" s="35" t="s">
        <v>15</v>
      </c>
      <c r="F375" s="247" t="str">
        <f>'Introduce Telemedicine'!F219</f>
        <v xml:space="preserve"> </v>
      </c>
      <c r="G375" s="36"/>
    </row>
    <row r="376" spans="1:7" s="33" customFormat="1" ht="6.75" customHeight="1" thickBot="1">
      <c r="A376" s="40"/>
      <c r="B376" s="17"/>
      <c r="C376" s="41"/>
      <c r="D376" s="38"/>
      <c r="F376" s="99"/>
      <c r="G376" s="39"/>
    </row>
    <row r="377" spans="1:7" s="33" customFormat="1" ht="13.5" customHeight="1" thickBot="1">
      <c r="A377" s="40"/>
      <c r="B377" s="17" t="str">
        <f>'Introduce Telemedicine'!B222</f>
        <v>Improvement Milestone:</v>
      </c>
      <c r="C377" s="17"/>
      <c r="D377" s="237">
        <f>'Introduce Telemedicine'!D222</f>
        <v>0</v>
      </c>
      <c r="F377" s="246" t="str">
        <f>'Introduce Telemedicine'!F229</f>
        <v>N/A</v>
      </c>
      <c r="G377" s="39"/>
    </row>
    <row r="378" spans="1:7" ht="6.75" customHeight="1" thickBot="1">
      <c r="A378" s="34"/>
      <c r="F378" s="92"/>
      <c r="G378" s="36"/>
    </row>
    <row r="379" spans="1:7" ht="13.5" thickBot="1">
      <c r="A379" s="34"/>
      <c r="C379" s="35" t="s">
        <v>15</v>
      </c>
      <c r="F379" s="247" t="str">
        <f>'Introduce Telemedicine'!F244</f>
        <v xml:space="preserve"> </v>
      </c>
      <c r="G379" s="36"/>
    </row>
    <row r="380" spans="1:7" s="33" customFormat="1" ht="6.75" customHeight="1" thickBot="1">
      <c r="A380" s="40"/>
      <c r="B380" s="17"/>
      <c r="C380" s="41"/>
      <c r="D380" s="38"/>
      <c r="F380" s="99"/>
      <c r="G380" s="39"/>
    </row>
    <row r="381" spans="1:7" s="33" customFormat="1" ht="13.5" customHeight="1" thickBot="1">
      <c r="A381" s="40"/>
      <c r="B381" s="17" t="str">
        <f>'Introduce Telemedicine'!B247</f>
        <v>Improvement Milestone:</v>
      </c>
      <c r="C381" s="17"/>
      <c r="D381" s="237">
        <f>'Introduce Telemedicine'!D247</f>
        <v>0</v>
      </c>
      <c r="F381" s="246" t="str">
        <f>'Introduce Telemedicine'!F254</f>
        <v>N/A</v>
      </c>
      <c r="G381" s="39"/>
    </row>
    <row r="382" spans="1:7" ht="6.75" customHeight="1" thickBot="1">
      <c r="A382" s="34"/>
      <c r="F382" s="92"/>
      <c r="G382" s="36"/>
    </row>
    <row r="383" spans="1:7" ht="13.5" thickBot="1">
      <c r="A383" s="34"/>
      <c r="C383" s="35" t="s">
        <v>15</v>
      </c>
      <c r="F383" s="247" t="str">
        <f>'Introduce Telemedicine'!F269</f>
        <v xml:space="preserve"> </v>
      </c>
      <c r="G383" s="36"/>
    </row>
    <row r="384" spans="1:7" ht="13.5" thickBot="1">
      <c r="A384" s="34"/>
      <c r="C384" s="35"/>
      <c r="F384" s="92"/>
      <c r="G384" s="36"/>
    </row>
    <row r="385" spans="1:7" ht="13.5" thickBot="1">
      <c r="A385" s="34"/>
      <c r="B385" s="2" t="s">
        <v>10</v>
      </c>
      <c r="C385" s="35"/>
      <c r="F385" s="248">
        <f>'Introduce Telemedicine'!F18</f>
        <v>1219080</v>
      </c>
      <c r="G385" s="36"/>
    </row>
    <row r="386" spans="1:7" ht="13.5" thickBot="1">
      <c r="A386" s="34"/>
      <c r="C386" s="35"/>
      <c r="F386" s="92"/>
      <c r="G386" s="36"/>
    </row>
    <row r="387" spans="1:7" ht="13.5" thickBot="1">
      <c r="A387" s="34"/>
      <c r="B387" s="2" t="s">
        <v>66</v>
      </c>
      <c r="C387" s="35"/>
      <c r="F387" s="249">
        <f>SUM(F383,F379,F375,F371,F367,F363,F359,F355,F351,F347)</f>
        <v>2</v>
      </c>
      <c r="G387" s="36"/>
    </row>
    <row r="388" spans="1:7" ht="13.5" thickBot="1">
      <c r="A388" s="34"/>
      <c r="C388" s="35"/>
      <c r="F388" s="92"/>
      <c r="G388" s="36"/>
    </row>
    <row r="389" spans="1:7" ht="13.5" thickBot="1">
      <c r="A389" s="34"/>
      <c r="B389" s="2" t="s">
        <v>67</v>
      </c>
      <c r="C389" s="35"/>
      <c r="F389" s="249">
        <f>COUNT(F383,F379,F375,F371,F367,F363,F359,F355,F351,F347)</f>
        <v>2</v>
      </c>
      <c r="G389" s="36"/>
    </row>
    <row r="390" spans="1:7" ht="13.5" thickBot="1">
      <c r="A390" s="34"/>
      <c r="C390" s="35"/>
      <c r="F390" s="92"/>
      <c r="G390" s="36"/>
    </row>
    <row r="391" spans="1:7" ht="13.5" thickBot="1">
      <c r="A391" s="34"/>
      <c r="B391" s="2" t="s">
        <v>68</v>
      </c>
      <c r="C391" s="35"/>
      <c r="F391" s="250">
        <f>IF(F389=0," ",F387/F389)</f>
        <v>1</v>
      </c>
      <c r="G391" s="36"/>
    </row>
    <row r="392" spans="1:7" ht="13.5" thickBot="1">
      <c r="A392" s="34"/>
      <c r="C392" s="35"/>
      <c r="F392" s="92"/>
      <c r="G392" s="36"/>
    </row>
    <row r="393" spans="1:7" ht="13.5" thickBot="1">
      <c r="A393" s="34"/>
      <c r="B393" s="2" t="s">
        <v>69</v>
      </c>
      <c r="C393" s="35"/>
      <c r="F393" s="248">
        <f>IF(F389=0," ",F391*F385)</f>
        <v>1219080</v>
      </c>
      <c r="G393" s="36"/>
    </row>
    <row r="394" spans="1:7" ht="13.5" thickBot="1">
      <c r="A394" s="34"/>
      <c r="C394" s="35"/>
      <c r="F394" s="92"/>
      <c r="G394" s="36"/>
    </row>
    <row r="395" spans="1:7" ht="13.5" thickBot="1">
      <c r="A395" s="34"/>
      <c r="B395" s="2" t="s">
        <v>11</v>
      </c>
      <c r="C395" s="35"/>
      <c r="F395" s="251">
        <f>'Introduce Telemedicine'!F20</f>
        <v>1219080</v>
      </c>
      <c r="G395" s="36"/>
    </row>
    <row r="396" spans="1:7" ht="13.5" thickBot="1">
      <c r="A396" s="34"/>
      <c r="C396" s="35"/>
      <c r="F396" s="92"/>
      <c r="G396" s="36"/>
    </row>
    <row r="397" spans="1:7" ht="13.5" thickBot="1">
      <c r="A397" s="34"/>
      <c r="B397" s="238" t="s">
        <v>70</v>
      </c>
      <c r="C397" s="35"/>
      <c r="F397" s="216">
        <f>IF(F389=0," ",F393-F395)</f>
        <v>0</v>
      </c>
      <c r="G397" s="36"/>
    </row>
    <row r="398" spans="1:7" s="33" customFormat="1" ht="12.75" customHeight="1">
      <c r="A398" s="239"/>
      <c r="B398" s="240"/>
      <c r="C398" s="241"/>
      <c r="D398" s="153"/>
      <c r="E398" s="242"/>
      <c r="F398" s="252"/>
      <c r="G398" s="243"/>
    </row>
    <row r="399" spans="1:7" s="33" customFormat="1" ht="15.75" thickBot="1">
      <c r="A399" s="27" t="s">
        <v>100</v>
      </c>
      <c r="B399" s="28"/>
      <c r="C399" s="28"/>
      <c r="D399" s="29"/>
      <c r="E399" s="30"/>
      <c r="F399" s="111"/>
      <c r="G399" s="32"/>
    </row>
    <row r="400" spans="1:7" s="33" customFormat="1" ht="13.5" customHeight="1" thickBot="1">
      <c r="A400" s="40"/>
      <c r="B400" s="17" t="str">
        <f>'Coding &amp; Documentation'!B22</f>
        <v>Process Milestone:</v>
      </c>
      <c r="C400" s="17"/>
      <c r="D400" s="237" t="str">
        <f>'Coding &amp; Documentation'!D22</f>
        <v>Develop a project plan for the organization-wide transition.</v>
      </c>
      <c r="F400" s="246" t="str">
        <f>'Coding &amp; Documentation'!F29</f>
        <v>Yes</v>
      </c>
      <c r="G400" s="39"/>
    </row>
    <row r="401" spans="1:7" ht="6.75" customHeight="1" thickBot="1">
      <c r="A401" s="34"/>
      <c r="F401" s="92"/>
      <c r="G401" s="36"/>
    </row>
    <row r="402" spans="1:7" ht="13.5" thickBot="1">
      <c r="A402" s="34"/>
      <c r="C402" s="35" t="s">
        <v>15</v>
      </c>
      <c r="F402" s="247">
        <f>'Coding &amp; Documentation'!F44</f>
        <v>1</v>
      </c>
      <c r="G402" s="36"/>
    </row>
    <row r="403" spans="1:7" s="33" customFormat="1" ht="6.75" customHeight="1" thickBot="1">
      <c r="A403" s="40"/>
      <c r="B403" s="17"/>
      <c r="C403" s="41"/>
      <c r="D403" s="38"/>
      <c r="F403" s="99"/>
      <c r="G403" s="39"/>
    </row>
    <row r="404" spans="1:7" s="33" customFormat="1" ht="33.75" customHeight="1" thickBot="1">
      <c r="A404" s="40"/>
      <c r="B404" s="17" t="str">
        <f>'Coding &amp; Documentation'!B47</f>
        <v>Process Milestone:</v>
      </c>
      <c r="C404" s="17"/>
      <c r="D404" s="237" t="str">
        <f>'Coding &amp; Documentation'!D47</f>
        <v>Determine whether current information systems that house ICD codes should be converted or upgraded.</v>
      </c>
      <c r="F404" s="246" t="str">
        <f>'Coding &amp; Documentation'!F54</f>
        <v>Yes</v>
      </c>
      <c r="G404" s="39"/>
    </row>
    <row r="405" spans="1:7" ht="6.75" customHeight="1" thickBot="1">
      <c r="A405" s="34"/>
      <c r="F405" s="92"/>
      <c r="G405" s="36"/>
    </row>
    <row r="406" spans="1:7" ht="13.5" thickBot="1">
      <c r="A406" s="34"/>
      <c r="C406" s="35" t="s">
        <v>15</v>
      </c>
      <c r="F406" s="247">
        <f>'Coding &amp; Documentation'!F69</f>
        <v>1</v>
      </c>
      <c r="G406" s="36"/>
    </row>
    <row r="407" spans="1:7" s="33" customFormat="1" ht="6.75" customHeight="1" thickBot="1">
      <c r="A407" s="40"/>
      <c r="B407" s="17"/>
      <c r="C407" s="41"/>
      <c r="D407" s="38"/>
      <c r="F407" s="99"/>
      <c r="G407" s="39"/>
    </row>
    <row r="408" spans="1:7" s="33" customFormat="1" ht="13.5" customHeight="1" thickBot="1">
      <c r="A408" s="40"/>
      <c r="B408" s="17" t="str">
        <f>'Coding &amp; Documentation'!B72</f>
        <v>Process Milestone:</v>
      </c>
      <c r="C408" s="17"/>
      <c r="D408" s="237">
        <f>'Coding &amp; Documentation'!D72</f>
        <v>0</v>
      </c>
      <c r="F408" s="246" t="str">
        <f>'Coding &amp; Documentation'!F79</f>
        <v>N/A</v>
      </c>
      <c r="G408" s="39"/>
    </row>
    <row r="409" spans="1:7" ht="6.75" customHeight="1" thickBot="1">
      <c r="A409" s="34"/>
      <c r="F409" s="92"/>
      <c r="G409" s="36"/>
    </row>
    <row r="410" spans="1:7" ht="13.5" thickBot="1">
      <c r="A410" s="34"/>
      <c r="C410" s="35" t="s">
        <v>15</v>
      </c>
      <c r="F410" s="247" t="str">
        <f>'Coding &amp; Documentation'!F94</f>
        <v xml:space="preserve"> </v>
      </c>
      <c r="G410" s="36"/>
    </row>
    <row r="411" spans="1:7" s="33" customFormat="1" ht="6.75" customHeight="1" thickBot="1">
      <c r="A411" s="40"/>
      <c r="B411" s="17"/>
      <c r="C411" s="41"/>
      <c r="D411" s="38"/>
      <c r="F411" s="99"/>
      <c r="G411" s="39"/>
    </row>
    <row r="412" spans="1:7" s="33" customFormat="1" ht="13.5" customHeight="1" thickBot="1">
      <c r="A412" s="40"/>
      <c r="B412" s="17" t="str">
        <f>'Coding &amp; Documentation'!B97</f>
        <v>Process Milestone:</v>
      </c>
      <c r="C412" s="17"/>
      <c r="D412" s="237">
        <f>'Coding &amp; Documentation'!D97</f>
        <v>0</v>
      </c>
      <c r="F412" s="246" t="str">
        <f>'Coding &amp; Documentation'!F104</f>
        <v>N/A</v>
      </c>
      <c r="G412" s="39"/>
    </row>
    <row r="413" spans="1:7" ht="6.75" customHeight="1" thickBot="1">
      <c r="A413" s="34"/>
      <c r="F413" s="92"/>
      <c r="G413" s="36"/>
    </row>
    <row r="414" spans="1:7" ht="13.5" thickBot="1">
      <c r="A414" s="34"/>
      <c r="C414" s="35" t="s">
        <v>15</v>
      </c>
      <c r="F414" s="247" t="str">
        <f>'Coding &amp; Documentation'!F119</f>
        <v xml:space="preserve"> </v>
      </c>
      <c r="G414" s="36"/>
    </row>
    <row r="415" spans="1:7" s="33" customFormat="1" ht="6.75" customHeight="1" thickBot="1">
      <c r="A415" s="40"/>
      <c r="B415" s="17"/>
      <c r="C415" s="41"/>
      <c r="D415" s="38"/>
      <c r="F415" s="99"/>
      <c r="G415" s="39"/>
    </row>
    <row r="416" spans="1:7" s="33" customFormat="1" ht="13.5" customHeight="1" thickBot="1">
      <c r="A416" s="40"/>
      <c r="B416" s="17" t="str">
        <f>'Coding &amp; Documentation'!B122</f>
        <v>Process Milestone:</v>
      </c>
      <c r="C416" s="17"/>
      <c r="D416" s="237">
        <f>'Coding &amp; Documentation'!D122</f>
        <v>0</v>
      </c>
      <c r="F416" s="246" t="str">
        <f>'Coding &amp; Documentation'!F129</f>
        <v>N/A</v>
      </c>
      <c r="G416" s="39"/>
    </row>
    <row r="417" spans="1:7" ht="6.75" customHeight="1" thickBot="1">
      <c r="A417" s="34"/>
      <c r="F417" s="92"/>
      <c r="G417" s="36"/>
    </row>
    <row r="418" spans="1:7" ht="13.5" thickBot="1">
      <c r="A418" s="34"/>
      <c r="C418" s="35" t="s">
        <v>15</v>
      </c>
      <c r="F418" s="247" t="str">
        <f>'Coding &amp; Documentation'!F144</f>
        <v xml:space="preserve"> </v>
      </c>
      <c r="G418" s="36"/>
    </row>
    <row r="419" spans="1:7" s="33" customFormat="1" ht="6.75" customHeight="1" thickBot="1">
      <c r="A419" s="40"/>
      <c r="B419" s="17"/>
      <c r="C419" s="41"/>
      <c r="D419" s="38"/>
      <c r="F419" s="99"/>
      <c r="G419" s="39"/>
    </row>
    <row r="420" spans="1:7" s="33" customFormat="1" ht="13.5" customHeight="1" thickBot="1">
      <c r="A420" s="40"/>
      <c r="B420" s="17" t="str">
        <f>'Coding &amp; Documentation'!B147</f>
        <v>Improvement Milestone:</v>
      </c>
      <c r="C420" s="17"/>
      <c r="D420" s="237">
        <f>'Coding &amp; Documentation'!D147</f>
        <v>0</v>
      </c>
      <c r="F420" s="246" t="str">
        <f>'Coding &amp; Documentation'!F154</f>
        <v>N/A</v>
      </c>
      <c r="G420" s="39"/>
    </row>
    <row r="421" spans="1:7" ht="6.75" customHeight="1" thickBot="1">
      <c r="A421" s="34"/>
      <c r="F421" s="92"/>
      <c r="G421" s="36"/>
    </row>
    <row r="422" spans="1:7" ht="13.5" thickBot="1">
      <c r="A422" s="34"/>
      <c r="C422" s="35" t="s">
        <v>15</v>
      </c>
      <c r="F422" s="247" t="str">
        <f>'Coding &amp; Documentation'!F169</f>
        <v xml:space="preserve"> </v>
      </c>
      <c r="G422" s="36"/>
    </row>
    <row r="423" spans="1:7" s="33" customFormat="1" ht="6.75" customHeight="1" thickBot="1">
      <c r="A423" s="40"/>
      <c r="B423" s="17"/>
      <c r="C423" s="41"/>
      <c r="D423" s="38"/>
      <c r="F423" s="99"/>
      <c r="G423" s="39"/>
    </row>
    <row r="424" spans="1:7" s="33" customFormat="1" ht="13.5" customHeight="1" thickBot="1">
      <c r="A424" s="40"/>
      <c r="B424" s="17" t="str">
        <f>'Coding &amp; Documentation'!B172</f>
        <v>Improvement Milestone:</v>
      </c>
      <c r="C424" s="17"/>
      <c r="D424" s="237">
        <f>'Coding &amp; Documentation'!D172</f>
        <v>0</v>
      </c>
      <c r="F424" s="246" t="str">
        <f>'Coding &amp; Documentation'!F179</f>
        <v>N/A</v>
      </c>
      <c r="G424" s="39"/>
    </row>
    <row r="425" spans="1:7" ht="6.75" customHeight="1" thickBot="1">
      <c r="A425" s="34"/>
      <c r="F425" s="92"/>
      <c r="G425" s="36"/>
    </row>
    <row r="426" spans="1:7" ht="13.5" thickBot="1">
      <c r="A426" s="34"/>
      <c r="C426" s="35" t="s">
        <v>15</v>
      </c>
      <c r="F426" s="247" t="str">
        <f>'Coding &amp; Documentation'!F194</f>
        <v xml:space="preserve"> </v>
      </c>
      <c r="G426" s="36"/>
    </row>
    <row r="427" spans="1:7" s="33" customFormat="1" ht="6.75" customHeight="1" thickBot="1">
      <c r="A427" s="40"/>
      <c r="B427" s="17"/>
      <c r="C427" s="41"/>
      <c r="D427" s="38"/>
      <c r="F427" s="99"/>
      <c r="G427" s="39"/>
    </row>
    <row r="428" spans="1:7" s="33" customFormat="1" ht="13.5" customHeight="1" thickBot="1">
      <c r="A428" s="40"/>
      <c r="B428" s="17" t="str">
        <f>'Coding &amp; Documentation'!B197</f>
        <v>Improvement Milestone:</v>
      </c>
      <c r="C428" s="17"/>
      <c r="D428" s="237">
        <f>'Coding &amp; Documentation'!D197</f>
        <v>0</v>
      </c>
      <c r="F428" s="246" t="str">
        <f>'Coding &amp; Documentation'!F204</f>
        <v>N/A</v>
      </c>
      <c r="G428" s="39"/>
    </row>
    <row r="429" spans="1:7" ht="6.75" customHeight="1" thickBot="1">
      <c r="A429" s="34"/>
      <c r="F429" s="92"/>
      <c r="G429" s="36"/>
    </row>
    <row r="430" spans="1:7" ht="13.5" thickBot="1">
      <c r="A430" s="34"/>
      <c r="C430" s="35" t="s">
        <v>15</v>
      </c>
      <c r="F430" s="247" t="str">
        <f>'Coding &amp; Documentation'!F219</f>
        <v xml:space="preserve"> </v>
      </c>
      <c r="G430" s="36"/>
    </row>
    <row r="431" spans="1:7" s="33" customFormat="1" ht="6.75" customHeight="1" thickBot="1">
      <c r="A431" s="40"/>
      <c r="B431" s="17"/>
      <c r="C431" s="41"/>
      <c r="D431" s="38"/>
      <c r="F431" s="99"/>
      <c r="G431" s="39"/>
    </row>
    <row r="432" spans="1:7" s="33" customFormat="1" ht="13.5" customHeight="1" thickBot="1">
      <c r="A432" s="40"/>
      <c r="B432" s="17" t="str">
        <f>'Coding &amp; Documentation'!B222</f>
        <v>Improvement Milestone:</v>
      </c>
      <c r="C432" s="17"/>
      <c r="D432" s="237">
        <f>'Coding &amp; Documentation'!D222</f>
        <v>0</v>
      </c>
      <c r="F432" s="246" t="str">
        <f>'Coding &amp; Documentation'!F229</f>
        <v>N/A</v>
      </c>
      <c r="G432" s="39"/>
    </row>
    <row r="433" spans="1:7" ht="6.75" customHeight="1" thickBot="1">
      <c r="A433" s="34"/>
      <c r="F433" s="92"/>
      <c r="G433" s="36"/>
    </row>
    <row r="434" spans="1:7" ht="13.5" thickBot="1">
      <c r="A434" s="34"/>
      <c r="C434" s="35" t="s">
        <v>15</v>
      </c>
      <c r="F434" s="247" t="str">
        <f>'Coding &amp; Documentation'!F244</f>
        <v xml:space="preserve"> </v>
      </c>
      <c r="G434" s="36"/>
    </row>
    <row r="435" spans="1:7" s="33" customFormat="1" ht="6.75" customHeight="1" thickBot="1">
      <c r="A435" s="40"/>
      <c r="B435" s="17"/>
      <c r="C435" s="41"/>
      <c r="D435" s="38"/>
      <c r="F435" s="99"/>
      <c r="G435" s="39"/>
    </row>
    <row r="436" spans="1:7" s="33" customFormat="1" ht="13.5" customHeight="1" thickBot="1">
      <c r="A436" s="40"/>
      <c r="B436" s="17" t="str">
        <f>'Coding &amp; Documentation'!B247</f>
        <v>Improvement Milestone:</v>
      </c>
      <c r="C436" s="17"/>
      <c r="D436" s="237">
        <f>'Coding &amp; Documentation'!D247</f>
        <v>0</v>
      </c>
      <c r="F436" s="246" t="str">
        <f>'Coding &amp; Documentation'!F254</f>
        <v>N/A</v>
      </c>
      <c r="G436" s="39"/>
    </row>
    <row r="437" spans="1:7" ht="6.75" customHeight="1" thickBot="1">
      <c r="A437" s="34"/>
      <c r="F437" s="92"/>
      <c r="G437" s="36"/>
    </row>
    <row r="438" spans="1:7" ht="13.5" thickBot="1">
      <c r="A438" s="34"/>
      <c r="C438" s="35" t="s">
        <v>15</v>
      </c>
      <c r="F438" s="247" t="str">
        <f>'Coding &amp; Documentation'!F269</f>
        <v xml:space="preserve"> </v>
      </c>
      <c r="G438" s="36"/>
    </row>
    <row r="439" spans="1:7" ht="13.5" thickBot="1">
      <c r="A439" s="34"/>
      <c r="C439" s="35"/>
      <c r="F439" s="92"/>
      <c r="G439" s="36"/>
    </row>
    <row r="440" spans="1:7" ht="13.5" thickBot="1">
      <c r="A440" s="34"/>
      <c r="B440" s="2" t="s">
        <v>10</v>
      </c>
      <c r="C440" s="35"/>
      <c r="F440" s="248">
        <f>'Coding &amp; Documentation'!F18</f>
        <v>2844520</v>
      </c>
      <c r="G440" s="36"/>
    </row>
    <row r="441" spans="1:7" ht="13.5" thickBot="1">
      <c r="A441" s="34"/>
      <c r="C441" s="35"/>
      <c r="F441" s="92"/>
      <c r="G441" s="36"/>
    </row>
    <row r="442" spans="1:7" ht="13.5" thickBot="1">
      <c r="A442" s="34"/>
      <c r="B442" s="2" t="s">
        <v>66</v>
      </c>
      <c r="C442" s="35"/>
      <c r="F442" s="249">
        <f>SUM(F438,F434,F430,F426,F422,F418,F414,F410,F406,F402)</f>
        <v>2</v>
      </c>
      <c r="G442" s="36"/>
    </row>
    <row r="443" spans="1:7" ht="13.5" thickBot="1">
      <c r="A443" s="34"/>
      <c r="C443" s="35"/>
      <c r="F443" s="92"/>
      <c r="G443" s="36"/>
    </row>
    <row r="444" spans="1:7" ht="13.5" thickBot="1">
      <c r="A444" s="34"/>
      <c r="B444" s="2" t="s">
        <v>67</v>
      </c>
      <c r="C444" s="35"/>
      <c r="F444" s="249">
        <f>COUNT(F438,F434,F430,F426,F422,F418,F414,F410,F406,F402)</f>
        <v>2</v>
      </c>
      <c r="G444" s="36"/>
    </row>
    <row r="445" spans="1:7" ht="13.5" thickBot="1">
      <c r="A445" s="34"/>
      <c r="C445" s="35"/>
      <c r="F445" s="92"/>
      <c r="G445" s="36"/>
    </row>
    <row r="446" spans="1:7" ht="13.5" thickBot="1">
      <c r="A446" s="34"/>
      <c r="B446" s="2" t="s">
        <v>68</v>
      </c>
      <c r="C446" s="35"/>
      <c r="F446" s="250">
        <f>IF(F444=0," ",F442/F444)</f>
        <v>1</v>
      </c>
      <c r="G446" s="36"/>
    </row>
    <row r="447" spans="1:7" ht="13.5" thickBot="1">
      <c r="A447" s="34"/>
      <c r="C447" s="35"/>
      <c r="F447" s="92"/>
      <c r="G447" s="36"/>
    </row>
    <row r="448" spans="1:7" ht="13.5" thickBot="1">
      <c r="A448" s="34"/>
      <c r="B448" s="2" t="s">
        <v>69</v>
      </c>
      <c r="C448" s="35"/>
      <c r="F448" s="248">
        <f>IF(F444=0," ",F446*F440)</f>
        <v>2844520</v>
      </c>
      <c r="G448" s="36"/>
    </row>
    <row r="449" spans="1:7" ht="13.5" thickBot="1">
      <c r="A449" s="34"/>
      <c r="C449" s="35"/>
      <c r="F449" s="92"/>
      <c r="G449" s="36"/>
    </row>
    <row r="450" spans="1:7" ht="13.5" thickBot="1">
      <c r="A450" s="34"/>
      <c r="B450" s="2" t="s">
        <v>11</v>
      </c>
      <c r="C450" s="35"/>
      <c r="F450" s="251">
        <f>'Coding &amp; Documentation'!F20</f>
        <v>2844520</v>
      </c>
      <c r="G450" s="36"/>
    </row>
    <row r="451" spans="1:7" ht="13.5" thickBot="1">
      <c r="A451" s="34"/>
      <c r="C451" s="35"/>
      <c r="F451" s="92"/>
      <c r="G451" s="36"/>
    </row>
    <row r="452" spans="1:7" ht="13.5" thickBot="1">
      <c r="A452" s="34"/>
      <c r="B452" s="238" t="s">
        <v>70</v>
      </c>
      <c r="C452" s="35"/>
      <c r="F452" s="216">
        <f>IF(F444=0," ",F448-F450)</f>
        <v>0</v>
      </c>
      <c r="G452" s="36"/>
    </row>
    <row r="453" spans="1:7" s="33" customFormat="1" ht="12.75" customHeight="1">
      <c r="A453" s="239"/>
      <c r="B453" s="240"/>
      <c r="C453" s="241"/>
      <c r="D453" s="153"/>
      <c r="E453" s="242"/>
      <c r="F453" s="252"/>
      <c r="G453" s="243"/>
    </row>
    <row r="454" spans="1:7" s="33" customFormat="1" ht="15.75" thickBot="1">
      <c r="A454" s="27" t="s">
        <v>101</v>
      </c>
      <c r="B454" s="28"/>
      <c r="C454" s="28"/>
      <c r="D454" s="29"/>
      <c r="E454" s="30"/>
      <c r="F454" s="111"/>
      <c r="G454" s="32"/>
    </row>
    <row r="455" spans="1:7" s="33" customFormat="1" ht="13.5" customHeight="1" thickBot="1">
      <c r="A455" s="40"/>
      <c r="B455" s="17" t="str">
        <f>'Risk Stratification'!B22</f>
        <v>Process Milestone:</v>
      </c>
      <c r="C455" s="17"/>
      <c r="D455" s="237">
        <f>'Risk Stratification'!D22</f>
        <v>0</v>
      </c>
      <c r="F455" s="246" t="str">
        <f>'Risk Stratification'!F29</f>
        <v>N/A</v>
      </c>
      <c r="G455" s="39"/>
    </row>
    <row r="456" spans="1:7" ht="6.75" customHeight="1" thickBot="1">
      <c r="A456" s="34"/>
      <c r="F456" s="92"/>
      <c r="G456" s="36"/>
    </row>
    <row r="457" spans="1:7" ht="13.5" thickBot="1">
      <c r="A457" s="34"/>
      <c r="C457" s="35" t="s">
        <v>15</v>
      </c>
      <c r="F457" s="247" t="str">
        <f>'Risk Stratification'!F44</f>
        <v xml:space="preserve"> </v>
      </c>
      <c r="G457" s="36"/>
    </row>
    <row r="458" spans="1:7" s="33" customFormat="1" ht="6.75" customHeight="1" thickBot="1">
      <c r="A458" s="40"/>
      <c r="B458" s="17"/>
      <c r="C458" s="41"/>
      <c r="D458" s="38"/>
      <c r="F458" s="99"/>
      <c r="G458" s="39"/>
    </row>
    <row r="459" spans="1:7" s="33" customFormat="1" ht="13.5" customHeight="1" thickBot="1">
      <c r="A459" s="40"/>
      <c r="B459" s="17" t="str">
        <f>'Risk Stratification'!B47</f>
        <v>Process Milestone:</v>
      </c>
      <c r="C459" s="17"/>
      <c r="D459" s="237">
        <f>'Risk Stratification'!D47</f>
        <v>0</v>
      </c>
      <c r="F459" s="246" t="str">
        <f>'Risk Stratification'!F54</f>
        <v>N/A</v>
      </c>
      <c r="G459" s="39"/>
    </row>
    <row r="460" spans="1:7" ht="6.75" customHeight="1" thickBot="1">
      <c r="A460" s="34"/>
      <c r="F460" s="92"/>
      <c r="G460" s="36"/>
    </row>
    <row r="461" spans="1:7" ht="13.5" thickBot="1">
      <c r="A461" s="34"/>
      <c r="C461" s="35" t="s">
        <v>15</v>
      </c>
      <c r="F461" s="247" t="str">
        <f>'Risk Stratification'!F69</f>
        <v xml:space="preserve"> </v>
      </c>
      <c r="G461" s="36"/>
    </row>
    <row r="462" spans="1:7" s="33" customFormat="1" ht="6.75" customHeight="1" thickBot="1">
      <c r="A462" s="40"/>
      <c r="B462" s="17"/>
      <c r="C462" s="41"/>
      <c r="D462" s="38"/>
      <c r="F462" s="99"/>
      <c r="G462" s="39"/>
    </row>
    <row r="463" spans="1:7" s="33" customFormat="1" ht="13.5" customHeight="1" thickBot="1">
      <c r="A463" s="40"/>
      <c r="B463" s="17" t="str">
        <f>'Risk Stratification'!B72</f>
        <v>Process Milestone:</v>
      </c>
      <c r="C463" s="17"/>
      <c r="D463" s="237">
        <f>'Risk Stratification'!D72</f>
        <v>0</v>
      </c>
      <c r="F463" s="246" t="str">
        <f>'Risk Stratification'!F79</f>
        <v>N/A</v>
      </c>
      <c r="G463" s="39"/>
    </row>
    <row r="464" spans="1:7" ht="6.75" customHeight="1" thickBot="1">
      <c r="A464" s="34"/>
      <c r="F464" s="92"/>
      <c r="G464" s="36"/>
    </row>
    <row r="465" spans="1:7" ht="13.5" thickBot="1">
      <c r="A465" s="34"/>
      <c r="C465" s="35" t="s">
        <v>15</v>
      </c>
      <c r="F465" s="247" t="str">
        <f>'Risk Stratification'!F94</f>
        <v xml:space="preserve"> </v>
      </c>
      <c r="G465" s="36"/>
    </row>
    <row r="466" spans="1:7" s="33" customFormat="1" ht="6.75" customHeight="1" thickBot="1">
      <c r="A466" s="40"/>
      <c r="B466" s="17"/>
      <c r="C466" s="41"/>
      <c r="D466" s="38"/>
      <c r="F466" s="99"/>
      <c r="G466" s="39"/>
    </row>
    <row r="467" spans="1:7" s="33" customFormat="1" ht="13.5" customHeight="1" thickBot="1">
      <c r="A467" s="40"/>
      <c r="B467" s="17" t="str">
        <f>'Risk Stratification'!B97</f>
        <v>Process Milestone:</v>
      </c>
      <c r="C467" s="17"/>
      <c r="D467" s="237">
        <f>'Risk Stratification'!D97</f>
        <v>0</v>
      </c>
      <c r="F467" s="246" t="str">
        <f>'Risk Stratification'!F104</f>
        <v>N/A</v>
      </c>
      <c r="G467" s="39"/>
    </row>
    <row r="468" spans="1:7" ht="6.75" customHeight="1" thickBot="1">
      <c r="A468" s="34"/>
      <c r="F468" s="92"/>
      <c r="G468" s="36"/>
    </row>
    <row r="469" spans="1:7" ht="13.5" thickBot="1">
      <c r="A469" s="34"/>
      <c r="C469" s="35" t="s">
        <v>15</v>
      </c>
      <c r="F469" s="247" t="str">
        <f>'Risk Stratification'!F119</f>
        <v xml:space="preserve"> </v>
      </c>
      <c r="G469" s="36"/>
    </row>
    <row r="470" spans="1:7" s="33" customFormat="1" ht="6.75" customHeight="1" thickBot="1">
      <c r="A470" s="40"/>
      <c r="B470" s="17"/>
      <c r="C470" s="41"/>
      <c r="D470" s="38"/>
      <c r="F470" s="99"/>
      <c r="G470" s="39"/>
    </row>
    <row r="471" spans="1:7" s="33" customFormat="1" ht="13.5" customHeight="1" thickBot="1">
      <c r="A471" s="40"/>
      <c r="B471" s="17" t="str">
        <f>'Risk Stratification'!B122</f>
        <v>Process Milestone:</v>
      </c>
      <c r="C471" s="17"/>
      <c r="D471" s="237">
        <f>'Risk Stratification'!D122</f>
        <v>0</v>
      </c>
      <c r="F471" s="246" t="str">
        <f>'Risk Stratification'!F129</f>
        <v>N/A</v>
      </c>
      <c r="G471" s="39"/>
    </row>
    <row r="472" spans="1:7" ht="6.75" customHeight="1" thickBot="1">
      <c r="A472" s="34"/>
      <c r="F472" s="92"/>
      <c r="G472" s="36"/>
    </row>
    <row r="473" spans="1:7" ht="13.5" thickBot="1">
      <c r="A473" s="34"/>
      <c r="C473" s="35" t="s">
        <v>15</v>
      </c>
      <c r="F473" s="247" t="str">
        <f>'Risk Stratification'!F144</f>
        <v xml:space="preserve"> </v>
      </c>
      <c r="G473" s="36"/>
    </row>
    <row r="474" spans="1:7" s="33" customFormat="1" ht="6.75" customHeight="1" thickBot="1">
      <c r="A474" s="40"/>
      <c r="B474" s="17"/>
      <c r="C474" s="41"/>
      <c r="D474" s="38"/>
      <c r="F474" s="99"/>
      <c r="G474" s="39"/>
    </row>
    <row r="475" spans="1:7" s="33" customFormat="1" ht="13.5" customHeight="1" thickBot="1">
      <c r="A475" s="40"/>
      <c r="B475" s="17" t="str">
        <f>'Risk Stratification'!B147</f>
        <v>Improvement Milestone:</v>
      </c>
      <c r="C475" s="17"/>
      <c r="D475" s="237">
        <f>'Risk Stratification'!D147</f>
        <v>0</v>
      </c>
      <c r="F475" s="246" t="str">
        <f>'Risk Stratification'!F154</f>
        <v>N/A</v>
      </c>
      <c r="G475" s="39"/>
    </row>
    <row r="476" spans="1:7" ht="6.75" customHeight="1" thickBot="1">
      <c r="A476" s="34"/>
      <c r="F476" s="92"/>
      <c r="G476" s="36"/>
    </row>
    <row r="477" spans="1:7" ht="13.5" thickBot="1">
      <c r="A477" s="34"/>
      <c r="C477" s="35" t="s">
        <v>15</v>
      </c>
      <c r="F477" s="247" t="str">
        <f>'Risk Stratification'!F169</f>
        <v xml:space="preserve"> </v>
      </c>
      <c r="G477" s="36"/>
    </row>
    <row r="478" spans="1:7" s="33" customFormat="1" ht="6.75" customHeight="1" thickBot="1">
      <c r="A478" s="40"/>
      <c r="B478" s="17"/>
      <c r="C478" s="41"/>
      <c r="D478" s="38"/>
      <c r="F478" s="99"/>
      <c r="G478" s="39"/>
    </row>
    <row r="479" spans="1:7" s="33" customFormat="1" ht="13.5" customHeight="1" thickBot="1">
      <c r="A479" s="40"/>
      <c r="B479" s="17" t="str">
        <f>'Risk Stratification'!B172</f>
        <v>Improvement Milestone:</v>
      </c>
      <c r="C479" s="17"/>
      <c r="D479" s="237">
        <f>'Risk Stratification'!D172</f>
        <v>0</v>
      </c>
      <c r="F479" s="246" t="str">
        <f>'Risk Stratification'!F179</f>
        <v>N/A</v>
      </c>
      <c r="G479" s="39"/>
    </row>
    <row r="480" spans="1:7" ht="6.75" customHeight="1" thickBot="1">
      <c r="A480" s="34"/>
      <c r="F480" s="92"/>
      <c r="G480" s="36"/>
    </row>
    <row r="481" spans="1:7" ht="13.5" thickBot="1">
      <c r="A481" s="34"/>
      <c r="C481" s="35" t="s">
        <v>15</v>
      </c>
      <c r="F481" s="247" t="str">
        <f>'Risk Stratification'!F194</f>
        <v xml:space="preserve"> </v>
      </c>
      <c r="G481" s="36"/>
    </row>
    <row r="482" spans="1:7" s="33" customFormat="1" ht="6.75" customHeight="1" thickBot="1">
      <c r="A482" s="40"/>
      <c r="B482" s="17"/>
      <c r="C482" s="41"/>
      <c r="D482" s="38"/>
      <c r="F482" s="99"/>
      <c r="G482" s="39"/>
    </row>
    <row r="483" spans="1:7" s="33" customFormat="1" ht="13.5" customHeight="1" thickBot="1">
      <c r="A483" s="40"/>
      <c r="B483" s="17" t="str">
        <f>'Risk Stratification'!B197</f>
        <v>Improvement Milestone:</v>
      </c>
      <c r="C483" s="17"/>
      <c r="D483" s="237">
        <f>'Risk Stratification'!D197</f>
        <v>0</v>
      </c>
      <c r="F483" s="246" t="str">
        <f>'Risk Stratification'!F204</f>
        <v>N/A</v>
      </c>
      <c r="G483" s="39"/>
    </row>
    <row r="484" spans="1:7" ht="6.75" customHeight="1" thickBot="1">
      <c r="A484" s="34"/>
      <c r="F484" s="92"/>
      <c r="G484" s="36"/>
    </row>
    <row r="485" spans="1:7" ht="13.5" thickBot="1">
      <c r="A485" s="34"/>
      <c r="C485" s="35" t="s">
        <v>15</v>
      </c>
      <c r="F485" s="247" t="str">
        <f>'Risk Stratification'!F219</f>
        <v xml:space="preserve"> </v>
      </c>
      <c r="G485" s="36"/>
    </row>
    <row r="486" spans="1:7" s="33" customFormat="1" ht="6.75" customHeight="1" thickBot="1">
      <c r="A486" s="40"/>
      <c r="B486" s="17"/>
      <c r="C486" s="41"/>
      <c r="D486" s="38"/>
      <c r="F486" s="99"/>
      <c r="G486" s="39"/>
    </row>
    <row r="487" spans="1:7" s="33" customFormat="1" ht="13.5" customHeight="1" thickBot="1">
      <c r="A487" s="40"/>
      <c r="B487" s="17" t="str">
        <f>'Risk Stratification'!B222</f>
        <v>Improvement Milestone:</v>
      </c>
      <c r="C487" s="17"/>
      <c r="D487" s="237">
        <f>'Risk Stratification'!D222</f>
        <v>0</v>
      </c>
      <c r="F487" s="246" t="str">
        <f>'Risk Stratification'!F229</f>
        <v>N/A</v>
      </c>
      <c r="G487" s="39"/>
    </row>
    <row r="488" spans="1:7" ht="6.75" customHeight="1" thickBot="1">
      <c r="A488" s="34"/>
      <c r="F488" s="92"/>
      <c r="G488" s="36"/>
    </row>
    <row r="489" spans="1:7" ht="13.5" thickBot="1">
      <c r="A489" s="34"/>
      <c r="C489" s="35" t="s">
        <v>15</v>
      </c>
      <c r="F489" s="247" t="str">
        <f>'Risk Stratification'!F244</f>
        <v xml:space="preserve"> </v>
      </c>
      <c r="G489" s="36"/>
    </row>
    <row r="490" spans="1:7" s="33" customFormat="1" ht="6.75" customHeight="1" thickBot="1">
      <c r="A490" s="40"/>
      <c r="B490" s="17"/>
      <c r="C490" s="41"/>
      <c r="D490" s="38"/>
      <c r="F490" s="99"/>
      <c r="G490" s="39"/>
    </row>
    <row r="491" spans="1:7" s="33" customFormat="1" ht="13.5" customHeight="1" thickBot="1">
      <c r="A491" s="40"/>
      <c r="B491" s="17" t="str">
        <f>'Risk Stratification'!B247</f>
        <v>Improvement Milestone:</v>
      </c>
      <c r="C491" s="17"/>
      <c r="D491" s="237">
        <f>'Risk Stratification'!D247</f>
        <v>0</v>
      </c>
      <c r="F491" s="246" t="str">
        <f>'Risk Stratification'!F254</f>
        <v>N/A</v>
      </c>
      <c r="G491" s="39"/>
    </row>
    <row r="492" spans="1:7" ht="6.75" customHeight="1" thickBot="1">
      <c r="A492" s="34"/>
      <c r="F492" s="92"/>
      <c r="G492" s="36"/>
    </row>
    <row r="493" spans="1:7" ht="13.5" thickBot="1">
      <c r="A493" s="34"/>
      <c r="C493" s="35" t="s">
        <v>15</v>
      </c>
      <c r="F493" s="247" t="str">
        <f>'Risk Stratification'!F269</f>
        <v xml:space="preserve"> </v>
      </c>
      <c r="G493" s="36"/>
    </row>
    <row r="494" spans="1:7" ht="13.5" thickBot="1">
      <c r="A494" s="34"/>
      <c r="C494" s="35"/>
      <c r="F494" s="92"/>
      <c r="G494" s="36"/>
    </row>
    <row r="495" spans="1:7" ht="13.5" thickBot="1">
      <c r="A495" s="34"/>
      <c r="B495" s="2" t="s">
        <v>10</v>
      </c>
      <c r="C495" s="35"/>
      <c r="F495" s="248">
        <f>'Risk Stratification'!F18</f>
        <v>0</v>
      </c>
      <c r="G495" s="36"/>
    </row>
    <row r="496" spans="1:7" ht="13.5" thickBot="1">
      <c r="A496" s="34"/>
      <c r="C496" s="35"/>
      <c r="F496" s="92"/>
      <c r="G496" s="36"/>
    </row>
    <row r="497" spans="1:7" ht="13.5" thickBot="1">
      <c r="A497" s="34"/>
      <c r="B497" s="2" t="s">
        <v>66</v>
      </c>
      <c r="C497" s="35"/>
      <c r="F497" s="249">
        <f>SUM(F493,F489,F485,F481,F477,F473,F469,F465,F461,F457)</f>
        <v>0</v>
      </c>
      <c r="G497" s="36"/>
    </row>
    <row r="498" spans="1:7" ht="13.5" thickBot="1">
      <c r="A498" s="34"/>
      <c r="C498" s="35"/>
      <c r="F498" s="92"/>
      <c r="G498" s="36"/>
    </row>
    <row r="499" spans="1:7" ht="13.5" thickBot="1">
      <c r="A499" s="34"/>
      <c r="B499" s="2" t="s">
        <v>67</v>
      </c>
      <c r="C499" s="35"/>
      <c r="F499" s="249">
        <f>COUNT(F493,F489,F485,F481,F477,F473,F469,F465,F461,F457)</f>
        <v>0</v>
      </c>
      <c r="G499" s="36"/>
    </row>
    <row r="500" spans="1:7" ht="13.5" thickBot="1">
      <c r="A500" s="34"/>
      <c r="C500" s="35"/>
      <c r="F500" s="92"/>
      <c r="G500" s="36"/>
    </row>
    <row r="501" spans="1:7" ht="13.5" thickBot="1">
      <c r="A501" s="34"/>
      <c r="B501" s="2" t="s">
        <v>68</v>
      </c>
      <c r="C501" s="35"/>
      <c r="F501" s="250" t="str">
        <f>IF(F499=0," ",F497/F499)</f>
        <v xml:space="preserve"> </v>
      </c>
      <c r="G501" s="36"/>
    </row>
    <row r="502" spans="1:7" ht="13.5" thickBot="1">
      <c r="A502" s="34"/>
      <c r="C502" s="35"/>
      <c r="F502" s="92"/>
      <c r="G502" s="36"/>
    </row>
    <row r="503" spans="1:7" ht="13.5" thickBot="1">
      <c r="A503" s="34"/>
      <c r="B503" s="2" t="s">
        <v>69</v>
      </c>
      <c r="C503" s="35"/>
      <c r="F503" s="248" t="str">
        <f>IF(F499=0," ",F501*F495)</f>
        <v xml:space="preserve"> </v>
      </c>
      <c r="G503" s="36"/>
    </row>
    <row r="504" spans="1:7" ht="13.5" thickBot="1">
      <c r="A504" s="34"/>
      <c r="C504" s="35"/>
      <c r="F504" s="92"/>
      <c r="G504" s="36"/>
    </row>
    <row r="505" spans="1:7" ht="13.5" thickBot="1">
      <c r="A505" s="34"/>
      <c r="B505" s="2" t="s">
        <v>11</v>
      </c>
      <c r="C505" s="35"/>
      <c r="F505" s="251">
        <f>'Risk Stratification'!F20</f>
        <v>0</v>
      </c>
      <c r="G505" s="36"/>
    </row>
    <row r="506" spans="1:7" ht="13.5" thickBot="1">
      <c r="A506" s="34"/>
      <c r="C506" s="35"/>
      <c r="F506" s="92"/>
      <c r="G506" s="36"/>
    </row>
    <row r="507" spans="1:7" ht="13.5" thickBot="1">
      <c r="A507" s="34"/>
      <c r="B507" s="238" t="s">
        <v>70</v>
      </c>
      <c r="C507" s="35"/>
      <c r="F507" s="216" t="str">
        <f>IF(F499=0," ",F503-F505)</f>
        <v xml:space="preserve"> </v>
      </c>
      <c r="G507" s="36"/>
    </row>
    <row r="508" spans="1:7" s="33" customFormat="1" ht="12.75" customHeight="1">
      <c r="A508" s="239"/>
      <c r="B508" s="240"/>
      <c r="C508" s="241"/>
      <c r="D508" s="153"/>
      <c r="E508" s="242"/>
      <c r="F508" s="252"/>
      <c r="G508" s="243"/>
    </row>
    <row r="509" spans="1:7" s="33" customFormat="1" ht="15.75" thickBot="1">
      <c r="A509" s="27" t="s">
        <v>102</v>
      </c>
      <c r="B509" s="28"/>
      <c r="C509" s="28"/>
      <c r="D509" s="29"/>
      <c r="E509" s="30"/>
      <c r="F509" s="111"/>
      <c r="G509" s="32"/>
    </row>
    <row r="510" spans="1:7" s="33" customFormat="1" ht="13.5" customHeight="1" thickBot="1">
      <c r="A510" s="40"/>
      <c r="B510" s="17" t="str">
        <f>'Expand Specialty Care Capacity'!B22</f>
        <v>Process Milestone:</v>
      </c>
      <c r="C510" s="17"/>
      <c r="D510" s="237">
        <f>'Expand Specialty Care Capacity'!D22</f>
        <v>0</v>
      </c>
      <c r="F510" s="246" t="str">
        <f>'Expand Specialty Care Capacity'!F29</f>
        <v>N/A</v>
      </c>
      <c r="G510" s="39"/>
    </row>
    <row r="511" spans="1:7" ht="6.75" customHeight="1" thickBot="1">
      <c r="A511" s="34"/>
      <c r="F511" s="92"/>
      <c r="G511" s="36"/>
    </row>
    <row r="512" spans="1:7" ht="13.5" thickBot="1">
      <c r="A512" s="34"/>
      <c r="C512" s="35" t="s">
        <v>15</v>
      </c>
      <c r="F512" s="247" t="str">
        <f>'Expand Specialty Care Capacity'!F44</f>
        <v xml:space="preserve"> </v>
      </c>
      <c r="G512" s="36"/>
    </row>
    <row r="513" spans="1:7" s="33" customFormat="1" ht="6.75" customHeight="1" thickBot="1">
      <c r="A513" s="40"/>
      <c r="B513" s="17"/>
      <c r="C513" s="41"/>
      <c r="D513" s="38"/>
      <c r="F513" s="99"/>
      <c r="G513" s="39"/>
    </row>
    <row r="514" spans="1:7" s="33" customFormat="1" ht="13.5" customHeight="1" thickBot="1">
      <c r="A514" s="40"/>
      <c r="B514" s="17" t="str">
        <f>'Expand Specialty Care Capacity'!B47</f>
        <v>Process Milestone:</v>
      </c>
      <c r="C514" s="17"/>
      <c r="D514" s="237">
        <f>'Expand Specialty Care Capacity'!D47</f>
        <v>0</v>
      </c>
      <c r="F514" s="246" t="str">
        <f>'Expand Specialty Care Capacity'!F54</f>
        <v>N/A</v>
      </c>
      <c r="G514" s="39"/>
    </row>
    <row r="515" spans="1:7" ht="6.75" customHeight="1" thickBot="1">
      <c r="A515" s="34"/>
      <c r="F515" s="92"/>
      <c r="G515" s="36"/>
    </row>
    <row r="516" spans="1:7" ht="13.5" thickBot="1">
      <c r="A516" s="34"/>
      <c r="C516" s="35" t="s">
        <v>15</v>
      </c>
      <c r="F516" s="247" t="str">
        <f>'Expand Specialty Care Capacity'!F69</f>
        <v xml:space="preserve"> </v>
      </c>
      <c r="G516" s="36"/>
    </row>
    <row r="517" spans="1:7" s="33" customFormat="1" ht="6.75" customHeight="1" thickBot="1">
      <c r="A517" s="40"/>
      <c r="B517" s="17"/>
      <c r="C517" s="41"/>
      <c r="D517" s="38"/>
      <c r="F517" s="99"/>
      <c r="G517" s="39"/>
    </row>
    <row r="518" spans="1:7" s="33" customFormat="1" ht="13.5" customHeight="1" thickBot="1">
      <c r="A518" s="40"/>
      <c r="B518" s="17" t="str">
        <f>'Expand Specialty Care Capacity'!B72</f>
        <v>Process Milestone:</v>
      </c>
      <c r="C518" s="17"/>
      <c r="D518" s="237">
        <f>'Expand Specialty Care Capacity'!D72</f>
        <v>0</v>
      </c>
      <c r="F518" s="246" t="str">
        <f>'Expand Specialty Care Capacity'!F79</f>
        <v>N/A</v>
      </c>
      <c r="G518" s="39"/>
    </row>
    <row r="519" spans="1:7" ht="6.75" customHeight="1" thickBot="1">
      <c r="A519" s="34"/>
      <c r="F519" s="92"/>
      <c r="G519" s="36"/>
    </row>
    <row r="520" spans="1:7" ht="13.5" thickBot="1">
      <c r="A520" s="34"/>
      <c r="C520" s="35" t="s">
        <v>15</v>
      </c>
      <c r="F520" s="247" t="str">
        <f>'Expand Specialty Care Capacity'!F94</f>
        <v xml:space="preserve"> </v>
      </c>
      <c r="G520" s="36"/>
    </row>
    <row r="521" spans="1:7" s="33" customFormat="1" ht="6.75" customHeight="1" thickBot="1">
      <c r="A521" s="40"/>
      <c r="B521" s="17"/>
      <c r="C521" s="41"/>
      <c r="D521" s="38"/>
      <c r="F521" s="99"/>
      <c r="G521" s="39"/>
    </row>
    <row r="522" spans="1:7" s="33" customFormat="1" ht="13.5" customHeight="1" thickBot="1">
      <c r="A522" s="40"/>
      <c r="B522" s="17" t="str">
        <f>'Expand Specialty Care Capacity'!B97</f>
        <v>Process Milestone:</v>
      </c>
      <c r="C522" s="17"/>
      <c r="D522" s="237">
        <f>'Expand Specialty Care Capacity'!D97</f>
        <v>0</v>
      </c>
      <c r="F522" s="246" t="str">
        <f>'Expand Specialty Care Capacity'!F104</f>
        <v>N/A</v>
      </c>
      <c r="G522" s="39"/>
    </row>
    <row r="523" spans="1:7" ht="6.75" customHeight="1" thickBot="1">
      <c r="A523" s="34"/>
      <c r="F523" s="92"/>
      <c r="G523" s="36"/>
    </row>
    <row r="524" spans="1:7" ht="13.5" thickBot="1">
      <c r="A524" s="34"/>
      <c r="C524" s="35" t="s">
        <v>15</v>
      </c>
      <c r="F524" s="247" t="str">
        <f>'Expand Specialty Care Capacity'!F119</f>
        <v xml:space="preserve"> </v>
      </c>
      <c r="G524" s="36"/>
    </row>
    <row r="525" spans="1:7" s="33" customFormat="1" ht="6.75" customHeight="1" thickBot="1">
      <c r="A525" s="40"/>
      <c r="B525" s="17"/>
      <c r="C525" s="41"/>
      <c r="D525" s="38"/>
      <c r="F525" s="99"/>
      <c r="G525" s="39"/>
    </row>
    <row r="526" spans="1:7" s="33" customFormat="1" ht="13.5" customHeight="1" thickBot="1">
      <c r="A526" s="40"/>
      <c r="B526" s="17" t="str">
        <f>'Expand Specialty Care Capacity'!B122</f>
        <v>Process Milestone:</v>
      </c>
      <c r="C526" s="17"/>
      <c r="D526" s="237">
        <f>'Expand Specialty Care Capacity'!D122</f>
        <v>0</v>
      </c>
      <c r="F526" s="246" t="str">
        <f>'Expand Specialty Care Capacity'!F129</f>
        <v>N/A</v>
      </c>
      <c r="G526" s="39"/>
    </row>
    <row r="527" spans="1:7" ht="6.75" customHeight="1" thickBot="1">
      <c r="A527" s="34"/>
      <c r="F527" s="92"/>
      <c r="G527" s="36"/>
    </row>
    <row r="528" spans="1:7" ht="13.5" thickBot="1">
      <c r="A528" s="34"/>
      <c r="C528" s="35" t="s">
        <v>15</v>
      </c>
      <c r="F528" s="247" t="str">
        <f>'Expand Specialty Care Capacity'!F144</f>
        <v xml:space="preserve"> </v>
      </c>
      <c r="G528" s="36"/>
    </row>
    <row r="529" spans="1:7" s="33" customFormat="1" ht="6.75" customHeight="1" thickBot="1">
      <c r="A529" s="40"/>
      <c r="B529" s="17"/>
      <c r="C529" s="41"/>
      <c r="D529" s="38"/>
      <c r="F529" s="99"/>
      <c r="G529" s="39"/>
    </row>
    <row r="530" spans="1:7" s="33" customFormat="1" ht="13.5" customHeight="1" thickBot="1">
      <c r="A530" s="40"/>
      <c r="B530" s="17" t="str">
        <f>'Expand Specialty Care Capacity'!B147</f>
        <v>Improvement Milestone:</v>
      </c>
      <c r="C530" s="17"/>
      <c r="D530" s="237">
        <f>'Expand Specialty Care Capacity'!D147</f>
        <v>0</v>
      </c>
      <c r="F530" s="246" t="str">
        <f>'Expand Specialty Care Capacity'!F154</f>
        <v>N/A</v>
      </c>
      <c r="G530" s="39"/>
    </row>
    <row r="531" spans="1:7" ht="6.75" customHeight="1" thickBot="1">
      <c r="A531" s="34"/>
      <c r="F531" s="92"/>
      <c r="G531" s="36"/>
    </row>
    <row r="532" spans="1:7" ht="13.5" thickBot="1">
      <c r="A532" s="34"/>
      <c r="C532" s="35" t="s">
        <v>15</v>
      </c>
      <c r="F532" s="247" t="str">
        <f>'Expand Specialty Care Capacity'!F169</f>
        <v xml:space="preserve"> </v>
      </c>
      <c r="G532" s="36"/>
    </row>
    <row r="533" spans="1:7" s="33" customFormat="1" ht="6.75" customHeight="1" thickBot="1">
      <c r="A533" s="40"/>
      <c r="B533" s="17"/>
      <c r="C533" s="41"/>
      <c r="D533" s="38"/>
      <c r="F533" s="99"/>
      <c r="G533" s="39"/>
    </row>
    <row r="534" spans="1:7" s="33" customFormat="1" ht="13.5" customHeight="1" thickBot="1">
      <c r="A534" s="40"/>
      <c r="B534" s="17" t="str">
        <f>'Expand Specialty Care Capacity'!B172</f>
        <v>Improvement Milestone:</v>
      </c>
      <c r="C534" s="17"/>
      <c r="D534" s="237">
        <f>'Expand Specialty Care Capacity'!D172</f>
        <v>0</v>
      </c>
      <c r="F534" s="246" t="str">
        <f>'Expand Specialty Care Capacity'!F179</f>
        <v>N/A</v>
      </c>
      <c r="G534" s="39"/>
    </row>
    <row r="535" spans="1:7" ht="6.75" customHeight="1" thickBot="1">
      <c r="A535" s="34"/>
      <c r="F535" s="92"/>
      <c r="G535" s="36"/>
    </row>
    <row r="536" spans="1:7" ht="13.5" thickBot="1">
      <c r="A536" s="34"/>
      <c r="C536" s="35" t="s">
        <v>15</v>
      </c>
      <c r="F536" s="247" t="str">
        <f>'Expand Specialty Care Capacity'!F194</f>
        <v xml:space="preserve"> </v>
      </c>
      <c r="G536" s="36"/>
    </row>
    <row r="537" spans="1:7" s="33" customFormat="1" ht="6.75" customHeight="1" thickBot="1">
      <c r="A537" s="40"/>
      <c r="B537" s="17"/>
      <c r="C537" s="41"/>
      <c r="D537" s="38"/>
      <c r="F537" s="99"/>
      <c r="G537" s="39"/>
    </row>
    <row r="538" spans="1:7" s="33" customFormat="1" ht="13.5" customHeight="1" thickBot="1">
      <c r="A538" s="40"/>
      <c r="B538" s="17" t="str">
        <f>'Expand Specialty Care Capacity'!B197</f>
        <v>Improvement Milestone:</v>
      </c>
      <c r="C538" s="17"/>
      <c r="D538" s="237">
        <f>'Expand Specialty Care Capacity'!D197</f>
        <v>0</v>
      </c>
      <c r="F538" s="246" t="str">
        <f>'Expand Specialty Care Capacity'!F204</f>
        <v>N/A</v>
      </c>
      <c r="G538" s="39"/>
    </row>
    <row r="539" spans="1:7" ht="6.75" customHeight="1" thickBot="1">
      <c r="A539" s="34"/>
      <c r="F539" s="92"/>
      <c r="G539" s="36"/>
    </row>
    <row r="540" spans="1:7" ht="13.5" thickBot="1">
      <c r="A540" s="34"/>
      <c r="C540" s="35" t="s">
        <v>15</v>
      </c>
      <c r="F540" s="247" t="str">
        <f>'Expand Specialty Care Capacity'!F219</f>
        <v xml:space="preserve"> </v>
      </c>
      <c r="G540" s="36"/>
    </row>
    <row r="541" spans="1:7" s="33" customFormat="1" ht="6.75" customHeight="1" thickBot="1">
      <c r="A541" s="40"/>
      <c r="B541" s="17"/>
      <c r="C541" s="41"/>
      <c r="D541" s="38"/>
      <c r="F541" s="99"/>
      <c r="G541" s="39"/>
    </row>
    <row r="542" spans="1:7" s="33" customFormat="1" ht="13.5" customHeight="1" thickBot="1">
      <c r="A542" s="40"/>
      <c r="B542" s="17" t="str">
        <f>'Expand Specialty Care Capacity'!B222</f>
        <v>Improvement Milestone:</v>
      </c>
      <c r="C542" s="17"/>
      <c r="D542" s="237">
        <f>'Expand Specialty Care Capacity'!D222</f>
        <v>0</v>
      </c>
      <c r="F542" s="246" t="str">
        <f>'Expand Specialty Care Capacity'!F229</f>
        <v>N/A</v>
      </c>
      <c r="G542" s="39"/>
    </row>
    <row r="543" spans="1:7" ht="6.75" customHeight="1" thickBot="1">
      <c r="A543" s="34"/>
      <c r="F543" s="92"/>
      <c r="G543" s="36"/>
    </row>
    <row r="544" spans="1:7" ht="13.5" thickBot="1">
      <c r="A544" s="34"/>
      <c r="C544" s="35" t="s">
        <v>15</v>
      </c>
      <c r="F544" s="247" t="str">
        <f>'Expand Specialty Care Capacity'!F244</f>
        <v xml:space="preserve"> </v>
      </c>
      <c r="G544" s="36"/>
    </row>
    <row r="545" spans="1:7" s="33" customFormat="1" ht="6.75" customHeight="1" thickBot="1">
      <c r="A545" s="40"/>
      <c r="B545" s="17"/>
      <c r="C545" s="41"/>
      <c r="D545" s="38"/>
      <c r="F545" s="99"/>
      <c r="G545" s="39"/>
    </row>
    <row r="546" spans="1:7" s="33" customFormat="1" ht="13.5" customHeight="1" thickBot="1">
      <c r="A546" s="40"/>
      <c r="B546" s="17" t="str">
        <f>'Expand Specialty Care Capacity'!B247</f>
        <v>Improvement Milestone:</v>
      </c>
      <c r="C546" s="17"/>
      <c r="D546" s="237">
        <f>'Expand Specialty Care Capacity'!D247</f>
        <v>0</v>
      </c>
      <c r="F546" s="246" t="str">
        <f>'Expand Specialty Care Capacity'!F254</f>
        <v>N/A</v>
      </c>
      <c r="G546" s="39"/>
    </row>
    <row r="547" spans="1:7" ht="6.75" customHeight="1" thickBot="1">
      <c r="A547" s="34"/>
      <c r="F547" s="92"/>
      <c r="G547" s="36"/>
    </row>
    <row r="548" spans="1:7" ht="13.5" thickBot="1">
      <c r="A548" s="34"/>
      <c r="C548" s="35" t="s">
        <v>15</v>
      </c>
      <c r="F548" s="247" t="str">
        <f>'Expand Specialty Care Capacity'!F269</f>
        <v xml:space="preserve"> </v>
      </c>
      <c r="G548" s="36"/>
    </row>
    <row r="549" spans="1:7" ht="13.5" thickBot="1">
      <c r="A549" s="34"/>
      <c r="C549" s="35"/>
      <c r="F549" s="92"/>
      <c r="G549" s="36"/>
    </row>
    <row r="550" spans="1:7" ht="13.5" thickBot="1">
      <c r="A550" s="34"/>
      <c r="B550" s="2" t="s">
        <v>10</v>
      </c>
      <c r="C550" s="35"/>
      <c r="F550" s="248">
        <f>'Expand Specialty Care Capacity'!F18</f>
        <v>0</v>
      </c>
      <c r="G550" s="36"/>
    </row>
    <row r="551" spans="1:7" ht="13.5" thickBot="1">
      <c r="A551" s="34"/>
      <c r="C551" s="35"/>
      <c r="F551" s="92"/>
      <c r="G551" s="36"/>
    </row>
    <row r="552" spans="1:7" ht="13.5" thickBot="1">
      <c r="A552" s="34"/>
      <c r="B552" s="2" t="s">
        <v>66</v>
      </c>
      <c r="C552" s="35"/>
      <c r="F552" s="249">
        <f>SUM(F548,F544,F540,F536,F532,F528,F524,F520,F516,F512)</f>
        <v>0</v>
      </c>
      <c r="G552" s="36"/>
    </row>
    <row r="553" spans="1:7" ht="13.5" thickBot="1">
      <c r="A553" s="34"/>
      <c r="C553" s="35"/>
      <c r="F553" s="92"/>
      <c r="G553" s="36"/>
    </row>
    <row r="554" spans="1:7" ht="13.5" thickBot="1">
      <c r="A554" s="34"/>
      <c r="B554" s="2" t="s">
        <v>67</v>
      </c>
      <c r="C554" s="35"/>
      <c r="F554" s="249">
        <f>COUNT(F548,F544,F540,F536,F532,F528,F524,F520,F516,F512)</f>
        <v>0</v>
      </c>
      <c r="G554" s="36"/>
    </row>
    <row r="555" spans="1:7" ht="13.5" thickBot="1">
      <c r="A555" s="34"/>
      <c r="C555" s="35"/>
      <c r="F555" s="92"/>
      <c r="G555" s="36"/>
    </row>
    <row r="556" spans="1:7" ht="13.5" thickBot="1">
      <c r="A556" s="34"/>
      <c r="B556" s="2" t="s">
        <v>68</v>
      </c>
      <c r="C556" s="35"/>
      <c r="F556" s="250" t="str">
        <f>IF(F554=0," ",F552/F554)</f>
        <v xml:space="preserve"> </v>
      </c>
      <c r="G556" s="36"/>
    </row>
    <row r="557" spans="1:7" ht="13.5" thickBot="1">
      <c r="A557" s="34"/>
      <c r="C557" s="35"/>
      <c r="F557" s="92"/>
      <c r="G557" s="36"/>
    </row>
    <row r="558" spans="1:7" ht="13.5" thickBot="1">
      <c r="A558" s="34"/>
      <c r="B558" s="2" t="s">
        <v>69</v>
      </c>
      <c r="C558" s="35"/>
      <c r="F558" s="248" t="str">
        <f>IF(F554=0," ",F556*F550)</f>
        <v xml:space="preserve"> </v>
      </c>
      <c r="G558" s="36"/>
    </row>
    <row r="559" spans="1:7" ht="13.5" thickBot="1">
      <c r="A559" s="34"/>
      <c r="C559" s="35"/>
      <c r="F559" s="92"/>
      <c r="G559" s="36"/>
    </row>
    <row r="560" spans="1:7" ht="13.5" thickBot="1">
      <c r="A560" s="34"/>
      <c r="B560" s="2" t="s">
        <v>11</v>
      </c>
      <c r="C560" s="35"/>
      <c r="F560" s="251">
        <f>'Expand Specialty Care Capacity'!F20</f>
        <v>0</v>
      </c>
      <c r="G560" s="36"/>
    </row>
    <row r="561" spans="1:7" ht="13.5" thickBot="1">
      <c r="A561" s="34"/>
      <c r="C561" s="35"/>
      <c r="F561" s="92"/>
      <c r="G561" s="36"/>
    </row>
    <row r="562" spans="1:7" ht="13.5" thickBot="1">
      <c r="A562" s="34"/>
      <c r="B562" s="238" t="s">
        <v>70</v>
      </c>
      <c r="C562" s="35"/>
      <c r="F562" s="216" t="str">
        <f>IF(F554=0," ",F558-F560)</f>
        <v xml:space="preserve"> </v>
      </c>
      <c r="G562" s="36"/>
    </row>
    <row r="563" spans="1:7" s="33" customFormat="1" ht="12.75" customHeight="1">
      <c r="A563" s="239"/>
      <c r="B563" s="240"/>
      <c r="C563" s="241"/>
      <c r="D563" s="153"/>
      <c r="E563" s="242"/>
      <c r="F563" s="252"/>
      <c r="G563" s="243"/>
    </row>
    <row r="564" spans="1:7" s="33" customFormat="1" ht="15.75" thickBot="1">
      <c r="A564" s="27" t="s">
        <v>103</v>
      </c>
      <c r="B564" s="28"/>
      <c r="C564" s="28"/>
      <c r="D564" s="29"/>
      <c r="E564" s="30"/>
      <c r="F564" s="111"/>
      <c r="G564" s="32"/>
    </row>
    <row r="565" spans="1:7" s="33" customFormat="1" ht="13.5" customHeight="1" thickBot="1">
      <c r="A565" s="40"/>
      <c r="B565" s="17" t="str">
        <f>'Perf Improvement &amp; Reporting'!B22</f>
        <v>Process Milestone:</v>
      </c>
      <c r="C565" s="17"/>
      <c r="D565" s="237">
        <f>'Perf Improvement &amp; Reporting'!D22</f>
        <v>0</v>
      </c>
      <c r="F565" s="246" t="str">
        <f>'Perf Improvement &amp; Reporting'!F29</f>
        <v>N/A</v>
      </c>
      <c r="G565" s="39"/>
    </row>
    <row r="566" spans="1:7" ht="6.75" customHeight="1" thickBot="1">
      <c r="A566" s="34"/>
      <c r="F566" s="92"/>
      <c r="G566" s="36"/>
    </row>
    <row r="567" spans="1:7" ht="13.5" thickBot="1">
      <c r="A567" s="34"/>
      <c r="C567" s="35" t="s">
        <v>15</v>
      </c>
      <c r="F567" s="247" t="str">
        <f>'Perf Improvement &amp; Reporting'!F44</f>
        <v xml:space="preserve"> </v>
      </c>
      <c r="G567" s="36"/>
    </row>
    <row r="568" spans="1:7" s="33" customFormat="1" ht="6.75" customHeight="1" thickBot="1">
      <c r="A568" s="40"/>
      <c r="B568" s="17"/>
      <c r="C568" s="41"/>
      <c r="D568" s="38"/>
      <c r="F568" s="99"/>
      <c r="G568" s="39"/>
    </row>
    <row r="569" spans="1:7" s="33" customFormat="1" ht="13.5" customHeight="1" thickBot="1">
      <c r="A569" s="40"/>
      <c r="B569" s="17" t="str">
        <f>'Perf Improvement &amp; Reporting'!B47</f>
        <v>Process Milestone:</v>
      </c>
      <c r="C569" s="17"/>
      <c r="D569" s="237">
        <f>'Perf Improvement &amp; Reporting'!D47</f>
        <v>0</v>
      </c>
      <c r="F569" s="246" t="str">
        <f>'Perf Improvement &amp; Reporting'!F54</f>
        <v>N/A</v>
      </c>
      <c r="G569" s="39"/>
    </row>
    <row r="570" spans="1:7" ht="6.75" customHeight="1" thickBot="1">
      <c r="A570" s="34"/>
      <c r="F570" s="92"/>
      <c r="G570" s="36"/>
    </row>
    <row r="571" spans="1:7" ht="13.5" thickBot="1">
      <c r="A571" s="34"/>
      <c r="C571" s="35" t="s">
        <v>15</v>
      </c>
      <c r="F571" s="247" t="str">
        <f>'Perf Improvement &amp; Reporting'!F69</f>
        <v xml:space="preserve"> </v>
      </c>
      <c r="G571" s="36"/>
    </row>
    <row r="572" spans="1:7" s="33" customFormat="1" ht="6.75" customHeight="1" thickBot="1">
      <c r="A572" s="40"/>
      <c r="B572" s="17"/>
      <c r="C572" s="41"/>
      <c r="D572" s="38"/>
      <c r="F572" s="99"/>
      <c r="G572" s="39"/>
    </row>
    <row r="573" spans="1:7" s="33" customFormat="1" ht="13.5" customHeight="1" thickBot="1">
      <c r="A573" s="40"/>
      <c r="B573" s="17" t="str">
        <f>'Perf Improvement &amp; Reporting'!B72</f>
        <v>Process Milestone:</v>
      </c>
      <c r="C573" s="17"/>
      <c r="D573" s="237">
        <f>'Perf Improvement &amp; Reporting'!D72</f>
        <v>0</v>
      </c>
      <c r="F573" s="246" t="str">
        <f>'Perf Improvement &amp; Reporting'!F79</f>
        <v>N/A</v>
      </c>
      <c r="G573" s="39"/>
    </row>
    <row r="574" spans="1:7" ht="6.75" customHeight="1" thickBot="1">
      <c r="A574" s="34"/>
      <c r="F574" s="92"/>
      <c r="G574" s="36"/>
    </row>
    <row r="575" spans="1:7" ht="13.5" thickBot="1">
      <c r="A575" s="34"/>
      <c r="C575" s="35" t="s">
        <v>15</v>
      </c>
      <c r="F575" s="247" t="str">
        <f>'Perf Improvement &amp; Reporting'!F94</f>
        <v xml:space="preserve"> </v>
      </c>
      <c r="G575" s="36"/>
    </row>
    <row r="576" spans="1:7" s="33" customFormat="1" ht="6.75" customHeight="1" thickBot="1">
      <c r="A576" s="40"/>
      <c r="B576" s="17"/>
      <c r="C576" s="41"/>
      <c r="D576" s="38"/>
      <c r="F576" s="99"/>
      <c r="G576" s="39"/>
    </row>
    <row r="577" spans="1:7" s="33" customFormat="1" ht="13.5" customHeight="1" thickBot="1">
      <c r="A577" s="40"/>
      <c r="B577" s="17" t="str">
        <f>'Perf Improvement &amp; Reporting'!B97</f>
        <v>Process Milestone:</v>
      </c>
      <c r="C577" s="17"/>
      <c r="D577" s="237">
        <f>'Perf Improvement &amp; Reporting'!D97</f>
        <v>0</v>
      </c>
      <c r="F577" s="246" t="str">
        <f>'Perf Improvement &amp; Reporting'!F104</f>
        <v>N/A</v>
      </c>
      <c r="G577" s="39"/>
    </row>
    <row r="578" spans="1:7" ht="6.75" customHeight="1" thickBot="1">
      <c r="A578" s="34"/>
      <c r="F578" s="92"/>
      <c r="G578" s="36"/>
    </row>
    <row r="579" spans="1:7" ht="13.5" thickBot="1">
      <c r="A579" s="34"/>
      <c r="C579" s="35" t="s">
        <v>15</v>
      </c>
      <c r="F579" s="247" t="str">
        <f>'Perf Improvement &amp; Reporting'!F119</f>
        <v xml:space="preserve"> </v>
      </c>
      <c r="G579" s="36"/>
    </row>
    <row r="580" spans="1:7" s="33" customFormat="1" ht="6.75" customHeight="1" thickBot="1">
      <c r="A580" s="40"/>
      <c r="B580" s="17"/>
      <c r="C580" s="41"/>
      <c r="D580" s="38"/>
      <c r="F580" s="99"/>
      <c r="G580" s="39"/>
    </row>
    <row r="581" spans="1:7" s="33" customFormat="1" ht="13.5" customHeight="1" thickBot="1">
      <c r="A581" s="40"/>
      <c r="B581" s="17" t="str">
        <f>'Perf Improvement &amp; Reporting'!B122</f>
        <v>Process Milestone:</v>
      </c>
      <c r="C581" s="17"/>
      <c r="D581" s="237">
        <f>'Perf Improvement &amp; Reporting'!D122</f>
        <v>0</v>
      </c>
      <c r="F581" s="246" t="str">
        <f>'Perf Improvement &amp; Reporting'!F129</f>
        <v>N/A</v>
      </c>
      <c r="G581" s="39"/>
    </row>
    <row r="582" spans="1:7" ht="6.75" customHeight="1" thickBot="1">
      <c r="A582" s="34"/>
      <c r="F582" s="92"/>
      <c r="G582" s="36"/>
    </row>
    <row r="583" spans="1:7" ht="13.5" thickBot="1">
      <c r="A583" s="34"/>
      <c r="C583" s="35" t="s">
        <v>15</v>
      </c>
      <c r="F583" s="247" t="str">
        <f>'Perf Improvement &amp; Reporting'!F144</f>
        <v xml:space="preserve"> </v>
      </c>
      <c r="G583" s="36"/>
    </row>
    <row r="584" spans="1:7" s="33" customFormat="1" ht="6.75" customHeight="1" thickBot="1">
      <c r="A584" s="40"/>
      <c r="B584" s="17"/>
      <c r="C584" s="41"/>
      <c r="D584" s="38"/>
      <c r="F584" s="99"/>
      <c r="G584" s="39"/>
    </row>
    <row r="585" spans="1:7" s="33" customFormat="1" ht="13.5" customHeight="1" thickBot="1">
      <c r="A585" s="40"/>
      <c r="B585" s="17" t="str">
        <f>'Perf Improvement &amp; Reporting'!B147</f>
        <v>Improvement Milestone:</v>
      </c>
      <c r="C585" s="17"/>
      <c r="D585" s="237">
        <f>'Perf Improvement &amp; Reporting'!D147</f>
        <v>0</v>
      </c>
      <c r="F585" s="246" t="str">
        <f>'Perf Improvement &amp; Reporting'!F154</f>
        <v>N/A</v>
      </c>
      <c r="G585" s="39"/>
    </row>
    <row r="586" spans="1:7" ht="6.75" customHeight="1" thickBot="1">
      <c r="A586" s="34"/>
      <c r="F586" s="92"/>
      <c r="G586" s="36"/>
    </row>
    <row r="587" spans="1:7" ht="13.5" thickBot="1">
      <c r="A587" s="34"/>
      <c r="C587" s="35" t="s">
        <v>15</v>
      </c>
      <c r="F587" s="247" t="str">
        <f>'Perf Improvement &amp; Reporting'!F169</f>
        <v xml:space="preserve"> </v>
      </c>
      <c r="G587" s="36"/>
    </row>
    <row r="588" spans="1:7" s="33" customFormat="1" ht="6.75" customHeight="1" thickBot="1">
      <c r="A588" s="40"/>
      <c r="B588" s="17"/>
      <c r="C588" s="41"/>
      <c r="D588" s="38"/>
      <c r="F588" s="99"/>
      <c r="G588" s="39"/>
    </row>
    <row r="589" spans="1:7" s="33" customFormat="1" ht="13.5" customHeight="1" thickBot="1">
      <c r="A589" s="40"/>
      <c r="B589" s="17" t="str">
        <f>'Perf Improvement &amp; Reporting'!B172</f>
        <v>Improvement Milestone:</v>
      </c>
      <c r="C589" s="17"/>
      <c r="D589" s="237">
        <f>'Perf Improvement &amp; Reporting'!D172</f>
        <v>0</v>
      </c>
      <c r="F589" s="246" t="str">
        <f>'Perf Improvement &amp; Reporting'!F179</f>
        <v>N/A</v>
      </c>
      <c r="G589" s="39"/>
    </row>
    <row r="590" spans="1:7" ht="6.75" customHeight="1" thickBot="1">
      <c r="A590" s="34"/>
      <c r="F590" s="92"/>
      <c r="G590" s="36"/>
    </row>
    <row r="591" spans="1:7" ht="13.5" thickBot="1">
      <c r="A591" s="34"/>
      <c r="C591" s="35" t="s">
        <v>15</v>
      </c>
      <c r="F591" s="247" t="str">
        <f>'Perf Improvement &amp; Reporting'!F194</f>
        <v xml:space="preserve"> </v>
      </c>
      <c r="G591" s="36"/>
    </row>
    <row r="592" spans="1:7" s="33" customFormat="1" ht="6.75" customHeight="1" thickBot="1">
      <c r="A592" s="40"/>
      <c r="B592" s="17"/>
      <c r="C592" s="41"/>
      <c r="D592" s="38"/>
      <c r="F592" s="99"/>
      <c r="G592" s="39"/>
    </row>
    <row r="593" spans="1:9" s="33" customFormat="1" ht="13.5" customHeight="1" thickBot="1">
      <c r="A593" s="40"/>
      <c r="B593" s="17" t="str">
        <f>'Perf Improvement &amp; Reporting'!B197</f>
        <v>Improvement Milestone:</v>
      </c>
      <c r="C593" s="17"/>
      <c r="D593" s="237">
        <f>'Perf Improvement &amp; Reporting'!D197</f>
        <v>0</v>
      </c>
      <c r="F593" s="246" t="str">
        <f>'Perf Improvement &amp; Reporting'!F204</f>
        <v>N/A</v>
      </c>
      <c r="G593" s="39"/>
      <c r="I593" s="245"/>
    </row>
    <row r="594" spans="1:7" ht="6.75" customHeight="1" thickBot="1">
      <c r="A594" s="34"/>
      <c r="F594" s="92"/>
      <c r="G594" s="36"/>
    </row>
    <row r="595" spans="1:7" ht="13.5" thickBot="1">
      <c r="A595" s="34"/>
      <c r="C595" s="35" t="s">
        <v>15</v>
      </c>
      <c r="F595" s="247" t="str">
        <f>'Perf Improvement &amp; Reporting'!F219</f>
        <v xml:space="preserve"> </v>
      </c>
      <c r="G595" s="36"/>
    </row>
    <row r="596" spans="1:7" s="33" customFormat="1" ht="6.75" customHeight="1" thickBot="1">
      <c r="A596" s="40"/>
      <c r="B596" s="17"/>
      <c r="C596" s="41"/>
      <c r="D596" s="38"/>
      <c r="F596" s="99"/>
      <c r="G596" s="39"/>
    </row>
    <row r="597" spans="1:7" s="33" customFormat="1" ht="13.5" customHeight="1" thickBot="1">
      <c r="A597" s="40"/>
      <c r="B597" s="17" t="str">
        <f>'Perf Improvement &amp; Reporting'!B222</f>
        <v>Improvement Milestone:</v>
      </c>
      <c r="C597" s="17"/>
      <c r="D597" s="237">
        <f>'Perf Improvement &amp; Reporting'!D222</f>
        <v>0</v>
      </c>
      <c r="F597" s="246" t="str">
        <f>'Perf Improvement &amp; Reporting'!F229</f>
        <v>N/A</v>
      </c>
      <c r="G597" s="39"/>
    </row>
    <row r="598" spans="1:7" ht="6.75" customHeight="1" thickBot="1">
      <c r="A598" s="34"/>
      <c r="F598" s="92"/>
      <c r="G598" s="36"/>
    </row>
    <row r="599" spans="1:7" ht="13.5" thickBot="1">
      <c r="A599" s="34"/>
      <c r="C599" s="35" t="s">
        <v>15</v>
      </c>
      <c r="F599" s="247" t="str">
        <f>'Perf Improvement &amp; Reporting'!F244</f>
        <v xml:space="preserve"> </v>
      </c>
      <c r="G599" s="36"/>
    </row>
    <row r="600" spans="1:7" s="33" customFormat="1" ht="6.75" customHeight="1" thickBot="1">
      <c r="A600" s="40"/>
      <c r="B600" s="17"/>
      <c r="C600" s="41"/>
      <c r="D600" s="38"/>
      <c r="F600" s="99"/>
      <c r="G600" s="39"/>
    </row>
    <row r="601" spans="1:7" s="33" customFormat="1" ht="13.5" customHeight="1" thickBot="1">
      <c r="A601" s="40"/>
      <c r="B601" s="17" t="str">
        <f>'Perf Improvement &amp; Reporting'!B247</f>
        <v>Improvement Milestone:</v>
      </c>
      <c r="C601" s="17"/>
      <c r="D601" s="237">
        <f>'Perf Improvement &amp; Reporting'!D247</f>
        <v>0</v>
      </c>
      <c r="F601" s="246" t="str">
        <f>'Perf Improvement &amp; Reporting'!F254</f>
        <v>N/A</v>
      </c>
      <c r="G601" s="39"/>
    </row>
    <row r="602" spans="1:7" ht="6.75" customHeight="1" thickBot="1">
      <c r="A602" s="34"/>
      <c r="F602" s="92"/>
      <c r="G602" s="36"/>
    </row>
    <row r="603" spans="1:7" ht="13.5" thickBot="1">
      <c r="A603" s="34"/>
      <c r="C603" s="35" t="s">
        <v>15</v>
      </c>
      <c r="F603" s="247" t="str">
        <f>'Perf Improvement &amp; Reporting'!F269</f>
        <v xml:space="preserve"> </v>
      </c>
      <c r="G603" s="36"/>
    </row>
    <row r="604" spans="1:7" ht="13.5" thickBot="1">
      <c r="A604" s="34"/>
      <c r="C604" s="35"/>
      <c r="F604" s="92"/>
      <c r="G604" s="36"/>
    </row>
    <row r="605" spans="1:7" ht="13.5" thickBot="1">
      <c r="A605" s="34"/>
      <c r="B605" s="2" t="s">
        <v>10</v>
      </c>
      <c r="C605" s="35"/>
      <c r="F605" s="248">
        <f>'Perf Improvement &amp; Reporting'!F18</f>
        <v>0</v>
      </c>
      <c r="G605" s="36"/>
    </row>
    <row r="606" spans="1:7" ht="13.5" thickBot="1">
      <c r="A606" s="34"/>
      <c r="C606" s="35"/>
      <c r="F606" s="92"/>
      <c r="G606" s="36"/>
    </row>
    <row r="607" spans="1:7" ht="13.5" thickBot="1">
      <c r="A607" s="34"/>
      <c r="B607" s="2" t="s">
        <v>66</v>
      </c>
      <c r="C607" s="35"/>
      <c r="F607" s="249">
        <f>SUM(F603,F599,F595,F591,F587,F583,F579,F575,F571,F567)</f>
        <v>0</v>
      </c>
      <c r="G607" s="36"/>
    </row>
    <row r="608" spans="1:7" ht="13.5" thickBot="1">
      <c r="A608" s="34"/>
      <c r="C608" s="35"/>
      <c r="F608" s="92"/>
      <c r="G608" s="36"/>
    </row>
    <row r="609" spans="1:7" ht="13.5" thickBot="1">
      <c r="A609" s="34"/>
      <c r="B609" s="2" t="s">
        <v>67</v>
      </c>
      <c r="C609" s="35"/>
      <c r="F609" s="249">
        <f>COUNT(F603,F599,F595,F591,F587,F583,F579,F575,F571,F567)</f>
        <v>0</v>
      </c>
      <c r="G609" s="36"/>
    </row>
    <row r="610" spans="1:7" ht="13.5" thickBot="1">
      <c r="A610" s="34"/>
      <c r="C610" s="35"/>
      <c r="F610" s="92"/>
      <c r="G610" s="36"/>
    </row>
    <row r="611" spans="1:7" ht="13.5" thickBot="1">
      <c r="A611" s="34"/>
      <c r="B611" s="2" t="s">
        <v>68</v>
      </c>
      <c r="C611" s="35"/>
      <c r="F611" s="250" t="str">
        <f>IF(F609=0," ",F607/F609)</f>
        <v xml:space="preserve"> </v>
      </c>
      <c r="G611" s="36"/>
    </row>
    <row r="612" spans="1:7" ht="13.5" thickBot="1">
      <c r="A612" s="34"/>
      <c r="C612" s="35"/>
      <c r="F612" s="92"/>
      <c r="G612" s="36"/>
    </row>
    <row r="613" spans="1:7" ht="13.5" thickBot="1">
      <c r="A613" s="34"/>
      <c r="B613" s="2" t="s">
        <v>69</v>
      </c>
      <c r="C613" s="35"/>
      <c r="F613" s="248" t="str">
        <f>IF(F609=0," ",F611*F605)</f>
        <v xml:space="preserve"> </v>
      </c>
      <c r="G613" s="36"/>
    </row>
    <row r="614" spans="1:7" ht="13.5" thickBot="1">
      <c r="A614" s="34"/>
      <c r="C614" s="35"/>
      <c r="F614" s="92"/>
      <c r="G614" s="36"/>
    </row>
    <row r="615" spans="1:7" ht="13.5" thickBot="1">
      <c r="A615" s="34"/>
      <c r="B615" s="2" t="s">
        <v>11</v>
      </c>
      <c r="C615" s="35"/>
      <c r="F615" s="251">
        <f>'Perf Improvement &amp; Reporting'!F20</f>
        <v>0</v>
      </c>
      <c r="G615" s="36"/>
    </row>
    <row r="616" spans="1:7" ht="13.5" thickBot="1">
      <c r="A616" s="34"/>
      <c r="C616" s="35"/>
      <c r="F616" s="92"/>
      <c r="G616" s="36"/>
    </row>
    <row r="617" spans="1:7" ht="13.5" thickBot="1">
      <c r="A617" s="34"/>
      <c r="B617" s="238" t="s">
        <v>70</v>
      </c>
      <c r="C617" s="35"/>
      <c r="F617" s="216" t="str">
        <f>IF(F609=0," ",F613-F615)</f>
        <v xml:space="preserve"> </v>
      </c>
      <c r="G617" s="36"/>
    </row>
    <row r="618" spans="1:7" ht="15">
      <c r="A618" s="48"/>
      <c r="B618" s="49"/>
      <c r="C618" s="49"/>
      <c r="D618" s="50"/>
      <c r="E618" s="49"/>
      <c r="F618" s="51"/>
      <c r="G618" s="52"/>
    </row>
  </sheetData>
  <sheetProtection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0" manualBreakCount="10">
    <brk id="68" max="16383" man="1"/>
    <brk id="123" max="16383" man="1"/>
    <brk id="178" max="16383" man="1"/>
    <brk id="233" max="16383" man="1"/>
    <brk id="288" max="16383" man="1"/>
    <brk id="343" max="16383" man="1"/>
    <brk id="398" max="16383" man="1"/>
    <brk id="453" max="16383" man="1"/>
    <brk id="508" max="16383" man="1"/>
    <brk id="5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783"/>
  <sheetViews>
    <sheetView showGridLines="0" view="pageBreakPreview" zoomScale="85" zoomScaleSheetLayoutView="85" zoomScalePageLayoutView="85" workbookViewId="0" topLeftCell="A1">
      <selection activeCell="D29" sqref="D29"/>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0" t="str">
        <f>'Total Payment Amount'!A1</f>
        <v>CA 1115 Waiver - Delivery System Reform Incentive Payments (DSRIP)</v>
      </c>
    </row>
    <row r="2" spans="1:4" ht="15">
      <c r="A2" s="230" t="str">
        <f>'Total Payment Amount'!B2</f>
        <v xml:space="preserve">DPH SYSTEM: </v>
      </c>
      <c r="C2" s="230"/>
      <c r="D2" s="231" t="str">
        <f>IF('Total Payment Amount'!D2=0,"",'Total Payment Amount'!D2)</f>
        <v>The University of California, San Diego Health System</v>
      </c>
    </row>
    <row r="3" spans="1:4" ht="15">
      <c r="A3" s="230" t="str">
        <f>'Total Payment Amount'!B3</f>
        <v>REPORTING YEAR:</v>
      </c>
      <c r="C3" s="230"/>
      <c r="D3" s="231" t="str">
        <f>IF('Total Payment Amount'!D3=0,"",'Total Payment Amount'!D3)</f>
        <v>DY 7</v>
      </c>
    </row>
    <row r="4" spans="1:4" ht="15">
      <c r="A4" s="230" t="str">
        <f>'Total Payment Amount'!B4</f>
        <v xml:space="preserve">DATE OF SUBMISSION: </v>
      </c>
      <c r="D4" s="232">
        <f>IF('Total Payment Amount'!D4=0,"",'Total Payment Amount'!D4)</f>
        <v>41213</v>
      </c>
    </row>
    <row r="5" ht="15">
      <c r="A5" s="9" t="s">
        <v>141</v>
      </c>
    </row>
    <row r="6" ht="10.5" customHeight="1">
      <c r="A6" s="9"/>
    </row>
    <row r="7" ht="14.25">
      <c r="A7" s="17" t="s">
        <v>59</v>
      </c>
    </row>
    <row r="8" spans="1:2" ht="15" thickBot="1">
      <c r="A8" s="14" t="s">
        <v>2</v>
      </c>
      <c r="B8" s="233" t="s">
        <v>60</v>
      </c>
    </row>
    <row r="9" spans="2:3" ht="15" thickBot="1">
      <c r="B9" s="234"/>
      <c r="C9" s="17" t="s">
        <v>61</v>
      </c>
    </row>
    <row r="10" spans="2:3" ht="15" thickBot="1">
      <c r="B10" s="235"/>
      <c r="C10" s="17" t="s">
        <v>62</v>
      </c>
    </row>
    <row r="11" spans="2:3" ht="15" thickBot="1">
      <c r="B11" s="236"/>
      <c r="C11" s="17" t="s">
        <v>63</v>
      </c>
    </row>
    <row r="12" ht="10.5" customHeight="1"/>
    <row r="13" spans="1:7" s="26" customFormat="1" ht="15">
      <c r="A13" s="20" t="s">
        <v>105</v>
      </c>
      <c r="B13" s="21"/>
      <c r="C13" s="21"/>
      <c r="D13" s="22"/>
      <c r="E13" s="23"/>
      <c r="F13" s="24"/>
      <c r="G13" s="25"/>
    </row>
    <row r="14" spans="1:7" s="33" customFormat="1" ht="15.75" thickBot="1">
      <c r="A14" s="27" t="s">
        <v>106</v>
      </c>
      <c r="B14" s="28"/>
      <c r="C14" s="28"/>
      <c r="D14" s="29"/>
      <c r="E14" s="30"/>
      <c r="F14" s="31"/>
      <c r="G14" s="32"/>
    </row>
    <row r="15" spans="1:7" s="33" customFormat="1" ht="13.5" customHeight="1" thickBot="1">
      <c r="A15" s="40"/>
      <c r="B15" s="17" t="str">
        <f>'Expand Medical Homes'!B22</f>
        <v>Process Milestone:</v>
      </c>
      <c r="C15" s="17"/>
      <c r="D15" s="237">
        <f>'Expand Medical Homes'!D22</f>
        <v>0</v>
      </c>
      <c r="F15" s="246" t="str">
        <f>'Expand Medical Homes'!F29</f>
        <v>N/A</v>
      </c>
      <c r="G15" s="39"/>
    </row>
    <row r="16" spans="1:7" ht="6.75" customHeight="1" thickBot="1">
      <c r="A16" s="34"/>
      <c r="F16" s="92"/>
      <c r="G16" s="36"/>
    </row>
    <row r="17" spans="1:7" ht="13.5" thickBot="1">
      <c r="A17" s="34"/>
      <c r="C17" s="35" t="s">
        <v>15</v>
      </c>
      <c r="F17" s="247" t="str">
        <f>'Expand Medical Homes'!F44</f>
        <v xml:space="preserve"> </v>
      </c>
      <c r="G17" s="36"/>
    </row>
    <row r="18" spans="1:7" s="33" customFormat="1" ht="6.75" customHeight="1" thickBot="1">
      <c r="A18" s="40"/>
      <c r="B18" s="17"/>
      <c r="C18" s="41"/>
      <c r="D18" s="38"/>
      <c r="F18" s="99"/>
      <c r="G18" s="39"/>
    </row>
    <row r="19" spans="1:7" s="33" customFormat="1" ht="13.5" customHeight="1" thickBot="1">
      <c r="A19" s="40"/>
      <c r="B19" s="17" t="str">
        <f>'Expand Medical Homes'!B47</f>
        <v>Process Milestone:</v>
      </c>
      <c r="C19" s="17"/>
      <c r="D19" s="237">
        <f>'Expand Medical Homes'!D47</f>
        <v>0</v>
      </c>
      <c r="F19" s="246" t="str">
        <f>'Expand Medical Homes'!F54</f>
        <v>N/A</v>
      </c>
      <c r="G19" s="39"/>
    </row>
    <row r="20" spans="1:7" ht="6.75" customHeight="1" thickBot="1">
      <c r="A20" s="34"/>
      <c r="F20" s="92"/>
      <c r="G20" s="36"/>
    </row>
    <row r="21" spans="1:7" ht="13.5" thickBot="1">
      <c r="A21" s="34"/>
      <c r="C21" s="35" t="s">
        <v>15</v>
      </c>
      <c r="F21" s="247" t="str">
        <f>'Expand Medical Homes'!F69</f>
        <v xml:space="preserve"> </v>
      </c>
      <c r="G21" s="36"/>
    </row>
    <row r="22" spans="1:7" s="33" customFormat="1" ht="6.75" customHeight="1" thickBot="1">
      <c r="A22" s="40"/>
      <c r="B22" s="17"/>
      <c r="C22" s="41"/>
      <c r="D22" s="38"/>
      <c r="F22" s="99"/>
      <c r="G22" s="39"/>
    </row>
    <row r="23" spans="1:7" s="33" customFormat="1" ht="13.5" customHeight="1" thickBot="1">
      <c r="A23" s="40"/>
      <c r="B23" s="17" t="str">
        <f>'Expand Medical Homes'!B72</f>
        <v>Process Milestone:</v>
      </c>
      <c r="C23" s="17"/>
      <c r="D23" s="237">
        <f>'Expand Medical Homes'!D72</f>
        <v>0</v>
      </c>
      <c r="F23" s="246" t="str">
        <f>'Expand Medical Homes'!F79</f>
        <v>N/A</v>
      </c>
      <c r="G23" s="39"/>
    </row>
    <row r="24" spans="1:7" ht="6.75" customHeight="1" thickBot="1">
      <c r="A24" s="34"/>
      <c r="F24" s="92"/>
      <c r="G24" s="36"/>
    </row>
    <row r="25" spans="1:7" ht="13.5" thickBot="1">
      <c r="A25" s="34"/>
      <c r="C25" s="35" t="s">
        <v>15</v>
      </c>
      <c r="F25" s="247" t="str">
        <f>'Expand Medical Homes'!F94</f>
        <v xml:space="preserve"> </v>
      </c>
      <c r="G25" s="36"/>
    </row>
    <row r="26" spans="1:7" s="33" customFormat="1" ht="6.75" customHeight="1" thickBot="1">
      <c r="A26" s="40"/>
      <c r="B26" s="17"/>
      <c r="C26" s="41"/>
      <c r="D26" s="38"/>
      <c r="F26" s="99"/>
      <c r="G26" s="39"/>
    </row>
    <row r="27" spans="1:7" s="33" customFormat="1" ht="13.5" customHeight="1" thickBot="1">
      <c r="A27" s="40"/>
      <c r="B27" s="17" t="str">
        <f>'Expand Medical Homes'!B97</f>
        <v>Process Milestone:</v>
      </c>
      <c r="C27" s="17"/>
      <c r="D27" s="237">
        <f>'Expand Medical Homes'!D97</f>
        <v>0</v>
      </c>
      <c r="F27" s="246" t="str">
        <f>'Expand Medical Homes'!F104</f>
        <v>N/A</v>
      </c>
      <c r="G27" s="39"/>
    </row>
    <row r="28" spans="1:7" ht="6.75" customHeight="1" thickBot="1">
      <c r="A28" s="34"/>
      <c r="F28" s="92"/>
      <c r="G28" s="36"/>
    </row>
    <row r="29" spans="1:7" ht="13.5" thickBot="1">
      <c r="A29" s="34"/>
      <c r="C29" s="35" t="s">
        <v>15</v>
      </c>
      <c r="F29" s="247" t="str">
        <f>'Expand Medical Homes'!F119</f>
        <v xml:space="preserve"> </v>
      </c>
      <c r="G29" s="36"/>
    </row>
    <row r="30" spans="1:7" s="33" customFormat="1" ht="6.75" customHeight="1" thickBot="1">
      <c r="A30" s="40"/>
      <c r="B30" s="17"/>
      <c r="C30" s="41"/>
      <c r="D30" s="38"/>
      <c r="F30" s="99"/>
      <c r="G30" s="39"/>
    </row>
    <row r="31" spans="1:7" s="33" customFormat="1" ht="13.5" customHeight="1" thickBot="1">
      <c r="A31" s="40"/>
      <c r="B31" s="17" t="str">
        <f>'Expand Medical Homes'!B122</f>
        <v>Process Milestone:</v>
      </c>
      <c r="C31" s="17"/>
      <c r="D31" s="237">
        <f>'Expand Medical Homes'!D122</f>
        <v>0</v>
      </c>
      <c r="F31" s="246" t="str">
        <f>'Expand Medical Homes'!F129</f>
        <v>N/A</v>
      </c>
      <c r="G31" s="39"/>
    </row>
    <row r="32" spans="1:7" ht="6.75" customHeight="1" thickBot="1">
      <c r="A32" s="34"/>
      <c r="F32" s="92"/>
      <c r="G32" s="36"/>
    </row>
    <row r="33" spans="1:7" ht="13.5" thickBot="1">
      <c r="A33" s="34"/>
      <c r="C33" s="35" t="s">
        <v>15</v>
      </c>
      <c r="F33" s="247" t="str">
        <f>'Expand Medical Homes'!F144</f>
        <v xml:space="preserve"> </v>
      </c>
      <c r="G33" s="36"/>
    </row>
    <row r="34" spans="1:7" s="33" customFormat="1" ht="6.75" customHeight="1" thickBot="1">
      <c r="A34" s="40"/>
      <c r="B34" s="17"/>
      <c r="C34" s="41"/>
      <c r="D34" s="38"/>
      <c r="F34" s="99"/>
      <c r="G34" s="39"/>
    </row>
    <row r="35" spans="1:7" s="33" customFormat="1" ht="13.5" customHeight="1" thickBot="1">
      <c r="A35" s="40"/>
      <c r="B35" s="17" t="str">
        <f>'Expand Medical Homes'!B147</f>
        <v>Improvement Milestone:</v>
      </c>
      <c r="C35" s="17"/>
      <c r="D35" s="237">
        <f>'Expand Medical Homes'!D147</f>
        <v>0</v>
      </c>
      <c r="F35" s="246" t="str">
        <f>'Expand Medical Homes'!F154</f>
        <v>N/A</v>
      </c>
      <c r="G35" s="39"/>
    </row>
    <row r="36" spans="1:7" ht="6.75" customHeight="1" thickBot="1">
      <c r="A36" s="34"/>
      <c r="F36" s="92"/>
      <c r="G36" s="36"/>
    </row>
    <row r="37" spans="1:7" ht="13.5" thickBot="1">
      <c r="A37" s="34"/>
      <c r="C37" s="35" t="s">
        <v>15</v>
      </c>
      <c r="F37" s="247" t="str">
        <f>'Expand Medical Homes'!F169</f>
        <v xml:space="preserve"> </v>
      </c>
      <c r="G37" s="36"/>
    </row>
    <row r="38" spans="1:7" s="33" customFormat="1" ht="6.75" customHeight="1" thickBot="1">
      <c r="A38" s="40"/>
      <c r="B38" s="17"/>
      <c r="C38" s="41"/>
      <c r="D38" s="38"/>
      <c r="F38" s="99"/>
      <c r="G38" s="39"/>
    </row>
    <row r="39" spans="1:7" s="33" customFormat="1" ht="13.5" customHeight="1" thickBot="1">
      <c r="A39" s="40"/>
      <c r="B39" s="17" t="str">
        <f>'Expand Medical Homes'!B172</f>
        <v>Improvement Milestone:</v>
      </c>
      <c r="C39" s="17"/>
      <c r="D39" s="237">
        <f>'Expand Medical Homes'!D172</f>
        <v>0</v>
      </c>
      <c r="F39" s="246" t="str">
        <f>'Expand Medical Homes'!F179</f>
        <v>N/A</v>
      </c>
      <c r="G39" s="39"/>
    </row>
    <row r="40" spans="1:7" ht="6.75" customHeight="1" thickBot="1">
      <c r="A40" s="34"/>
      <c r="F40" s="92"/>
      <c r="G40" s="36"/>
    </row>
    <row r="41" spans="1:7" ht="13.5" thickBot="1">
      <c r="A41" s="34"/>
      <c r="C41" s="35" t="s">
        <v>15</v>
      </c>
      <c r="F41" s="247" t="str">
        <f>'Expand Medical Homes'!F194</f>
        <v xml:space="preserve"> </v>
      </c>
      <c r="G41" s="36"/>
    </row>
    <row r="42" spans="1:7" s="33" customFormat="1" ht="6.75" customHeight="1" thickBot="1">
      <c r="A42" s="40"/>
      <c r="B42" s="17"/>
      <c r="C42" s="41"/>
      <c r="D42" s="38"/>
      <c r="F42" s="99"/>
      <c r="G42" s="39"/>
    </row>
    <row r="43" spans="1:7" s="33" customFormat="1" ht="13.5" customHeight="1" thickBot="1">
      <c r="A43" s="40"/>
      <c r="B43" s="17" t="str">
        <f>'Expand Medical Homes'!B197</f>
        <v>Improvement Milestone:</v>
      </c>
      <c r="C43" s="17"/>
      <c r="D43" s="237">
        <f>'Expand Medical Homes'!D197</f>
        <v>0</v>
      </c>
      <c r="F43" s="246" t="str">
        <f>'Expand Medical Homes'!F204</f>
        <v>N/A</v>
      </c>
      <c r="G43" s="39"/>
    </row>
    <row r="44" spans="1:7" ht="6.75" customHeight="1" thickBot="1">
      <c r="A44" s="34"/>
      <c r="F44" s="92"/>
      <c r="G44" s="36"/>
    </row>
    <row r="45" spans="1:7" ht="13.5" thickBot="1">
      <c r="A45" s="34"/>
      <c r="C45" s="35" t="s">
        <v>15</v>
      </c>
      <c r="F45" s="247" t="str">
        <f>'Expand Medical Homes'!F219</f>
        <v xml:space="preserve"> </v>
      </c>
      <c r="G45" s="36"/>
    </row>
    <row r="46" spans="1:7" s="33" customFormat="1" ht="6.75" customHeight="1" thickBot="1">
      <c r="A46" s="40"/>
      <c r="B46" s="17"/>
      <c r="C46" s="41"/>
      <c r="D46" s="38"/>
      <c r="F46" s="99"/>
      <c r="G46" s="39"/>
    </row>
    <row r="47" spans="1:7" s="33" customFormat="1" ht="13.5" customHeight="1" thickBot="1">
      <c r="A47" s="40"/>
      <c r="B47" s="17" t="str">
        <f>'Expand Medical Homes'!B222</f>
        <v>Improvement Milestone:</v>
      </c>
      <c r="C47" s="17"/>
      <c r="D47" s="237">
        <f>'Expand Medical Homes'!D222</f>
        <v>0</v>
      </c>
      <c r="F47" s="246" t="str">
        <f>'Expand Medical Homes'!F229</f>
        <v>N/A</v>
      </c>
      <c r="G47" s="39"/>
    </row>
    <row r="48" spans="1:7" ht="6.75" customHeight="1" thickBot="1">
      <c r="A48" s="34"/>
      <c r="F48" s="92"/>
      <c r="G48" s="36"/>
    </row>
    <row r="49" spans="1:7" ht="13.5" thickBot="1">
      <c r="A49" s="34"/>
      <c r="C49" s="35" t="s">
        <v>15</v>
      </c>
      <c r="F49" s="247" t="str">
        <f>'Expand Medical Homes'!F244</f>
        <v xml:space="preserve"> </v>
      </c>
      <c r="G49" s="36"/>
    </row>
    <row r="50" spans="1:7" s="33" customFormat="1" ht="6.75" customHeight="1" thickBot="1">
      <c r="A50" s="40"/>
      <c r="B50" s="17"/>
      <c r="C50" s="41"/>
      <c r="D50" s="38"/>
      <c r="F50" s="99"/>
      <c r="G50" s="39"/>
    </row>
    <row r="51" spans="1:7" s="33" customFormat="1" ht="13.5" customHeight="1" thickBot="1">
      <c r="A51" s="40"/>
      <c r="B51" s="17" t="str">
        <f>'Expand Medical Homes'!B247</f>
        <v>Improvement Milestone:</v>
      </c>
      <c r="C51" s="17"/>
      <c r="D51" s="237">
        <f>'Expand Medical Homes'!D247</f>
        <v>0</v>
      </c>
      <c r="F51" s="246" t="str">
        <f>'Expand Medical Homes'!F254</f>
        <v>N/A</v>
      </c>
      <c r="G51" s="39"/>
    </row>
    <row r="52" spans="1:7" ht="6.75" customHeight="1" thickBot="1">
      <c r="A52" s="34"/>
      <c r="F52" s="92"/>
      <c r="G52" s="36"/>
    </row>
    <row r="53" spans="1:7" ht="13.5" thickBot="1">
      <c r="A53" s="34"/>
      <c r="C53" s="35" t="s">
        <v>15</v>
      </c>
      <c r="F53" s="247" t="str">
        <f>'Expand Medical Homes'!F269</f>
        <v xml:space="preserve"> </v>
      </c>
      <c r="G53" s="36"/>
    </row>
    <row r="54" spans="1:7" ht="13.5" thickBot="1">
      <c r="A54" s="34"/>
      <c r="C54" s="35"/>
      <c r="F54" s="92"/>
      <c r="G54" s="36"/>
    </row>
    <row r="55" spans="1:7" ht="13.5" thickBot="1">
      <c r="A55" s="34"/>
      <c r="B55" s="2" t="s">
        <v>10</v>
      </c>
      <c r="C55" s="35"/>
      <c r="F55" s="248">
        <f>'Expand Medical Homes'!F18</f>
        <v>0</v>
      </c>
      <c r="G55" s="36"/>
    </row>
    <row r="56" spans="1:7" ht="13.5" thickBot="1">
      <c r="A56" s="34"/>
      <c r="C56" s="35"/>
      <c r="F56" s="92"/>
      <c r="G56" s="36"/>
    </row>
    <row r="57" spans="1:7" ht="13.5" thickBot="1">
      <c r="A57" s="34"/>
      <c r="B57" s="2" t="s">
        <v>66</v>
      </c>
      <c r="C57" s="35"/>
      <c r="F57" s="249">
        <f>SUM(F53,F49,F45,F41,F37,F33,F29,F25,F21,F17)</f>
        <v>0</v>
      </c>
      <c r="G57" s="36"/>
    </row>
    <row r="58" spans="1:7" ht="13.5" thickBot="1">
      <c r="A58" s="34"/>
      <c r="C58" s="35"/>
      <c r="F58" s="92"/>
      <c r="G58" s="36"/>
    </row>
    <row r="59" spans="1:7" ht="13.5" thickBot="1">
      <c r="A59" s="34"/>
      <c r="B59" s="2" t="s">
        <v>67</v>
      </c>
      <c r="C59" s="35"/>
      <c r="F59" s="249">
        <f>COUNT(F53,F49,F45,F41,F37,F33,F29,F25,F21,F17)</f>
        <v>0</v>
      </c>
      <c r="G59" s="36"/>
    </row>
    <row r="60" spans="1:7" ht="13.5" thickBot="1">
      <c r="A60" s="34"/>
      <c r="C60" s="35"/>
      <c r="F60" s="92"/>
      <c r="G60" s="36"/>
    </row>
    <row r="61" spans="1:7" ht="13.5" thickBot="1">
      <c r="A61" s="34"/>
      <c r="B61" s="2" t="s">
        <v>68</v>
      </c>
      <c r="C61" s="35"/>
      <c r="F61" s="250" t="str">
        <f>IF(F59=0," ",F57/F59)</f>
        <v xml:space="preserve"> </v>
      </c>
      <c r="G61" s="36"/>
    </row>
    <row r="62" spans="1:7" ht="13.5" thickBot="1">
      <c r="A62" s="34"/>
      <c r="C62" s="35"/>
      <c r="F62" s="92"/>
      <c r="G62" s="36"/>
    </row>
    <row r="63" spans="1:7" ht="13.5" thickBot="1">
      <c r="A63" s="34"/>
      <c r="B63" s="2" t="s">
        <v>69</v>
      </c>
      <c r="C63" s="35"/>
      <c r="F63" s="248" t="str">
        <f>IF(F59=0," ",F61*F55)</f>
        <v xml:space="preserve"> </v>
      </c>
      <c r="G63" s="36"/>
    </row>
    <row r="64" spans="1:7" ht="13.5" thickBot="1">
      <c r="A64" s="34"/>
      <c r="C64" s="35"/>
      <c r="F64" s="92"/>
      <c r="G64" s="36"/>
    </row>
    <row r="65" spans="1:7" ht="13.5" thickBot="1">
      <c r="A65" s="34"/>
      <c r="B65" s="2" t="s">
        <v>11</v>
      </c>
      <c r="C65" s="35"/>
      <c r="F65" s="251">
        <f>'Expand Medical Homes'!F20</f>
        <v>0</v>
      </c>
      <c r="G65" s="36"/>
    </row>
    <row r="66" spans="1:7" ht="13.5" thickBot="1">
      <c r="A66" s="34"/>
      <c r="C66" s="35"/>
      <c r="F66" s="92"/>
      <c r="G66" s="36"/>
    </row>
    <row r="67" spans="1:7" ht="13.5" thickBot="1">
      <c r="A67" s="34"/>
      <c r="B67" s="238" t="s">
        <v>70</v>
      </c>
      <c r="C67" s="35"/>
      <c r="F67" s="216" t="str">
        <f>IF(F59=0," ",F63-F65)</f>
        <v xml:space="preserve"> </v>
      </c>
      <c r="G67" s="36"/>
    </row>
    <row r="68" spans="1:7" ht="15">
      <c r="A68" s="48"/>
      <c r="B68" s="253"/>
      <c r="C68" s="254"/>
      <c r="D68" s="50"/>
      <c r="E68" s="50"/>
      <c r="F68" s="132"/>
      <c r="G68" s="52"/>
    </row>
    <row r="69" spans="1:7" s="33" customFormat="1" ht="15.75" thickBot="1">
      <c r="A69" s="27" t="s">
        <v>107</v>
      </c>
      <c r="B69" s="28"/>
      <c r="C69" s="28"/>
      <c r="D69" s="29"/>
      <c r="E69" s="30"/>
      <c r="F69" s="111"/>
      <c r="G69" s="32"/>
    </row>
    <row r="70" spans="1:7" s="33" customFormat="1" ht="13.5" customHeight="1" thickBot="1">
      <c r="A70" s="40"/>
      <c r="B70" s="17" t="str">
        <f>'Chronic Care Management'!B22</f>
        <v>Process Milestone:</v>
      </c>
      <c r="C70" s="17"/>
      <c r="D70" s="237">
        <f>'Chronic Care Management'!D22</f>
        <v>0</v>
      </c>
      <c r="F70" s="246" t="str">
        <f>'Chronic Care Management'!F29</f>
        <v>N/A</v>
      </c>
      <c r="G70" s="39"/>
    </row>
    <row r="71" spans="1:7" ht="6.75" customHeight="1" thickBot="1">
      <c r="A71" s="34"/>
      <c r="F71" s="92"/>
      <c r="G71" s="36"/>
    </row>
    <row r="72" spans="1:7" ht="13.5" thickBot="1">
      <c r="A72" s="34"/>
      <c r="C72" s="35" t="s">
        <v>15</v>
      </c>
      <c r="F72" s="247" t="str">
        <f>'Chronic Care Management'!F44</f>
        <v xml:space="preserve"> </v>
      </c>
      <c r="G72" s="36"/>
    </row>
    <row r="73" spans="1:7" s="33" customFormat="1" ht="6.75" customHeight="1" thickBot="1">
      <c r="A73" s="40"/>
      <c r="B73" s="17"/>
      <c r="C73" s="41"/>
      <c r="D73" s="38"/>
      <c r="F73" s="99"/>
      <c r="G73" s="39"/>
    </row>
    <row r="74" spans="1:7" s="33" customFormat="1" ht="13.5" customHeight="1" thickBot="1">
      <c r="A74" s="40"/>
      <c r="B74" s="17" t="str">
        <f>'Chronic Care Management'!B47</f>
        <v>Process Milestone:</v>
      </c>
      <c r="C74" s="17"/>
      <c r="D74" s="237">
        <f>'Chronic Care Management'!D47</f>
        <v>0</v>
      </c>
      <c r="F74" s="246" t="str">
        <f>'Chronic Care Management'!F54</f>
        <v>N/A</v>
      </c>
      <c r="G74" s="39"/>
    </row>
    <row r="75" spans="1:7" ht="6.75" customHeight="1" thickBot="1">
      <c r="A75" s="34"/>
      <c r="F75" s="92"/>
      <c r="G75" s="36"/>
    </row>
    <row r="76" spans="1:7" ht="13.5" thickBot="1">
      <c r="A76" s="34"/>
      <c r="C76" s="35" t="s">
        <v>15</v>
      </c>
      <c r="F76" s="247" t="str">
        <f>'Chronic Care Management'!F69</f>
        <v xml:space="preserve"> </v>
      </c>
      <c r="G76" s="36"/>
    </row>
    <row r="77" spans="1:7" s="33" customFormat="1" ht="6.75" customHeight="1" thickBot="1">
      <c r="A77" s="40"/>
      <c r="B77" s="17"/>
      <c r="C77" s="41"/>
      <c r="D77" s="38"/>
      <c r="F77" s="99"/>
      <c r="G77" s="39"/>
    </row>
    <row r="78" spans="1:7" s="33" customFormat="1" ht="13.5" customHeight="1" thickBot="1">
      <c r="A78" s="40"/>
      <c r="B78" s="17" t="str">
        <f>'Chronic Care Management'!B72</f>
        <v>Process Milestone:</v>
      </c>
      <c r="C78" s="17"/>
      <c r="D78" s="237">
        <f>'Chronic Care Management'!D72</f>
        <v>0</v>
      </c>
      <c r="F78" s="246" t="str">
        <f>'Chronic Care Management'!F79</f>
        <v>N/A</v>
      </c>
      <c r="G78" s="39"/>
    </row>
    <row r="79" spans="1:7" ht="6.75" customHeight="1" thickBot="1">
      <c r="A79" s="34"/>
      <c r="F79" s="92"/>
      <c r="G79" s="36"/>
    </row>
    <row r="80" spans="1:7" ht="13.5" thickBot="1">
      <c r="A80" s="34"/>
      <c r="C80" s="35" t="s">
        <v>15</v>
      </c>
      <c r="F80" s="247" t="str">
        <f>'Chronic Care Management'!F94</f>
        <v xml:space="preserve"> </v>
      </c>
      <c r="G80" s="36"/>
    </row>
    <row r="81" spans="1:7" s="33" customFormat="1" ht="6.75" customHeight="1" thickBot="1">
      <c r="A81" s="40"/>
      <c r="B81" s="17"/>
      <c r="C81" s="41"/>
      <c r="D81" s="38"/>
      <c r="F81" s="99"/>
      <c r="G81" s="39"/>
    </row>
    <row r="82" spans="1:7" s="33" customFormat="1" ht="13.5" customHeight="1" thickBot="1">
      <c r="A82" s="40"/>
      <c r="B82" s="17" t="str">
        <f>'Chronic Care Management'!B97</f>
        <v>Process Milestone:</v>
      </c>
      <c r="C82" s="17"/>
      <c r="D82" s="237">
        <f>'Chronic Care Management'!D97</f>
        <v>0</v>
      </c>
      <c r="F82" s="246" t="str">
        <f>'Chronic Care Management'!F104</f>
        <v>N/A</v>
      </c>
      <c r="G82" s="39"/>
    </row>
    <row r="83" spans="1:7" ht="6.75" customHeight="1" thickBot="1">
      <c r="A83" s="34"/>
      <c r="F83" s="92"/>
      <c r="G83" s="36"/>
    </row>
    <row r="84" spans="1:7" ht="13.5" thickBot="1">
      <c r="A84" s="34"/>
      <c r="C84" s="35" t="s">
        <v>15</v>
      </c>
      <c r="F84" s="247" t="str">
        <f>'Chronic Care Management'!F119</f>
        <v xml:space="preserve"> </v>
      </c>
      <c r="G84" s="36"/>
    </row>
    <row r="85" spans="1:7" s="33" customFormat="1" ht="6.75" customHeight="1" thickBot="1">
      <c r="A85" s="40"/>
      <c r="B85" s="17"/>
      <c r="C85" s="41"/>
      <c r="D85" s="38"/>
      <c r="F85" s="99"/>
      <c r="G85" s="39"/>
    </row>
    <row r="86" spans="1:7" s="33" customFormat="1" ht="13.5" customHeight="1" thickBot="1">
      <c r="A86" s="40"/>
      <c r="B86" s="17" t="str">
        <f>'Chronic Care Management'!B122</f>
        <v>Process Milestone:</v>
      </c>
      <c r="C86" s="17"/>
      <c r="D86" s="237">
        <f>'Chronic Care Management'!D122</f>
        <v>0</v>
      </c>
      <c r="F86" s="246" t="str">
        <f>'Chronic Care Management'!F129</f>
        <v>N/A</v>
      </c>
      <c r="G86" s="39"/>
    </row>
    <row r="87" spans="1:7" ht="6.75" customHeight="1" thickBot="1">
      <c r="A87" s="34"/>
      <c r="F87" s="92"/>
      <c r="G87" s="36"/>
    </row>
    <row r="88" spans="1:7" ht="13.5" thickBot="1">
      <c r="A88" s="34"/>
      <c r="C88" s="35" t="s">
        <v>15</v>
      </c>
      <c r="F88" s="247" t="str">
        <f>'Chronic Care Management'!F144</f>
        <v xml:space="preserve"> </v>
      </c>
      <c r="G88" s="36"/>
    </row>
    <row r="89" spans="1:7" s="33" customFormat="1" ht="6.75" customHeight="1" thickBot="1">
      <c r="A89" s="40"/>
      <c r="B89" s="17"/>
      <c r="C89" s="41"/>
      <c r="D89" s="38"/>
      <c r="F89" s="99"/>
      <c r="G89" s="39"/>
    </row>
    <row r="90" spans="1:7" s="33" customFormat="1" ht="13.5" customHeight="1" thickBot="1">
      <c r="A90" s="40"/>
      <c r="B90" s="17" t="str">
        <f>'Chronic Care Management'!B147</f>
        <v>Improvement Milestone:</v>
      </c>
      <c r="C90" s="17"/>
      <c r="D90" s="237">
        <f>'Chronic Care Management'!D147</f>
        <v>0</v>
      </c>
      <c r="F90" s="246" t="str">
        <f>'Chronic Care Management'!F154</f>
        <v>N/A</v>
      </c>
      <c r="G90" s="39"/>
    </row>
    <row r="91" spans="1:7" ht="6.75" customHeight="1" thickBot="1">
      <c r="A91" s="34"/>
      <c r="F91" s="92"/>
      <c r="G91" s="36"/>
    </row>
    <row r="92" spans="1:7" ht="13.5" thickBot="1">
      <c r="A92" s="34"/>
      <c r="C92" s="35" t="s">
        <v>15</v>
      </c>
      <c r="F92" s="247" t="str">
        <f>'Chronic Care Management'!F169</f>
        <v xml:space="preserve"> </v>
      </c>
      <c r="G92" s="36"/>
    </row>
    <row r="93" spans="1:7" s="33" customFormat="1" ht="6.75" customHeight="1" thickBot="1">
      <c r="A93" s="40"/>
      <c r="B93" s="17"/>
      <c r="C93" s="41"/>
      <c r="D93" s="38"/>
      <c r="F93" s="99"/>
      <c r="G93" s="39"/>
    </row>
    <row r="94" spans="1:7" s="33" customFormat="1" ht="13.5" customHeight="1" thickBot="1">
      <c r="A94" s="40"/>
      <c r="B94" s="17" t="str">
        <f>'Chronic Care Management'!B172</f>
        <v>Improvement Milestone:</v>
      </c>
      <c r="C94" s="17"/>
      <c r="D94" s="237">
        <f>'Chronic Care Management'!D172</f>
        <v>0</v>
      </c>
      <c r="F94" s="246" t="str">
        <f>'Chronic Care Management'!F179</f>
        <v>N/A</v>
      </c>
      <c r="G94" s="39"/>
    </row>
    <row r="95" spans="1:7" ht="6.75" customHeight="1" thickBot="1">
      <c r="A95" s="34"/>
      <c r="F95" s="92"/>
      <c r="G95" s="36"/>
    </row>
    <row r="96" spans="1:7" ht="13.5" thickBot="1">
      <c r="A96" s="34"/>
      <c r="C96" s="35" t="s">
        <v>15</v>
      </c>
      <c r="F96" s="247" t="str">
        <f>'Chronic Care Management'!F194</f>
        <v xml:space="preserve"> </v>
      </c>
      <c r="G96" s="36"/>
    </row>
    <row r="97" spans="1:7" s="33" customFormat="1" ht="6.75" customHeight="1" thickBot="1">
      <c r="A97" s="40"/>
      <c r="B97" s="17"/>
      <c r="C97" s="41"/>
      <c r="D97" s="38"/>
      <c r="F97" s="99"/>
      <c r="G97" s="39"/>
    </row>
    <row r="98" spans="1:7" s="33" customFormat="1" ht="13.5" customHeight="1" thickBot="1">
      <c r="A98" s="40"/>
      <c r="B98" s="17" t="str">
        <f>'Chronic Care Management'!B197</f>
        <v>Improvement Milestone:</v>
      </c>
      <c r="C98" s="17"/>
      <c r="D98" s="237">
        <f>'Chronic Care Management'!D197</f>
        <v>0</v>
      </c>
      <c r="F98" s="246" t="str">
        <f>'Chronic Care Management'!F204</f>
        <v>N/A</v>
      </c>
      <c r="G98" s="39"/>
    </row>
    <row r="99" spans="1:7" ht="6.75" customHeight="1" thickBot="1">
      <c r="A99" s="34"/>
      <c r="F99" s="92"/>
      <c r="G99" s="36"/>
    </row>
    <row r="100" spans="1:7" ht="13.5" thickBot="1">
      <c r="A100" s="34"/>
      <c r="C100" s="35" t="s">
        <v>15</v>
      </c>
      <c r="F100" s="247" t="str">
        <f>'Chronic Care Management'!F219</f>
        <v xml:space="preserve"> </v>
      </c>
      <c r="G100" s="36"/>
    </row>
    <row r="101" spans="1:7" s="33" customFormat="1" ht="6.75" customHeight="1" thickBot="1">
      <c r="A101" s="40"/>
      <c r="B101" s="17"/>
      <c r="C101" s="41"/>
      <c r="D101" s="38"/>
      <c r="F101" s="99"/>
      <c r="G101" s="39"/>
    </row>
    <row r="102" spans="1:7" s="33" customFormat="1" ht="13.5" customHeight="1" thickBot="1">
      <c r="A102" s="40"/>
      <c r="B102" s="17" t="str">
        <f>'Chronic Care Management'!B222</f>
        <v>Improvement Milestone:</v>
      </c>
      <c r="C102" s="17"/>
      <c r="D102" s="237">
        <f>'Chronic Care Management'!D222</f>
        <v>0</v>
      </c>
      <c r="F102" s="246" t="str">
        <f>'Chronic Care Management'!F229</f>
        <v>N/A</v>
      </c>
      <c r="G102" s="39"/>
    </row>
    <row r="103" spans="1:7" ht="6.75" customHeight="1" thickBot="1">
      <c r="A103" s="34"/>
      <c r="F103" s="92"/>
      <c r="G103" s="36"/>
    </row>
    <row r="104" spans="1:7" ht="13.5" thickBot="1">
      <c r="A104" s="34"/>
      <c r="C104" s="35" t="s">
        <v>15</v>
      </c>
      <c r="F104" s="247" t="str">
        <f>'Chronic Care Management'!F244</f>
        <v xml:space="preserve"> </v>
      </c>
      <c r="G104" s="36"/>
    </row>
    <row r="105" spans="1:7" s="33" customFormat="1" ht="6.75" customHeight="1" thickBot="1">
      <c r="A105" s="40"/>
      <c r="B105" s="17"/>
      <c r="C105" s="41"/>
      <c r="D105" s="38"/>
      <c r="F105" s="99"/>
      <c r="G105" s="39"/>
    </row>
    <row r="106" spans="1:7" s="33" customFormat="1" ht="13.5" customHeight="1" thickBot="1">
      <c r="A106" s="40"/>
      <c r="B106" s="17" t="str">
        <f>'Chronic Care Management'!B247</f>
        <v>Improvement Milestone:</v>
      </c>
      <c r="C106" s="17"/>
      <c r="D106" s="237">
        <f>'Chronic Care Management'!D247</f>
        <v>0</v>
      </c>
      <c r="F106" s="246" t="str">
        <f>'Chronic Care Management'!F254</f>
        <v>N/A</v>
      </c>
      <c r="G106" s="39"/>
    </row>
    <row r="107" spans="1:7" ht="6.75" customHeight="1" thickBot="1">
      <c r="A107" s="34"/>
      <c r="F107" s="92"/>
      <c r="G107" s="36"/>
    </row>
    <row r="108" spans="1:7" ht="13.5" thickBot="1">
      <c r="A108" s="34"/>
      <c r="C108" s="35" t="s">
        <v>15</v>
      </c>
      <c r="F108" s="247" t="str">
        <f>'Chronic Care Management'!F269</f>
        <v xml:space="preserve"> </v>
      </c>
      <c r="G108" s="36"/>
    </row>
    <row r="109" spans="1:7" ht="13.5" thickBot="1">
      <c r="A109" s="34"/>
      <c r="C109" s="35"/>
      <c r="F109" s="92"/>
      <c r="G109" s="36"/>
    </row>
    <row r="110" spans="1:7" ht="13.5" thickBot="1">
      <c r="A110" s="34"/>
      <c r="B110" s="2" t="s">
        <v>10</v>
      </c>
      <c r="C110" s="35"/>
      <c r="F110" s="248">
        <f>'Chronic Care Management'!F18</f>
        <v>0</v>
      </c>
      <c r="G110" s="36"/>
    </row>
    <row r="111" spans="1:7" ht="13.5" thickBot="1">
      <c r="A111" s="34"/>
      <c r="C111" s="35"/>
      <c r="F111" s="92"/>
      <c r="G111" s="36"/>
    </row>
    <row r="112" spans="1:7" ht="13.5" thickBot="1">
      <c r="A112" s="34"/>
      <c r="B112" s="2" t="s">
        <v>66</v>
      </c>
      <c r="C112" s="35"/>
      <c r="F112" s="249">
        <f>SUM(F108,F104,F100,F96,F92,F88,F84,F80,F76,F72)</f>
        <v>0</v>
      </c>
      <c r="G112" s="36"/>
    </row>
    <row r="113" spans="1:7" ht="13.5" thickBot="1">
      <c r="A113" s="34"/>
      <c r="C113" s="35"/>
      <c r="F113" s="92"/>
      <c r="G113" s="36"/>
    </row>
    <row r="114" spans="1:7" ht="13.5" thickBot="1">
      <c r="A114" s="34"/>
      <c r="B114" s="2" t="s">
        <v>67</v>
      </c>
      <c r="C114" s="35"/>
      <c r="F114" s="249">
        <f>COUNT(F108,F104,F100,F96,F92,F88,F84,F80,F76,F72)</f>
        <v>0</v>
      </c>
      <c r="G114" s="36"/>
    </row>
    <row r="115" spans="1:7" ht="13.5" thickBot="1">
      <c r="A115" s="34"/>
      <c r="C115" s="35"/>
      <c r="F115" s="92"/>
      <c r="G115" s="36"/>
    </row>
    <row r="116" spans="1:7" ht="13.5" thickBot="1">
      <c r="A116" s="34"/>
      <c r="B116" s="2" t="s">
        <v>68</v>
      </c>
      <c r="C116" s="35"/>
      <c r="F116" s="250" t="str">
        <f>IF(F114=0," ",F112/F114)</f>
        <v xml:space="preserve"> </v>
      </c>
      <c r="G116" s="36"/>
    </row>
    <row r="117" spans="1:7" ht="13.5" thickBot="1">
      <c r="A117" s="34"/>
      <c r="C117" s="35"/>
      <c r="F117" s="92"/>
      <c r="G117" s="36"/>
    </row>
    <row r="118" spans="1:7" ht="13.5" thickBot="1">
      <c r="A118" s="34"/>
      <c r="B118" s="2" t="s">
        <v>69</v>
      </c>
      <c r="C118" s="35"/>
      <c r="F118" s="248" t="str">
        <f>IF(F114=0," ",F116*F110)</f>
        <v xml:space="preserve"> </v>
      </c>
      <c r="G118" s="36"/>
    </row>
    <row r="119" spans="1:7" ht="13.5" thickBot="1">
      <c r="A119" s="34"/>
      <c r="C119" s="35"/>
      <c r="F119" s="92"/>
      <c r="G119" s="36"/>
    </row>
    <row r="120" spans="1:7" ht="13.5" thickBot="1">
      <c r="A120" s="34"/>
      <c r="B120" s="2" t="s">
        <v>11</v>
      </c>
      <c r="C120" s="35"/>
      <c r="F120" s="251">
        <f>'Chronic Care Management'!F20</f>
        <v>0</v>
      </c>
      <c r="G120" s="36"/>
    </row>
    <row r="121" spans="1:7" ht="13.5" thickBot="1">
      <c r="A121" s="34"/>
      <c r="C121" s="35"/>
      <c r="F121" s="92"/>
      <c r="G121" s="36"/>
    </row>
    <row r="122" spans="1:7" ht="13.5" thickBot="1">
      <c r="A122" s="34"/>
      <c r="B122" s="238" t="s">
        <v>70</v>
      </c>
      <c r="C122" s="35"/>
      <c r="F122" s="216" t="str">
        <f>IF(F114=0," ",F118-F120)</f>
        <v xml:space="preserve"> </v>
      </c>
      <c r="G122" s="36"/>
    </row>
    <row r="123" spans="1:7" ht="15">
      <c r="A123" s="48"/>
      <c r="B123" s="253"/>
      <c r="C123" s="254"/>
      <c r="D123" s="50"/>
      <c r="E123" s="50"/>
      <c r="F123" s="132"/>
      <c r="G123" s="52"/>
    </row>
    <row r="124" spans="1:7" s="33" customFormat="1" ht="15.75" thickBot="1">
      <c r="A124" s="27" t="s">
        <v>108</v>
      </c>
      <c r="B124" s="28"/>
      <c r="C124" s="28"/>
      <c r="D124" s="29"/>
      <c r="E124" s="30"/>
      <c r="F124" s="111"/>
      <c r="G124" s="32"/>
    </row>
    <row r="125" spans="1:7" s="33" customFormat="1" ht="13.5" customHeight="1" thickBot="1">
      <c r="A125" s="40"/>
      <c r="B125" s="17" t="str">
        <f>'Redesign Primary Care'!B22</f>
        <v>Process Milestone:</v>
      </c>
      <c r="C125" s="17"/>
      <c r="D125" s="237" t="str">
        <f>'Redesign Primary Care'!D22</f>
        <v>Establish the baseline for primary care patient enrollment in MyUCSDChart.</v>
      </c>
      <c r="F125" s="246">
        <f>'Redesign Primary Care'!F29</f>
        <v>0.3719372402923055</v>
      </c>
      <c r="G125" s="39"/>
    </row>
    <row r="126" spans="1:7" ht="6.75" customHeight="1" thickBot="1">
      <c r="A126" s="34"/>
      <c r="F126" s="92"/>
      <c r="G126" s="36"/>
    </row>
    <row r="127" spans="1:7" ht="13.5" thickBot="1">
      <c r="A127" s="34"/>
      <c r="C127" s="35" t="s">
        <v>15</v>
      </c>
      <c r="F127" s="247">
        <f>'Redesign Primary Care'!F44</f>
        <v>1</v>
      </c>
      <c r="G127" s="36"/>
    </row>
    <row r="128" spans="1:7" s="33" customFormat="1" ht="6.75" customHeight="1" thickBot="1">
      <c r="A128" s="40"/>
      <c r="B128" s="17"/>
      <c r="C128" s="41"/>
      <c r="D128" s="38"/>
      <c r="F128" s="99"/>
      <c r="G128" s="39"/>
    </row>
    <row r="129" spans="1:7" s="33" customFormat="1" ht="13.5" customHeight="1" thickBot="1">
      <c r="A129" s="40"/>
      <c r="B129" s="17" t="str">
        <f>'Redesign Primary Care'!B47</f>
        <v>Process Milestone:</v>
      </c>
      <c r="C129" s="17"/>
      <c r="D129" s="237" t="str">
        <f>'Redesign Primary Care'!D47</f>
        <v>Develop a marketing system to encourage patients to enroll in MyUCSDChart.</v>
      </c>
      <c r="F129" s="246" t="str">
        <f>'Redesign Primary Care'!F54</f>
        <v>Yes</v>
      </c>
      <c r="G129" s="39"/>
    </row>
    <row r="130" spans="1:7" ht="6.75" customHeight="1" thickBot="1">
      <c r="A130" s="34"/>
      <c r="F130" s="92"/>
      <c r="G130" s="36"/>
    </row>
    <row r="131" spans="1:7" ht="13.5" thickBot="1">
      <c r="A131" s="34"/>
      <c r="C131" s="35" t="s">
        <v>15</v>
      </c>
      <c r="F131" s="247">
        <f>'Redesign Primary Care'!F69</f>
        <v>1</v>
      </c>
      <c r="G131" s="36"/>
    </row>
    <row r="132" spans="1:7" s="33" customFormat="1" ht="6.75" customHeight="1" thickBot="1">
      <c r="A132" s="40"/>
      <c r="B132" s="17"/>
      <c r="C132" s="41"/>
      <c r="D132" s="38"/>
      <c r="F132" s="99"/>
      <c r="G132" s="39"/>
    </row>
    <row r="133" spans="1:7" s="33" customFormat="1" ht="13.5" customHeight="1" thickBot="1">
      <c r="A133" s="40"/>
      <c r="B133" s="17" t="str">
        <f>'Redesign Primary Care'!B72</f>
        <v>Process Milestone:</v>
      </c>
      <c r="C133" s="17"/>
      <c r="D133" s="237" t="str">
        <f>'Redesign Primary Care'!D72</f>
        <v xml:space="preserve">Develop a system for protocol driven automatic patient reminders. </v>
      </c>
      <c r="F133" s="246" t="str">
        <f>'Redesign Primary Care'!F79</f>
        <v>Yes</v>
      </c>
      <c r="G133" s="39"/>
    </row>
    <row r="134" spans="1:7" ht="6.75" customHeight="1" thickBot="1">
      <c r="A134" s="34"/>
      <c r="F134" s="92"/>
      <c r="G134" s="36"/>
    </row>
    <row r="135" spans="1:7" ht="13.5" thickBot="1">
      <c r="A135" s="34"/>
      <c r="C135" s="35" t="s">
        <v>15</v>
      </c>
      <c r="F135" s="247">
        <f>'Redesign Primary Care'!F94</f>
        <v>1</v>
      </c>
      <c r="G135" s="36"/>
    </row>
    <row r="136" spans="1:7" s="33" customFormat="1" ht="6.75" customHeight="1" thickBot="1">
      <c r="A136" s="40"/>
      <c r="B136" s="17"/>
      <c r="C136" s="41"/>
      <c r="D136" s="38"/>
      <c r="F136" s="99"/>
      <c r="G136" s="39"/>
    </row>
    <row r="137" spans="1:7" s="33" customFormat="1" ht="13.5" customHeight="1" thickBot="1">
      <c r="A137" s="40"/>
      <c r="B137" s="17" t="str">
        <f>'Redesign Primary Care'!B97</f>
        <v>Process Milestone:</v>
      </c>
      <c r="C137" s="17"/>
      <c r="D137" s="237">
        <f>'Redesign Primary Care'!D97</f>
        <v>0</v>
      </c>
      <c r="F137" s="246" t="str">
        <f>'Redesign Primary Care'!F104</f>
        <v>N/A</v>
      </c>
      <c r="G137" s="39"/>
    </row>
    <row r="138" spans="1:7" ht="6.75" customHeight="1" thickBot="1">
      <c r="A138" s="34"/>
      <c r="F138" s="92"/>
      <c r="G138" s="36"/>
    </row>
    <row r="139" spans="1:7" ht="13.5" thickBot="1">
      <c r="A139" s="34"/>
      <c r="C139" s="35" t="s">
        <v>15</v>
      </c>
      <c r="F139" s="247" t="str">
        <f>'Redesign Primary Care'!F119</f>
        <v xml:space="preserve"> </v>
      </c>
      <c r="G139" s="36"/>
    </row>
    <row r="140" spans="1:7" s="33" customFormat="1" ht="6.75" customHeight="1" thickBot="1">
      <c r="A140" s="40"/>
      <c r="B140" s="17"/>
      <c r="C140" s="41"/>
      <c r="D140" s="38"/>
      <c r="F140" s="99"/>
      <c r="G140" s="39"/>
    </row>
    <row r="141" spans="1:7" s="33" customFormat="1" ht="13.5" customHeight="1" thickBot="1">
      <c r="A141" s="40"/>
      <c r="B141" s="17" t="str">
        <f>'Redesign Primary Care'!B122</f>
        <v>Process Milestone:</v>
      </c>
      <c r="C141" s="17"/>
      <c r="D141" s="237">
        <f>'Redesign Primary Care'!D122</f>
        <v>0</v>
      </c>
      <c r="F141" s="246" t="str">
        <f>'Redesign Primary Care'!F129</f>
        <v>N/A</v>
      </c>
      <c r="G141" s="39"/>
    </row>
    <row r="142" spans="1:7" ht="6.75" customHeight="1" thickBot="1">
      <c r="A142" s="34"/>
      <c r="F142" s="92"/>
      <c r="G142" s="36"/>
    </row>
    <row r="143" spans="1:7" ht="13.5" thickBot="1">
      <c r="A143" s="34"/>
      <c r="C143" s="35" t="s">
        <v>15</v>
      </c>
      <c r="F143" s="247" t="str">
        <f>'Redesign Primary Care'!F144</f>
        <v xml:space="preserve"> </v>
      </c>
      <c r="G143" s="36"/>
    </row>
    <row r="144" spans="1:7" s="33" customFormat="1" ht="6.75" customHeight="1" thickBot="1">
      <c r="A144" s="40"/>
      <c r="B144" s="17"/>
      <c r="C144" s="41"/>
      <c r="D144" s="38"/>
      <c r="F144" s="99"/>
      <c r="G144" s="39"/>
    </row>
    <row r="145" spans="1:7" s="33" customFormat="1" ht="13.5" customHeight="1" thickBot="1">
      <c r="A145" s="40"/>
      <c r="B145" s="17" t="str">
        <f>'Redesign Primary Care'!B147</f>
        <v>Improvement Milestone:</v>
      </c>
      <c r="C145" s="17"/>
      <c r="D145" s="237">
        <f>'Redesign Primary Care'!D147</f>
        <v>0</v>
      </c>
      <c r="F145" s="246" t="str">
        <f>'Redesign Primary Care'!F154</f>
        <v>N/A</v>
      </c>
      <c r="G145" s="39"/>
    </row>
    <row r="146" spans="1:7" ht="6.75" customHeight="1" thickBot="1">
      <c r="A146" s="34"/>
      <c r="F146" s="92"/>
      <c r="G146" s="36"/>
    </row>
    <row r="147" spans="1:7" ht="13.5" thickBot="1">
      <c r="A147" s="34"/>
      <c r="C147" s="35" t="s">
        <v>15</v>
      </c>
      <c r="F147" s="247" t="str">
        <f>'Redesign Primary Care'!F169</f>
        <v xml:space="preserve"> </v>
      </c>
      <c r="G147" s="36"/>
    </row>
    <row r="148" spans="1:7" s="33" customFormat="1" ht="6.75" customHeight="1" thickBot="1">
      <c r="A148" s="40"/>
      <c r="B148" s="17"/>
      <c r="C148" s="41"/>
      <c r="D148" s="38"/>
      <c r="F148" s="99"/>
      <c r="G148" s="39"/>
    </row>
    <row r="149" spans="1:7" s="33" customFormat="1" ht="13.5" customHeight="1" thickBot="1">
      <c r="A149" s="40"/>
      <c r="B149" s="17" t="str">
        <f>'Redesign Primary Care'!B172</f>
        <v>Improvement Milestone:</v>
      </c>
      <c r="C149" s="17"/>
      <c r="D149" s="237">
        <f>'Redesign Primary Care'!D172</f>
        <v>0</v>
      </c>
      <c r="F149" s="246" t="str">
        <f>'Redesign Primary Care'!F179</f>
        <v>N/A</v>
      </c>
      <c r="G149" s="39"/>
    </row>
    <row r="150" spans="1:7" ht="6.75" customHeight="1" thickBot="1">
      <c r="A150" s="34"/>
      <c r="F150" s="92"/>
      <c r="G150" s="36"/>
    </row>
    <row r="151" spans="1:7" ht="13.5" thickBot="1">
      <c r="A151" s="34"/>
      <c r="C151" s="35" t="s">
        <v>15</v>
      </c>
      <c r="F151" s="247" t="str">
        <f>'Redesign Primary Care'!F194</f>
        <v xml:space="preserve"> </v>
      </c>
      <c r="G151" s="36"/>
    </row>
    <row r="152" spans="1:7" s="33" customFormat="1" ht="6.75" customHeight="1" thickBot="1">
      <c r="A152" s="40"/>
      <c r="B152" s="17"/>
      <c r="C152" s="41"/>
      <c r="D152" s="38"/>
      <c r="F152" s="99"/>
      <c r="G152" s="39"/>
    </row>
    <row r="153" spans="1:7" s="33" customFormat="1" ht="13.5" customHeight="1" thickBot="1">
      <c r="A153" s="40"/>
      <c r="B153" s="17" t="str">
        <f>'Redesign Primary Care'!B197</f>
        <v>Improvement Milestone:</v>
      </c>
      <c r="C153" s="17"/>
      <c r="D153" s="237">
        <f>'Redesign Primary Care'!D197</f>
        <v>0</v>
      </c>
      <c r="F153" s="246" t="str">
        <f>'Redesign Primary Care'!F204</f>
        <v>N/A</v>
      </c>
      <c r="G153" s="39"/>
    </row>
    <row r="154" spans="1:7" ht="6.75" customHeight="1" thickBot="1">
      <c r="A154" s="34"/>
      <c r="F154" s="92"/>
      <c r="G154" s="36"/>
    </row>
    <row r="155" spans="1:7" ht="13.5" thickBot="1">
      <c r="A155" s="34"/>
      <c r="C155" s="35" t="s">
        <v>15</v>
      </c>
      <c r="F155" s="247" t="str">
        <f>'Redesign Primary Care'!F219</f>
        <v xml:space="preserve"> </v>
      </c>
      <c r="G155" s="36"/>
    </row>
    <row r="156" spans="1:7" s="33" customFormat="1" ht="6.75" customHeight="1" thickBot="1">
      <c r="A156" s="40"/>
      <c r="B156" s="17"/>
      <c r="C156" s="41"/>
      <c r="D156" s="38"/>
      <c r="F156" s="99"/>
      <c r="G156" s="39"/>
    </row>
    <row r="157" spans="1:7" s="33" customFormat="1" ht="13.5" customHeight="1" thickBot="1">
      <c r="A157" s="40"/>
      <c r="B157" s="17" t="str">
        <f>'Redesign Primary Care'!B222</f>
        <v>Improvement Milestone:</v>
      </c>
      <c r="C157" s="17"/>
      <c r="D157" s="237">
        <f>'Redesign Primary Care'!D222</f>
        <v>0</v>
      </c>
      <c r="F157" s="246" t="str">
        <f>'Redesign Primary Care'!F229</f>
        <v>N/A</v>
      </c>
      <c r="G157" s="39"/>
    </row>
    <row r="158" spans="1:7" ht="6.75" customHeight="1" thickBot="1">
      <c r="A158" s="34"/>
      <c r="F158" s="92"/>
      <c r="G158" s="36"/>
    </row>
    <row r="159" spans="1:7" ht="13.5" thickBot="1">
      <c r="A159" s="34"/>
      <c r="C159" s="35" t="s">
        <v>15</v>
      </c>
      <c r="F159" s="247" t="str">
        <f>'Redesign Primary Care'!F244</f>
        <v xml:space="preserve"> </v>
      </c>
      <c r="G159" s="36"/>
    </row>
    <row r="160" spans="1:7" s="33" customFormat="1" ht="6.75" customHeight="1" thickBot="1">
      <c r="A160" s="40"/>
      <c r="B160" s="17"/>
      <c r="C160" s="41"/>
      <c r="D160" s="38"/>
      <c r="F160" s="99"/>
      <c r="G160" s="39"/>
    </row>
    <row r="161" spans="1:7" s="33" customFormat="1" ht="13.5" customHeight="1" thickBot="1">
      <c r="A161" s="40"/>
      <c r="B161" s="17" t="str">
        <f>'Redesign Primary Care'!B247</f>
        <v>Improvement Milestone:</v>
      </c>
      <c r="C161" s="17"/>
      <c r="D161" s="237">
        <f>'Redesign Primary Care'!D247</f>
        <v>0</v>
      </c>
      <c r="F161" s="246" t="str">
        <f>'Redesign Primary Care'!F254</f>
        <v>N/A</v>
      </c>
      <c r="G161" s="39"/>
    </row>
    <row r="162" spans="1:7" ht="6.75" customHeight="1" thickBot="1">
      <c r="A162" s="34"/>
      <c r="F162" s="92"/>
      <c r="G162" s="36"/>
    </row>
    <row r="163" spans="1:7" ht="13.5" thickBot="1">
      <c r="A163" s="34"/>
      <c r="C163" s="35" t="s">
        <v>15</v>
      </c>
      <c r="F163" s="247" t="str">
        <f>'Redesign Primary Care'!F269</f>
        <v xml:space="preserve"> </v>
      </c>
      <c r="G163" s="36"/>
    </row>
    <row r="164" spans="1:7" ht="13.5" thickBot="1">
      <c r="A164" s="34"/>
      <c r="C164" s="35"/>
      <c r="F164" s="92"/>
      <c r="G164" s="36"/>
    </row>
    <row r="165" spans="1:7" ht="13.5" thickBot="1">
      <c r="A165" s="34"/>
      <c r="B165" s="2" t="s">
        <v>10</v>
      </c>
      <c r="C165" s="35"/>
      <c r="F165" s="248">
        <f>'Redesign Primary Care'!F18</f>
        <v>1753500</v>
      </c>
      <c r="G165" s="36"/>
    </row>
    <row r="166" spans="1:7" ht="13.5" thickBot="1">
      <c r="A166" s="34"/>
      <c r="C166" s="35"/>
      <c r="F166" s="92"/>
      <c r="G166" s="36"/>
    </row>
    <row r="167" spans="1:7" ht="13.5" thickBot="1">
      <c r="A167" s="34"/>
      <c r="B167" s="2" t="s">
        <v>66</v>
      </c>
      <c r="C167" s="35"/>
      <c r="F167" s="249">
        <f>SUM(F163,F159,F155,F151,F147,F143,F139,F135,F131,F127)</f>
        <v>3</v>
      </c>
      <c r="G167" s="36"/>
    </row>
    <row r="168" spans="1:7" ht="13.5" thickBot="1">
      <c r="A168" s="34"/>
      <c r="C168" s="35"/>
      <c r="F168" s="92"/>
      <c r="G168" s="36"/>
    </row>
    <row r="169" spans="1:7" ht="13.5" thickBot="1">
      <c r="A169" s="34"/>
      <c r="B169" s="2" t="s">
        <v>67</v>
      </c>
      <c r="C169" s="35"/>
      <c r="F169" s="249">
        <f>COUNT(F163,F159,F155,F151,F147,F143,F139,F135,F131,F127)</f>
        <v>3</v>
      </c>
      <c r="G169" s="36"/>
    </row>
    <row r="170" spans="1:7" ht="13.5" thickBot="1">
      <c r="A170" s="34"/>
      <c r="C170" s="35"/>
      <c r="F170" s="92"/>
      <c r="G170" s="36"/>
    </row>
    <row r="171" spans="1:7" ht="13.5" thickBot="1">
      <c r="A171" s="34"/>
      <c r="B171" s="2" t="s">
        <v>68</v>
      </c>
      <c r="C171" s="35"/>
      <c r="F171" s="250">
        <f>IF(F169=0," ",F167/F169)</f>
        <v>1</v>
      </c>
      <c r="G171" s="36"/>
    </row>
    <row r="172" spans="1:7" ht="13.5" thickBot="1">
      <c r="A172" s="34"/>
      <c r="C172" s="35"/>
      <c r="F172" s="92"/>
      <c r="G172" s="36"/>
    </row>
    <row r="173" spans="1:7" ht="13.5" thickBot="1">
      <c r="A173" s="34"/>
      <c r="B173" s="2" t="s">
        <v>69</v>
      </c>
      <c r="C173" s="35"/>
      <c r="F173" s="248">
        <f>IF(F169=0," ",F171*F165)</f>
        <v>1753500</v>
      </c>
      <c r="G173" s="36"/>
    </row>
    <row r="174" spans="1:7" ht="13.5" thickBot="1">
      <c r="A174" s="34"/>
      <c r="C174" s="35"/>
      <c r="F174" s="92"/>
      <c r="G174" s="36"/>
    </row>
    <row r="175" spans="1:7" ht="13.5" thickBot="1">
      <c r="A175" s="34"/>
      <c r="B175" s="2" t="s">
        <v>11</v>
      </c>
      <c r="C175" s="35"/>
      <c r="F175" s="251">
        <f>'Redesign Primary Care'!F20</f>
        <v>1753500</v>
      </c>
      <c r="G175" s="36"/>
    </row>
    <row r="176" spans="1:7" ht="13.5" thickBot="1">
      <c r="A176" s="34"/>
      <c r="C176" s="35"/>
      <c r="F176" s="92"/>
      <c r="G176" s="36"/>
    </row>
    <row r="177" spans="1:7" ht="13.5" thickBot="1">
      <c r="A177" s="34"/>
      <c r="B177" s="238" t="s">
        <v>70</v>
      </c>
      <c r="C177" s="35"/>
      <c r="F177" s="216">
        <f>IF(F169=0," ",F173-F175)</f>
        <v>0</v>
      </c>
      <c r="G177" s="36"/>
    </row>
    <row r="178" spans="1:7" ht="15">
      <c r="A178" s="48"/>
      <c r="B178" s="253"/>
      <c r="C178" s="254"/>
      <c r="D178" s="50"/>
      <c r="E178" s="50"/>
      <c r="F178" s="132"/>
      <c r="G178" s="52"/>
    </row>
    <row r="179" spans="1:7" s="33" customFormat="1" ht="15.75" thickBot="1">
      <c r="A179" s="27" t="s">
        <v>109</v>
      </c>
      <c r="B179" s="28"/>
      <c r="C179" s="28"/>
      <c r="D179" s="29"/>
      <c r="E179" s="30"/>
      <c r="F179" s="111"/>
      <c r="G179" s="32"/>
    </row>
    <row r="180" spans="1:7" s="33" customFormat="1" ht="13.5" customHeight="1" thickBot="1">
      <c r="A180" s="40"/>
      <c r="B180" s="17" t="str">
        <f>'Patient Experience'!B22</f>
        <v>Process Milestone:</v>
      </c>
      <c r="C180" s="17"/>
      <c r="D180" s="237">
        <f>'Patient Experience'!D22</f>
        <v>0</v>
      </c>
      <c r="F180" s="246" t="str">
        <f>'Patient Experience'!F29</f>
        <v>N/A</v>
      </c>
      <c r="G180" s="39"/>
    </row>
    <row r="181" spans="1:7" ht="6.75" customHeight="1" thickBot="1">
      <c r="A181" s="34"/>
      <c r="F181" s="92"/>
      <c r="G181" s="36"/>
    </row>
    <row r="182" spans="1:7" ht="13.5" thickBot="1">
      <c r="A182" s="34"/>
      <c r="C182" s="35" t="s">
        <v>15</v>
      </c>
      <c r="F182" s="247" t="str">
        <f>'Patient Experience'!F44</f>
        <v xml:space="preserve"> </v>
      </c>
      <c r="G182" s="36"/>
    </row>
    <row r="183" spans="1:7" s="33" customFormat="1" ht="6.75" customHeight="1" thickBot="1">
      <c r="A183" s="40"/>
      <c r="B183" s="17"/>
      <c r="C183" s="41"/>
      <c r="D183" s="38"/>
      <c r="F183" s="99"/>
      <c r="G183" s="39"/>
    </row>
    <row r="184" spans="1:7" s="33" customFormat="1" ht="13.5" customHeight="1" thickBot="1">
      <c r="A184" s="40"/>
      <c r="B184" s="17" t="str">
        <f>'Patient Experience'!B47</f>
        <v>Process Milestone:</v>
      </c>
      <c r="C184" s="17"/>
      <c r="D184" s="237">
        <f>'Patient Experience'!D47</f>
        <v>0</v>
      </c>
      <c r="F184" s="246" t="str">
        <f>'Patient Experience'!F54</f>
        <v>N/A</v>
      </c>
      <c r="G184" s="39"/>
    </row>
    <row r="185" spans="1:7" ht="6.75" customHeight="1" thickBot="1">
      <c r="A185" s="34"/>
      <c r="F185" s="92"/>
      <c r="G185" s="36"/>
    </row>
    <row r="186" spans="1:7" ht="13.5" thickBot="1">
      <c r="A186" s="34"/>
      <c r="C186" s="35" t="s">
        <v>15</v>
      </c>
      <c r="F186" s="247" t="str">
        <f>'Patient Experience'!F69</f>
        <v xml:space="preserve"> </v>
      </c>
      <c r="G186" s="36"/>
    </row>
    <row r="187" spans="1:7" s="33" customFormat="1" ht="6.75" customHeight="1" thickBot="1">
      <c r="A187" s="40"/>
      <c r="B187" s="17"/>
      <c r="C187" s="41"/>
      <c r="D187" s="38"/>
      <c r="F187" s="99"/>
      <c r="G187" s="39"/>
    </row>
    <row r="188" spans="1:7" s="33" customFormat="1" ht="13.5" customHeight="1" thickBot="1">
      <c r="A188" s="40"/>
      <c r="B188" s="17" t="str">
        <f>'Patient Experience'!B72</f>
        <v>Process Milestone:</v>
      </c>
      <c r="C188" s="17"/>
      <c r="D188" s="237">
        <f>'Patient Experience'!D72</f>
        <v>0</v>
      </c>
      <c r="F188" s="246" t="str">
        <f>'Patient Experience'!F79</f>
        <v>N/A</v>
      </c>
      <c r="G188" s="39"/>
    </row>
    <row r="189" spans="1:7" ht="6.75" customHeight="1" thickBot="1">
      <c r="A189" s="34"/>
      <c r="F189" s="92"/>
      <c r="G189" s="36"/>
    </row>
    <row r="190" spans="1:7" ht="13.5" thickBot="1">
      <c r="A190" s="34"/>
      <c r="C190" s="35" t="s">
        <v>15</v>
      </c>
      <c r="F190" s="247" t="str">
        <f>'Patient Experience'!F94</f>
        <v xml:space="preserve"> </v>
      </c>
      <c r="G190" s="36"/>
    </row>
    <row r="191" spans="1:7" s="33" customFormat="1" ht="6.75" customHeight="1" thickBot="1">
      <c r="A191" s="40"/>
      <c r="B191" s="17"/>
      <c r="C191" s="41"/>
      <c r="D191" s="38"/>
      <c r="F191" s="99"/>
      <c r="G191" s="39"/>
    </row>
    <row r="192" spans="1:7" s="33" customFormat="1" ht="13.5" customHeight="1" thickBot="1">
      <c r="A192" s="40"/>
      <c r="B192" s="17" t="str">
        <f>'Patient Experience'!B97</f>
        <v>Process Milestone:</v>
      </c>
      <c r="C192" s="17"/>
      <c r="D192" s="237">
        <f>'Patient Experience'!D97</f>
        <v>0</v>
      </c>
      <c r="F192" s="246" t="str">
        <f>'Patient Experience'!F104</f>
        <v>N/A</v>
      </c>
      <c r="G192" s="39"/>
    </row>
    <row r="193" spans="1:7" ht="6.75" customHeight="1" thickBot="1">
      <c r="A193" s="34"/>
      <c r="F193" s="92"/>
      <c r="G193" s="36"/>
    </row>
    <row r="194" spans="1:7" ht="13.5" thickBot="1">
      <c r="A194" s="34"/>
      <c r="C194" s="35" t="s">
        <v>15</v>
      </c>
      <c r="F194" s="247" t="str">
        <f>'Patient Experience'!F119</f>
        <v xml:space="preserve"> </v>
      </c>
      <c r="G194" s="36"/>
    </row>
    <row r="195" spans="1:7" s="33" customFormat="1" ht="6.75" customHeight="1" thickBot="1">
      <c r="A195" s="40"/>
      <c r="B195" s="17"/>
      <c r="C195" s="41"/>
      <c r="D195" s="38"/>
      <c r="F195" s="99"/>
      <c r="G195" s="39"/>
    </row>
    <row r="196" spans="1:7" s="33" customFormat="1" ht="13.5" customHeight="1" thickBot="1">
      <c r="A196" s="40"/>
      <c r="B196" s="17" t="str">
        <f>'Patient Experience'!B122</f>
        <v>Process Milestone:</v>
      </c>
      <c r="C196" s="17"/>
      <c r="D196" s="237">
        <f>'Patient Experience'!D122</f>
        <v>0</v>
      </c>
      <c r="F196" s="246" t="str">
        <f>'Patient Experience'!F129</f>
        <v>N/A</v>
      </c>
      <c r="G196" s="39"/>
    </row>
    <row r="197" spans="1:7" ht="6.75" customHeight="1" thickBot="1">
      <c r="A197" s="34"/>
      <c r="F197" s="92"/>
      <c r="G197" s="36"/>
    </row>
    <row r="198" spans="1:7" ht="13.5" thickBot="1">
      <c r="A198" s="34"/>
      <c r="C198" s="35" t="s">
        <v>15</v>
      </c>
      <c r="F198" s="247" t="str">
        <f>'Patient Experience'!F144</f>
        <v xml:space="preserve"> </v>
      </c>
      <c r="G198" s="36"/>
    </row>
    <row r="199" spans="1:7" s="33" customFormat="1" ht="6.75" customHeight="1" thickBot="1">
      <c r="A199" s="40"/>
      <c r="B199" s="17"/>
      <c r="C199" s="41"/>
      <c r="D199" s="38"/>
      <c r="F199" s="99"/>
      <c r="G199" s="39"/>
    </row>
    <row r="200" spans="1:7" s="33" customFormat="1" ht="13.5" customHeight="1" thickBot="1">
      <c r="A200" s="40"/>
      <c r="B200" s="17" t="str">
        <f>'Patient Experience'!B147</f>
        <v>Improvement Milestone:</v>
      </c>
      <c r="C200" s="17"/>
      <c r="D200" s="237">
        <f>'Patient Experience'!D147</f>
        <v>0</v>
      </c>
      <c r="F200" s="246" t="str">
        <f>'Patient Experience'!F154</f>
        <v>N/A</v>
      </c>
      <c r="G200" s="39"/>
    </row>
    <row r="201" spans="1:7" ht="6.75" customHeight="1" thickBot="1">
      <c r="A201" s="34"/>
      <c r="F201" s="92"/>
      <c r="G201" s="36"/>
    </row>
    <row r="202" spans="1:7" ht="13.5" thickBot="1">
      <c r="A202" s="34"/>
      <c r="C202" s="35" t="s">
        <v>15</v>
      </c>
      <c r="F202" s="247" t="str">
        <f>'Patient Experience'!F169</f>
        <v xml:space="preserve"> </v>
      </c>
      <c r="G202" s="36"/>
    </row>
    <row r="203" spans="1:7" s="33" customFormat="1" ht="6.75" customHeight="1" thickBot="1">
      <c r="A203" s="40"/>
      <c r="B203" s="17"/>
      <c r="C203" s="41"/>
      <c r="D203" s="38"/>
      <c r="F203" s="99"/>
      <c r="G203" s="39"/>
    </row>
    <row r="204" spans="1:7" s="33" customFormat="1" ht="13.5" customHeight="1" thickBot="1">
      <c r="A204" s="40"/>
      <c r="B204" s="17" t="str">
        <f>'Patient Experience'!B172</f>
        <v>Improvement Milestone:</v>
      </c>
      <c r="C204" s="17"/>
      <c r="D204" s="237">
        <f>'Patient Experience'!D172</f>
        <v>0</v>
      </c>
      <c r="F204" s="246" t="str">
        <f>'Patient Experience'!F179</f>
        <v>N/A</v>
      </c>
      <c r="G204" s="39"/>
    </row>
    <row r="205" spans="1:7" ht="6.75" customHeight="1" thickBot="1">
      <c r="A205" s="34"/>
      <c r="F205" s="92"/>
      <c r="G205" s="36"/>
    </row>
    <row r="206" spans="1:7" ht="13.5" thickBot="1">
      <c r="A206" s="34"/>
      <c r="C206" s="35" t="s">
        <v>15</v>
      </c>
      <c r="F206" s="247" t="str">
        <f>'Patient Experience'!F194</f>
        <v xml:space="preserve"> </v>
      </c>
      <c r="G206" s="36"/>
    </row>
    <row r="207" spans="1:7" s="33" customFormat="1" ht="6.75" customHeight="1" thickBot="1">
      <c r="A207" s="40"/>
      <c r="B207" s="17"/>
      <c r="C207" s="41"/>
      <c r="D207" s="38"/>
      <c r="F207" s="99"/>
      <c r="G207" s="39"/>
    </row>
    <row r="208" spans="1:7" s="33" customFormat="1" ht="13.5" customHeight="1" thickBot="1">
      <c r="A208" s="40"/>
      <c r="B208" s="17" t="str">
        <f>'Patient Experience'!B197</f>
        <v>Improvement Milestone:</v>
      </c>
      <c r="C208" s="17"/>
      <c r="D208" s="237">
        <f>'Patient Experience'!D197</f>
        <v>0</v>
      </c>
      <c r="F208" s="246" t="str">
        <f>'Patient Experience'!F204</f>
        <v>N/A</v>
      </c>
      <c r="G208" s="39"/>
    </row>
    <row r="209" spans="1:7" ht="6.75" customHeight="1" thickBot="1">
      <c r="A209" s="34"/>
      <c r="F209" s="92"/>
      <c r="G209" s="36"/>
    </row>
    <row r="210" spans="1:7" ht="13.5" thickBot="1">
      <c r="A210" s="34"/>
      <c r="C210" s="35" t="s">
        <v>15</v>
      </c>
      <c r="F210" s="247" t="str">
        <f>'Patient Experience'!F219</f>
        <v xml:space="preserve"> </v>
      </c>
      <c r="G210" s="36"/>
    </row>
    <row r="211" spans="1:7" s="33" customFormat="1" ht="6.75" customHeight="1" thickBot="1">
      <c r="A211" s="40"/>
      <c r="B211" s="17"/>
      <c r="C211" s="41"/>
      <c r="D211" s="38"/>
      <c r="F211" s="99"/>
      <c r="G211" s="39"/>
    </row>
    <row r="212" spans="1:7" s="33" customFormat="1" ht="13.5" customHeight="1" thickBot="1">
      <c r="A212" s="40"/>
      <c r="B212" s="17" t="str">
        <f>'Patient Experience'!B222</f>
        <v>Improvement Milestone:</v>
      </c>
      <c r="C212" s="17"/>
      <c r="D212" s="237">
        <f>'Patient Experience'!D222</f>
        <v>0</v>
      </c>
      <c r="F212" s="246" t="str">
        <f>'Patient Experience'!F229</f>
        <v>N/A</v>
      </c>
      <c r="G212" s="39"/>
    </row>
    <row r="213" spans="1:7" ht="6.75" customHeight="1" thickBot="1">
      <c r="A213" s="34"/>
      <c r="F213" s="92"/>
      <c r="G213" s="36"/>
    </row>
    <row r="214" spans="1:7" ht="13.5" thickBot="1">
      <c r="A214" s="34"/>
      <c r="C214" s="35" t="s">
        <v>15</v>
      </c>
      <c r="F214" s="247" t="str">
        <f>'Patient Experience'!F244</f>
        <v xml:space="preserve"> </v>
      </c>
      <c r="G214" s="36"/>
    </row>
    <row r="215" spans="1:7" s="33" customFormat="1" ht="6.75" customHeight="1" thickBot="1">
      <c r="A215" s="40"/>
      <c r="B215" s="17"/>
      <c r="C215" s="41"/>
      <c r="D215" s="38"/>
      <c r="F215" s="99"/>
      <c r="G215" s="39"/>
    </row>
    <row r="216" spans="1:7" s="33" customFormat="1" ht="13.5" customHeight="1" thickBot="1">
      <c r="A216" s="40"/>
      <c r="B216" s="17" t="str">
        <f>'Patient Experience'!B247</f>
        <v>Improvement Milestone:</v>
      </c>
      <c r="C216" s="17"/>
      <c r="D216" s="237">
        <f>'Patient Experience'!D247</f>
        <v>0</v>
      </c>
      <c r="F216" s="246" t="str">
        <f>'Patient Experience'!F254</f>
        <v>N/A</v>
      </c>
      <c r="G216" s="39"/>
    </row>
    <row r="217" spans="1:7" ht="6.75" customHeight="1" thickBot="1">
      <c r="A217" s="34"/>
      <c r="F217" s="92"/>
      <c r="G217" s="36"/>
    </row>
    <row r="218" spans="1:7" ht="13.5" thickBot="1">
      <c r="A218" s="34"/>
      <c r="C218" s="35" t="s">
        <v>15</v>
      </c>
      <c r="F218" s="247" t="str">
        <f>'Patient Experience'!F269</f>
        <v xml:space="preserve"> </v>
      </c>
      <c r="G218" s="36"/>
    </row>
    <row r="219" spans="1:7" ht="13.5" thickBot="1">
      <c r="A219" s="34"/>
      <c r="C219" s="35"/>
      <c r="F219" s="92"/>
      <c r="G219" s="36"/>
    </row>
    <row r="220" spans="1:7" ht="13.5" thickBot="1">
      <c r="A220" s="34"/>
      <c r="B220" s="2" t="s">
        <v>10</v>
      </c>
      <c r="C220" s="35"/>
      <c r="F220" s="248">
        <f>'Patient Experience'!F18</f>
        <v>0</v>
      </c>
      <c r="G220" s="36"/>
    </row>
    <row r="221" spans="1:7" ht="13.5" thickBot="1">
      <c r="A221" s="34"/>
      <c r="C221" s="35"/>
      <c r="F221" s="92"/>
      <c r="G221" s="36"/>
    </row>
    <row r="222" spans="1:7" ht="13.5" thickBot="1">
      <c r="A222" s="34"/>
      <c r="B222" s="2" t="s">
        <v>66</v>
      </c>
      <c r="C222" s="35"/>
      <c r="F222" s="249">
        <f>SUM(F218,F214,F210,F206,F202,F198,F194,F190,F186,F182)</f>
        <v>0</v>
      </c>
      <c r="G222" s="36"/>
    </row>
    <row r="223" spans="1:7" ht="13.5" thickBot="1">
      <c r="A223" s="34"/>
      <c r="C223" s="35"/>
      <c r="F223" s="92"/>
      <c r="G223" s="36"/>
    </row>
    <row r="224" spans="1:7" ht="13.5" thickBot="1">
      <c r="A224" s="34"/>
      <c r="B224" s="2" t="s">
        <v>67</v>
      </c>
      <c r="C224" s="35"/>
      <c r="F224" s="249">
        <f>COUNT(F218,F214,F210,F206,F202,F198,F194,F190,F186,F182)</f>
        <v>0</v>
      </c>
      <c r="G224" s="36"/>
    </row>
    <row r="225" spans="1:7" ht="13.5" thickBot="1">
      <c r="A225" s="34"/>
      <c r="C225" s="35"/>
      <c r="F225" s="92"/>
      <c r="G225" s="36"/>
    </row>
    <row r="226" spans="1:7" ht="13.5" thickBot="1">
      <c r="A226" s="34"/>
      <c r="B226" s="2" t="s">
        <v>68</v>
      </c>
      <c r="C226" s="35"/>
      <c r="F226" s="250" t="str">
        <f>IF(F224=0," ",F222/F224)</f>
        <v xml:space="preserve"> </v>
      </c>
      <c r="G226" s="36"/>
    </row>
    <row r="227" spans="1:7" ht="13.5" thickBot="1">
      <c r="A227" s="34"/>
      <c r="C227" s="35"/>
      <c r="F227" s="92"/>
      <c r="G227" s="36"/>
    </row>
    <row r="228" spans="1:7" ht="13.5" thickBot="1">
      <c r="A228" s="34"/>
      <c r="B228" s="2" t="s">
        <v>69</v>
      </c>
      <c r="C228" s="35"/>
      <c r="F228" s="248" t="str">
        <f>IF(F224=0," ",F226*F220)</f>
        <v xml:space="preserve"> </v>
      </c>
      <c r="G228" s="36"/>
    </row>
    <row r="229" spans="1:7" ht="13.5" thickBot="1">
      <c r="A229" s="34"/>
      <c r="C229" s="35"/>
      <c r="F229" s="92"/>
      <c r="G229" s="36"/>
    </row>
    <row r="230" spans="1:7" ht="13.5" thickBot="1">
      <c r="A230" s="34"/>
      <c r="B230" s="2" t="s">
        <v>11</v>
      </c>
      <c r="C230" s="35"/>
      <c r="F230" s="251">
        <f>'Patient Experience'!F20</f>
        <v>0</v>
      </c>
      <c r="G230" s="36"/>
    </row>
    <row r="231" spans="1:7" ht="13.5" thickBot="1">
      <c r="A231" s="34"/>
      <c r="C231" s="35"/>
      <c r="F231" s="92"/>
      <c r="G231" s="36"/>
    </row>
    <row r="232" spans="1:7" ht="13.5" thickBot="1">
      <c r="A232" s="34"/>
      <c r="B232" s="238" t="s">
        <v>70</v>
      </c>
      <c r="C232" s="35"/>
      <c r="F232" s="216" t="str">
        <f>IF(F224=0," ",F228-F230)</f>
        <v xml:space="preserve"> </v>
      </c>
      <c r="G232" s="36"/>
    </row>
    <row r="233" spans="1:7" ht="15">
      <c r="A233" s="48"/>
      <c r="B233" s="253"/>
      <c r="C233" s="254"/>
      <c r="D233" s="50"/>
      <c r="E233" s="50"/>
      <c r="F233" s="132"/>
      <c r="G233" s="52"/>
    </row>
    <row r="234" spans="1:7" s="33" customFormat="1" ht="15.75" thickBot="1">
      <c r="A234" s="27" t="s">
        <v>110</v>
      </c>
      <c r="B234" s="28"/>
      <c r="C234" s="28"/>
      <c r="D234" s="29"/>
      <c r="E234" s="30"/>
      <c r="F234" s="111"/>
      <c r="G234" s="32"/>
    </row>
    <row r="235" spans="1:7" s="33" customFormat="1" ht="13.5" customHeight="1" thickBot="1">
      <c r="A235" s="40"/>
      <c r="B235" s="17" t="str">
        <f>'Redesign for Cost Containment'!B22</f>
        <v>Process Milestone:</v>
      </c>
      <c r="C235" s="17"/>
      <c r="D235" s="237">
        <f>'Redesign for Cost Containment'!D22</f>
        <v>0</v>
      </c>
      <c r="F235" s="246" t="str">
        <f>'Redesign for Cost Containment'!F29</f>
        <v>N/A</v>
      </c>
      <c r="G235" s="39"/>
    </row>
    <row r="236" spans="1:7" ht="6.75" customHeight="1" thickBot="1">
      <c r="A236" s="34"/>
      <c r="F236" s="92"/>
      <c r="G236" s="36"/>
    </row>
    <row r="237" spans="1:7" ht="13.5" thickBot="1">
      <c r="A237" s="34"/>
      <c r="C237" s="35" t="s">
        <v>15</v>
      </c>
      <c r="F237" s="247" t="str">
        <f>'Redesign for Cost Containment'!F44</f>
        <v xml:space="preserve"> </v>
      </c>
      <c r="G237" s="36"/>
    </row>
    <row r="238" spans="1:7" s="33" customFormat="1" ht="6.75" customHeight="1" thickBot="1">
      <c r="A238" s="40"/>
      <c r="B238" s="17"/>
      <c r="C238" s="41"/>
      <c r="D238" s="38"/>
      <c r="F238" s="99"/>
      <c r="G238" s="39"/>
    </row>
    <row r="239" spans="1:7" s="33" customFormat="1" ht="13.5" customHeight="1" thickBot="1">
      <c r="A239" s="40"/>
      <c r="B239" s="17" t="str">
        <f>'Redesign for Cost Containment'!B47</f>
        <v>Process Milestone:</v>
      </c>
      <c r="C239" s="17"/>
      <c r="D239" s="237">
        <f>'Redesign for Cost Containment'!D47</f>
        <v>0</v>
      </c>
      <c r="F239" s="246" t="str">
        <f>'Redesign for Cost Containment'!F54</f>
        <v>N/A</v>
      </c>
      <c r="G239" s="39"/>
    </row>
    <row r="240" spans="1:7" ht="6.75" customHeight="1" thickBot="1">
      <c r="A240" s="34"/>
      <c r="F240" s="92"/>
      <c r="G240" s="36"/>
    </row>
    <row r="241" spans="1:7" ht="13.5" thickBot="1">
      <c r="A241" s="34"/>
      <c r="C241" s="35" t="s">
        <v>15</v>
      </c>
      <c r="F241" s="247" t="str">
        <f>'Redesign for Cost Containment'!F69</f>
        <v xml:space="preserve"> </v>
      </c>
      <c r="G241" s="36"/>
    </row>
    <row r="242" spans="1:7" s="33" customFormat="1" ht="6.75" customHeight="1" thickBot="1">
      <c r="A242" s="40"/>
      <c r="B242" s="17"/>
      <c r="C242" s="41"/>
      <c r="D242" s="38"/>
      <c r="F242" s="99"/>
      <c r="G242" s="39"/>
    </row>
    <row r="243" spans="1:7" s="33" customFormat="1" ht="13.5" customHeight="1" thickBot="1">
      <c r="A243" s="40"/>
      <c r="B243" s="17" t="str">
        <f>'Redesign for Cost Containment'!B72</f>
        <v>Process Milestone:</v>
      </c>
      <c r="C243" s="17"/>
      <c r="D243" s="237">
        <f>'Redesign for Cost Containment'!D72</f>
        <v>0</v>
      </c>
      <c r="F243" s="246" t="str">
        <f>'Redesign for Cost Containment'!F79</f>
        <v>N/A</v>
      </c>
      <c r="G243" s="39"/>
    </row>
    <row r="244" spans="1:7" ht="6.75" customHeight="1" thickBot="1">
      <c r="A244" s="34"/>
      <c r="F244" s="92"/>
      <c r="G244" s="36"/>
    </row>
    <row r="245" spans="1:7" ht="13.5" thickBot="1">
      <c r="A245" s="34"/>
      <c r="C245" s="35" t="s">
        <v>15</v>
      </c>
      <c r="F245" s="247" t="str">
        <f>'Redesign for Cost Containment'!F94</f>
        <v xml:space="preserve"> </v>
      </c>
      <c r="G245" s="36"/>
    </row>
    <row r="246" spans="1:7" s="33" customFormat="1" ht="6.75" customHeight="1" thickBot="1">
      <c r="A246" s="40"/>
      <c r="B246" s="17"/>
      <c r="C246" s="41"/>
      <c r="D246" s="38"/>
      <c r="F246" s="99"/>
      <c r="G246" s="39"/>
    </row>
    <row r="247" spans="1:7" s="33" customFormat="1" ht="13.5" customHeight="1" thickBot="1">
      <c r="A247" s="40"/>
      <c r="B247" s="17" t="str">
        <f>'Redesign for Cost Containment'!B97</f>
        <v>Process Milestone:</v>
      </c>
      <c r="C247" s="17"/>
      <c r="D247" s="237">
        <f>'Redesign for Cost Containment'!D97</f>
        <v>0</v>
      </c>
      <c r="F247" s="246" t="str">
        <f>'Redesign for Cost Containment'!F104</f>
        <v>N/A</v>
      </c>
      <c r="G247" s="39"/>
    </row>
    <row r="248" spans="1:7" ht="6.75" customHeight="1" thickBot="1">
      <c r="A248" s="34"/>
      <c r="F248" s="92"/>
      <c r="G248" s="36"/>
    </row>
    <row r="249" spans="1:7" ht="13.5" thickBot="1">
      <c r="A249" s="34"/>
      <c r="C249" s="35" t="s">
        <v>15</v>
      </c>
      <c r="F249" s="247" t="str">
        <f>'Redesign for Cost Containment'!F119</f>
        <v xml:space="preserve"> </v>
      </c>
      <c r="G249" s="36"/>
    </row>
    <row r="250" spans="1:7" s="33" customFormat="1" ht="6.75" customHeight="1" thickBot="1">
      <c r="A250" s="40"/>
      <c r="B250" s="17"/>
      <c r="C250" s="41"/>
      <c r="D250" s="38"/>
      <c r="F250" s="99"/>
      <c r="G250" s="39"/>
    </row>
    <row r="251" spans="1:7" s="33" customFormat="1" ht="13.5" customHeight="1" thickBot="1">
      <c r="A251" s="40"/>
      <c r="B251" s="17" t="str">
        <f>'Redesign for Cost Containment'!B122</f>
        <v>Process Milestone:</v>
      </c>
      <c r="C251" s="17"/>
      <c r="D251" s="237">
        <f>'Redesign for Cost Containment'!D122</f>
        <v>0</v>
      </c>
      <c r="F251" s="246" t="str">
        <f>'Redesign for Cost Containment'!F129</f>
        <v>N/A</v>
      </c>
      <c r="G251" s="39"/>
    </row>
    <row r="252" spans="1:7" ht="6.75" customHeight="1" thickBot="1">
      <c r="A252" s="34"/>
      <c r="F252" s="92"/>
      <c r="G252" s="36"/>
    </row>
    <row r="253" spans="1:7" ht="13.5" thickBot="1">
      <c r="A253" s="34"/>
      <c r="C253" s="35" t="s">
        <v>15</v>
      </c>
      <c r="F253" s="247" t="str">
        <f>'Redesign for Cost Containment'!F144</f>
        <v xml:space="preserve"> </v>
      </c>
      <c r="G253" s="36"/>
    </row>
    <row r="254" spans="1:7" s="33" customFormat="1" ht="6.75" customHeight="1" thickBot="1">
      <c r="A254" s="40"/>
      <c r="B254" s="17"/>
      <c r="C254" s="41"/>
      <c r="D254" s="38"/>
      <c r="F254" s="99"/>
      <c r="G254" s="39"/>
    </row>
    <row r="255" spans="1:7" s="33" customFormat="1" ht="13.5" customHeight="1" thickBot="1">
      <c r="A255" s="40"/>
      <c r="B255" s="17" t="str">
        <f>'Redesign for Cost Containment'!B147</f>
        <v>Improvement Milestone:</v>
      </c>
      <c r="C255" s="17"/>
      <c r="D255" s="237">
        <f>'Redesign for Cost Containment'!D147</f>
        <v>0</v>
      </c>
      <c r="F255" s="246" t="str">
        <f>'Redesign for Cost Containment'!F154</f>
        <v>N/A</v>
      </c>
      <c r="G255" s="39"/>
    </row>
    <row r="256" spans="1:7" ht="6.75" customHeight="1" thickBot="1">
      <c r="A256" s="34"/>
      <c r="F256" s="92"/>
      <c r="G256" s="36"/>
    </row>
    <row r="257" spans="1:7" ht="13.5" thickBot="1">
      <c r="A257" s="34"/>
      <c r="C257" s="35" t="s">
        <v>15</v>
      </c>
      <c r="F257" s="247" t="str">
        <f>'Redesign for Cost Containment'!F169</f>
        <v xml:space="preserve"> </v>
      </c>
      <c r="G257" s="36"/>
    </row>
    <row r="258" spans="1:7" s="33" customFormat="1" ht="6.75" customHeight="1" thickBot="1">
      <c r="A258" s="40"/>
      <c r="B258" s="17"/>
      <c r="C258" s="41"/>
      <c r="D258" s="38"/>
      <c r="F258" s="99"/>
      <c r="G258" s="39"/>
    </row>
    <row r="259" spans="1:7" s="33" customFormat="1" ht="13.5" customHeight="1" thickBot="1">
      <c r="A259" s="40"/>
      <c r="B259" s="17" t="str">
        <f>'Redesign for Cost Containment'!B172</f>
        <v>Improvement Milestone:</v>
      </c>
      <c r="C259" s="17"/>
      <c r="D259" s="237">
        <f>'Redesign for Cost Containment'!D172</f>
        <v>0</v>
      </c>
      <c r="F259" s="246" t="str">
        <f>'Redesign for Cost Containment'!F179</f>
        <v>N/A</v>
      </c>
      <c r="G259" s="39"/>
    </row>
    <row r="260" spans="1:7" ht="6.75" customHeight="1" thickBot="1">
      <c r="A260" s="34"/>
      <c r="F260" s="92"/>
      <c r="G260" s="36"/>
    </row>
    <row r="261" spans="1:7" ht="13.5" thickBot="1">
      <c r="A261" s="34"/>
      <c r="C261" s="35" t="s">
        <v>15</v>
      </c>
      <c r="F261" s="247" t="str">
        <f>'Redesign for Cost Containment'!F194</f>
        <v xml:space="preserve"> </v>
      </c>
      <c r="G261" s="36"/>
    </row>
    <row r="262" spans="1:7" s="33" customFormat="1" ht="6.75" customHeight="1" thickBot="1">
      <c r="A262" s="40"/>
      <c r="B262" s="17"/>
      <c r="C262" s="41"/>
      <c r="D262" s="38"/>
      <c r="F262" s="99"/>
      <c r="G262" s="39"/>
    </row>
    <row r="263" spans="1:7" s="33" customFormat="1" ht="13.5" customHeight="1" thickBot="1">
      <c r="A263" s="40"/>
      <c r="B263" s="17" t="str">
        <f>'Redesign for Cost Containment'!B197</f>
        <v>Improvement Milestone:</v>
      </c>
      <c r="C263" s="17"/>
      <c r="D263" s="237">
        <f>'Redesign for Cost Containment'!D197</f>
        <v>0</v>
      </c>
      <c r="F263" s="246" t="str">
        <f>'Redesign for Cost Containment'!F204</f>
        <v>N/A</v>
      </c>
      <c r="G263" s="39"/>
    </row>
    <row r="264" spans="1:7" ht="6.75" customHeight="1" thickBot="1">
      <c r="A264" s="34"/>
      <c r="F264" s="92"/>
      <c r="G264" s="36"/>
    </row>
    <row r="265" spans="1:7" ht="13.5" thickBot="1">
      <c r="A265" s="34"/>
      <c r="C265" s="35" t="s">
        <v>15</v>
      </c>
      <c r="F265" s="247" t="str">
        <f>'Redesign for Cost Containment'!F219</f>
        <v xml:space="preserve"> </v>
      </c>
      <c r="G265" s="36"/>
    </row>
    <row r="266" spans="1:7" s="33" customFormat="1" ht="6.75" customHeight="1" thickBot="1">
      <c r="A266" s="40"/>
      <c r="B266" s="17"/>
      <c r="C266" s="41"/>
      <c r="D266" s="38"/>
      <c r="F266" s="99"/>
      <c r="G266" s="39"/>
    </row>
    <row r="267" spans="1:7" s="33" customFormat="1" ht="13.5" customHeight="1" thickBot="1">
      <c r="A267" s="40"/>
      <c r="B267" s="17" t="str">
        <f>'Redesign for Cost Containment'!B222</f>
        <v>Improvement Milestone:</v>
      </c>
      <c r="C267" s="17"/>
      <c r="D267" s="237">
        <f>'Redesign for Cost Containment'!D222</f>
        <v>0</v>
      </c>
      <c r="F267" s="246" t="str">
        <f>'Redesign for Cost Containment'!F229</f>
        <v>N/A</v>
      </c>
      <c r="G267" s="39"/>
    </row>
    <row r="268" spans="1:7" ht="6.75" customHeight="1" thickBot="1">
      <c r="A268" s="34"/>
      <c r="F268" s="92"/>
      <c r="G268" s="36"/>
    </row>
    <row r="269" spans="1:7" ht="13.5" thickBot="1">
      <c r="A269" s="34"/>
      <c r="C269" s="35" t="s">
        <v>15</v>
      </c>
      <c r="F269" s="247" t="str">
        <f>'Redesign for Cost Containment'!F244</f>
        <v xml:space="preserve"> </v>
      </c>
      <c r="G269" s="36"/>
    </row>
    <row r="270" spans="1:7" s="33" customFormat="1" ht="6.75" customHeight="1" thickBot="1">
      <c r="A270" s="40"/>
      <c r="B270" s="17"/>
      <c r="C270" s="41"/>
      <c r="D270" s="38"/>
      <c r="F270" s="99"/>
      <c r="G270" s="39"/>
    </row>
    <row r="271" spans="1:7" s="33" customFormat="1" ht="13.5" customHeight="1" thickBot="1">
      <c r="A271" s="40"/>
      <c r="B271" s="17" t="str">
        <f>'Redesign for Cost Containment'!B247</f>
        <v>Improvement Milestone:</v>
      </c>
      <c r="C271" s="17"/>
      <c r="D271" s="237">
        <f>'Redesign for Cost Containment'!D247</f>
        <v>0</v>
      </c>
      <c r="F271" s="246" t="str">
        <f>'Redesign for Cost Containment'!F254</f>
        <v>N/A</v>
      </c>
      <c r="G271" s="39"/>
    </row>
    <row r="272" spans="1:7" ht="6.75" customHeight="1" thickBot="1">
      <c r="A272" s="34"/>
      <c r="F272" s="92"/>
      <c r="G272" s="36"/>
    </row>
    <row r="273" spans="1:7" ht="13.5" thickBot="1">
      <c r="A273" s="34"/>
      <c r="C273" s="35" t="s">
        <v>15</v>
      </c>
      <c r="F273" s="247" t="str">
        <f>'Redesign for Cost Containment'!F269</f>
        <v xml:space="preserve"> </v>
      </c>
      <c r="G273" s="36"/>
    </row>
    <row r="274" spans="1:7" ht="13.5" thickBot="1">
      <c r="A274" s="34"/>
      <c r="C274" s="35"/>
      <c r="F274" s="92"/>
      <c r="G274" s="36"/>
    </row>
    <row r="275" spans="1:7" ht="13.5" thickBot="1">
      <c r="A275" s="34"/>
      <c r="B275" s="2" t="s">
        <v>10</v>
      </c>
      <c r="C275" s="35"/>
      <c r="F275" s="248">
        <f>'Redesign for Cost Containment'!F18</f>
        <v>0</v>
      </c>
      <c r="G275" s="36"/>
    </row>
    <row r="276" spans="1:7" ht="13.5" thickBot="1">
      <c r="A276" s="34"/>
      <c r="C276" s="35"/>
      <c r="F276" s="92"/>
      <c r="G276" s="36"/>
    </row>
    <row r="277" spans="1:7" ht="13.5" thickBot="1">
      <c r="A277" s="34"/>
      <c r="B277" s="2" t="s">
        <v>66</v>
      </c>
      <c r="C277" s="35"/>
      <c r="F277" s="249">
        <f>SUM(F273,F269,F265,F261,F257,F253,F249,F245,F241,F237)</f>
        <v>0</v>
      </c>
      <c r="G277" s="36"/>
    </row>
    <row r="278" spans="1:7" ht="13.5" thickBot="1">
      <c r="A278" s="34"/>
      <c r="C278" s="35"/>
      <c r="F278" s="92"/>
      <c r="G278" s="36"/>
    </row>
    <row r="279" spans="1:7" ht="13.5" thickBot="1">
      <c r="A279" s="34"/>
      <c r="B279" s="2" t="s">
        <v>67</v>
      </c>
      <c r="C279" s="35"/>
      <c r="F279" s="249">
        <f>COUNT(F273,F269,F265,F261,F257,F253,F249,F245,F241,F237)</f>
        <v>0</v>
      </c>
      <c r="G279" s="36"/>
    </row>
    <row r="280" spans="1:7" ht="13.5" thickBot="1">
      <c r="A280" s="34"/>
      <c r="C280" s="35"/>
      <c r="F280" s="92"/>
      <c r="G280" s="36"/>
    </row>
    <row r="281" spans="1:7" ht="13.5" thickBot="1">
      <c r="A281" s="34"/>
      <c r="B281" s="2" t="s">
        <v>68</v>
      </c>
      <c r="C281" s="35"/>
      <c r="F281" s="250" t="str">
        <f>IF(F279=0," ",F277/F279)</f>
        <v xml:space="preserve"> </v>
      </c>
      <c r="G281" s="36"/>
    </row>
    <row r="282" spans="1:7" ht="13.5" thickBot="1">
      <c r="A282" s="34"/>
      <c r="C282" s="35"/>
      <c r="F282" s="92"/>
      <c r="G282" s="36"/>
    </row>
    <row r="283" spans="1:7" ht="13.5" thickBot="1">
      <c r="A283" s="34"/>
      <c r="B283" s="2" t="s">
        <v>69</v>
      </c>
      <c r="C283" s="35"/>
      <c r="F283" s="248" t="str">
        <f>IF(F279=0," ",F281*F275)</f>
        <v xml:space="preserve"> </v>
      </c>
      <c r="G283" s="36"/>
    </row>
    <row r="284" spans="1:7" ht="13.5" thickBot="1">
      <c r="A284" s="34"/>
      <c r="C284" s="35"/>
      <c r="F284" s="92"/>
      <c r="G284" s="36"/>
    </row>
    <row r="285" spans="1:7" ht="13.5" thickBot="1">
      <c r="A285" s="34"/>
      <c r="B285" s="2" t="s">
        <v>11</v>
      </c>
      <c r="C285" s="35"/>
      <c r="F285" s="251">
        <f>'Redesign for Cost Containment'!F20</f>
        <v>0</v>
      </c>
      <c r="G285" s="36"/>
    </row>
    <row r="286" spans="1:7" ht="13.5" thickBot="1">
      <c r="A286" s="34"/>
      <c r="C286" s="35"/>
      <c r="F286" s="92"/>
      <c r="G286" s="36"/>
    </row>
    <row r="287" spans="1:7" ht="13.5" thickBot="1">
      <c r="A287" s="34"/>
      <c r="B287" s="238" t="s">
        <v>70</v>
      </c>
      <c r="C287" s="35"/>
      <c r="F287" s="216" t="str">
        <f>IF(F279=0," ",F283-F285)</f>
        <v xml:space="preserve"> </v>
      </c>
      <c r="G287" s="36"/>
    </row>
    <row r="288" spans="1:7" ht="15">
      <c r="A288" s="48"/>
      <c r="B288" s="253"/>
      <c r="C288" s="254"/>
      <c r="D288" s="50"/>
      <c r="E288" s="50"/>
      <c r="F288" s="132"/>
      <c r="G288" s="52"/>
    </row>
    <row r="289" spans="1:7" s="33" customFormat="1" ht="15.75" thickBot="1">
      <c r="A289" s="27" t="s">
        <v>111</v>
      </c>
      <c r="B289" s="28"/>
      <c r="C289" s="28"/>
      <c r="D289" s="29"/>
      <c r="E289" s="30"/>
      <c r="F289" s="111"/>
      <c r="G289" s="32"/>
    </row>
    <row r="290" spans="1:7" s="33" customFormat="1" ht="13.5" customHeight="1" thickBot="1">
      <c r="A290" s="40"/>
      <c r="B290" s="17" t="str">
        <f>'Integrate Physical Behavioral'!B22</f>
        <v>Process Milestone:</v>
      </c>
      <c r="C290" s="17"/>
      <c r="D290" s="237">
        <f>'Integrate Physical Behavioral'!D22</f>
        <v>0</v>
      </c>
      <c r="F290" s="246" t="str">
        <f>'Integrate Physical Behavioral'!F29</f>
        <v>N/A</v>
      </c>
      <c r="G290" s="39"/>
    </row>
    <row r="291" spans="1:7" ht="6.75" customHeight="1" thickBot="1">
      <c r="A291" s="34"/>
      <c r="F291" s="92"/>
      <c r="G291" s="36"/>
    </row>
    <row r="292" spans="1:7" ht="13.5" thickBot="1">
      <c r="A292" s="34"/>
      <c r="C292" s="35" t="s">
        <v>15</v>
      </c>
      <c r="F292" s="247" t="str">
        <f>'Integrate Physical Behavioral'!F44</f>
        <v xml:space="preserve"> </v>
      </c>
      <c r="G292" s="36"/>
    </row>
    <row r="293" spans="1:7" s="33" customFormat="1" ht="6.75" customHeight="1" thickBot="1">
      <c r="A293" s="40"/>
      <c r="B293" s="17"/>
      <c r="C293" s="41"/>
      <c r="D293" s="38"/>
      <c r="F293" s="99"/>
      <c r="G293" s="39"/>
    </row>
    <row r="294" spans="1:7" s="33" customFormat="1" ht="13.5" customHeight="1" thickBot="1">
      <c r="A294" s="40"/>
      <c r="B294" s="17" t="str">
        <f>'Integrate Physical Behavioral'!B47</f>
        <v>Process Milestone:</v>
      </c>
      <c r="C294" s="17"/>
      <c r="D294" s="237">
        <f>'Integrate Physical Behavioral'!D47</f>
        <v>0</v>
      </c>
      <c r="F294" s="246" t="str">
        <f>'Integrate Physical Behavioral'!F54</f>
        <v>N/A</v>
      </c>
      <c r="G294" s="39"/>
    </row>
    <row r="295" spans="1:7" ht="6.75" customHeight="1" thickBot="1">
      <c r="A295" s="34"/>
      <c r="F295" s="92"/>
      <c r="G295" s="36"/>
    </row>
    <row r="296" spans="1:7" ht="13.5" thickBot="1">
      <c r="A296" s="34"/>
      <c r="C296" s="35" t="s">
        <v>15</v>
      </c>
      <c r="F296" s="247" t="str">
        <f>'Integrate Physical Behavioral'!F69</f>
        <v xml:space="preserve"> </v>
      </c>
      <c r="G296" s="36"/>
    </row>
    <row r="297" spans="1:7" s="33" customFormat="1" ht="6.75" customHeight="1" thickBot="1">
      <c r="A297" s="40"/>
      <c r="B297" s="17"/>
      <c r="C297" s="41"/>
      <c r="D297" s="38"/>
      <c r="F297" s="99"/>
      <c r="G297" s="39"/>
    </row>
    <row r="298" spans="1:7" s="33" customFormat="1" ht="13.5" customHeight="1" thickBot="1">
      <c r="A298" s="40"/>
      <c r="B298" s="17" t="str">
        <f>'Integrate Physical Behavioral'!B72</f>
        <v>Process Milestone:</v>
      </c>
      <c r="C298" s="17"/>
      <c r="D298" s="237">
        <f>'Integrate Physical Behavioral'!D72</f>
        <v>0</v>
      </c>
      <c r="F298" s="246" t="str">
        <f>'Integrate Physical Behavioral'!F79</f>
        <v>N/A</v>
      </c>
      <c r="G298" s="39"/>
    </row>
    <row r="299" spans="1:7" ht="6.75" customHeight="1" thickBot="1">
      <c r="A299" s="34"/>
      <c r="F299" s="92"/>
      <c r="G299" s="36"/>
    </row>
    <row r="300" spans="1:7" ht="13.5" thickBot="1">
      <c r="A300" s="34"/>
      <c r="C300" s="35" t="s">
        <v>15</v>
      </c>
      <c r="F300" s="247" t="str">
        <f>'Integrate Physical Behavioral'!F94</f>
        <v xml:space="preserve"> </v>
      </c>
      <c r="G300" s="36"/>
    </row>
    <row r="301" spans="1:7" s="33" customFormat="1" ht="6.75" customHeight="1" thickBot="1">
      <c r="A301" s="40"/>
      <c r="B301" s="17"/>
      <c r="C301" s="41"/>
      <c r="D301" s="38"/>
      <c r="F301" s="99"/>
      <c r="G301" s="39"/>
    </row>
    <row r="302" spans="1:7" s="33" customFormat="1" ht="13.5" customHeight="1" thickBot="1">
      <c r="A302" s="40"/>
      <c r="B302" s="17" t="str">
        <f>'Integrate Physical Behavioral'!B97</f>
        <v>Process Milestone:</v>
      </c>
      <c r="C302" s="17"/>
      <c r="D302" s="237">
        <f>'Integrate Physical Behavioral'!D97</f>
        <v>0</v>
      </c>
      <c r="F302" s="246" t="str">
        <f>'Integrate Physical Behavioral'!F104</f>
        <v>N/A</v>
      </c>
      <c r="G302" s="39"/>
    </row>
    <row r="303" spans="1:7" ht="6.75" customHeight="1" thickBot="1">
      <c r="A303" s="34"/>
      <c r="F303" s="92"/>
      <c r="G303" s="36"/>
    </row>
    <row r="304" spans="1:7" ht="13.5" thickBot="1">
      <c r="A304" s="34"/>
      <c r="C304" s="35" t="s">
        <v>15</v>
      </c>
      <c r="F304" s="247" t="str">
        <f>'Integrate Physical Behavioral'!F119</f>
        <v xml:space="preserve"> </v>
      </c>
      <c r="G304" s="36"/>
    </row>
    <row r="305" spans="1:7" s="33" customFormat="1" ht="6.75" customHeight="1" thickBot="1">
      <c r="A305" s="40"/>
      <c r="B305" s="17"/>
      <c r="C305" s="41"/>
      <c r="D305" s="38"/>
      <c r="F305" s="99"/>
      <c r="G305" s="39"/>
    </row>
    <row r="306" spans="1:7" s="33" customFormat="1" ht="13.5" customHeight="1" thickBot="1">
      <c r="A306" s="40"/>
      <c r="B306" s="17" t="str">
        <f>'Integrate Physical Behavioral'!B122</f>
        <v>Process Milestone:</v>
      </c>
      <c r="C306" s="17"/>
      <c r="D306" s="237">
        <f>'Integrate Physical Behavioral'!D122</f>
        <v>0</v>
      </c>
      <c r="F306" s="246" t="str">
        <f>'Integrate Physical Behavioral'!F129</f>
        <v>N/A</v>
      </c>
      <c r="G306" s="39"/>
    </row>
    <row r="307" spans="1:7" ht="6.75" customHeight="1" thickBot="1">
      <c r="A307" s="34"/>
      <c r="F307" s="92"/>
      <c r="G307" s="36"/>
    </row>
    <row r="308" spans="1:7" ht="13.5" thickBot="1">
      <c r="A308" s="34"/>
      <c r="C308" s="35" t="s">
        <v>15</v>
      </c>
      <c r="F308" s="247" t="str">
        <f>'Integrate Physical Behavioral'!F144</f>
        <v xml:space="preserve"> </v>
      </c>
      <c r="G308" s="36"/>
    </row>
    <row r="309" spans="1:7" s="33" customFormat="1" ht="6.75" customHeight="1" thickBot="1">
      <c r="A309" s="40"/>
      <c r="B309" s="17"/>
      <c r="C309" s="41"/>
      <c r="D309" s="38"/>
      <c r="F309" s="99"/>
      <c r="G309" s="39"/>
    </row>
    <row r="310" spans="1:7" s="33" customFormat="1" ht="13.5" customHeight="1" thickBot="1">
      <c r="A310" s="40"/>
      <c r="B310" s="17" t="str">
        <f>'Integrate Physical Behavioral'!B147</f>
        <v>Improvement Milestone:</v>
      </c>
      <c r="C310" s="17"/>
      <c r="D310" s="237">
        <f>'Integrate Physical Behavioral'!D147</f>
        <v>0</v>
      </c>
      <c r="F310" s="246" t="str">
        <f>'Integrate Physical Behavioral'!F154</f>
        <v>N/A</v>
      </c>
      <c r="G310" s="39"/>
    </row>
    <row r="311" spans="1:7" ht="6.75" customHeight="1" thickBot="1">
      <c r="A311" s="34"/>
      <c r="F311" s="92"/>
      <c r="G311" s="36"/>
    </row>
    <row r="312" spans="1:7" ht="13.5" thickBot="1">
      <c r="A312" s="34"/>
      <c r="C312" s="35" t="s">
        <v>15</v>
      </c>
      <c r="F312" s="247" t="str">
        <f>'Integrate Physical Behavioral'!F169</f>
        <v xml:space="preserve"> </v>
      </c>
      <c r="G312" s="36"/>
    </row>
    <row r="313" spans="1:7" s="33" customFormat="1" ht="6.75" customHeight="1" thickBot="1">
      <c r="A313" s="40"/>
      <c r="B313" s="17"/>
      <c r="C313" s="41"/>
      <c r="D313" s="38"/>
      <c r="F313" s="99"/>
      <c r="G313" s="39"/>
    </row>
    <row r="314" spans="1:7" s="33" customFormat="1" ht="13.5" customHeight="1" thickBot="1">
      <c r="A314" s="40"/>
      <c r="B314" s="17" t="str">
        <f>'Integrate Physical Behavioral'!B172</f>
        <v>Improvement Milestone:</v>
      </c>
      <c r="C314" s="17"/>
      <c r="D314" s="237">
        <f>'Integrate Physical Behavioral'!D172</f>
        <v>0</v>
      </c>
      <c r="F314" s="246" t="str">
        <f>'Integrate Physical Behavioral'!F179</f>
        <v>N/A</v>
      </c>
      <c r="G314" s="39"/>
    </row>
    <row r="315" spans="1:7" ht="6.75" customHeight="1" thickBot="1">
      <c r="A315" s="34"/>
      <c r="F315" s="92"/>
      <c r="G315" s="36"/>
    </row>
    <row r="316" spans="1:7" ht="13.5" thickBot="1">
      <c r="A316" s="34"/>
      <c r="C316" s="35" t="s">
        <v>15</v>
      </c>
      <c r="F316" s="247" t="str">
        <f>'Integrate Physical Behavioral'!F194</f>
        <v xml:space="preserve"> </v>
      </c>
      <c r="G316" s="36"/>
    </row>
    <row r="317" spans="1:7" s="33" customFormat="1" ht="6.75" customHeight="1" thickBot="1">
      <c r="A317" s="40"/>
      <c r="B317" s="17"/>
      <c r="C317" s="41"/>
      <c r="D317" s="38"/>
      <c r="F317" s="99"/>
      <c r="G317" s="39"/>
    </row>
    <row r="318" spans="1:7" s="33" customFormat="1" ht="13.5" customHeight="1" thickBot="1">
      <c r="A318" s="40"/>
      <c r="B318" s="17" t="str">
        <f>'Integrate Physical Behavioral'!B197</f>
        <v>Improvement Milestone:</v>
      </c>
      <c r="C318" s="17"/>
      <c r="D318" s="237">
        <f>'Integrate Physical Behavioral'!D197</f>
        <v>0</v>
      </c>
      <c r="F318" s="246" t="str">
        <f>'Integrate Physical Behavioral'!F204</f>
        <v>N/A</v>
      </c>
      <c r="G318" s="39"/>
    </row>
    <row r="319" spans="1:7" ht="6.75" customHeight="1" thickBot="1">
      <c r="A319" s="34"/>
      <c r="F319" s="92"/>
      <c r="G319" s="36"/>
    </row>
    <row r="320" spans="1:7" ht="13.5" thickBot="1">
      <c r="A320" s="34"/>
      <c r="C320" s="35" t="s">
        <v>15</v>
      </c>
      <c r="F320" s="247" t="str">
        <f>'Integrate Physical Behavioral'!F219</f>
        <v xml:space="preserve"> </v>
      </c>
      <c r="G320" s="36"/>
    </row>
    <row r="321" spans="1:7" s="33" customFormat="1" ht="6.75" customHeight="1" thickBot="1">
      <c r="A321" s="40"/>
      <c r="B321" s="17"/>
      <c r="C321" s="41"/>
      <c r="D321" s="38"/>
      <c r="F321" s="99"/>
      <c r="G321" s="39"/>
    </row>
    <row r="322" spans="1:7" s="33" customFormat="1" ht="13.5" customHeight="1" thickBot="1">
      <c r="A322" s="40"/>
      <c r="B322" s="17" t="str">
        <f>'Integrate Physical Behavioral'!B222</f>
        <v>Improvement Milestone:</v>
      </c>
      <c r="C322" s="17"/>
      <c r="D322" s="237">
        <f>'Integrate Physical Behavioral'!D222</f>
        <v>0</v>
      </c>
      <c r="F322" s="246" t="str">
        <f>'Integrate Physical Behavioral'!F229</f>
        <v>N/A</v>
      </c>
      <c r="G322" s="39"/>
    </row>
    <row r="323" spans="1:7" ht="6.75" customHeight="1" thickBot="1">
      <c r="A323" s="34"/>
      <c r="F323" s="92"/>
      <c r="G323" s="36"/>
    </row>
    <row r="324" spans="1:7" ht="13.5" thickBot="1">
      <c r="A324" s="34"/>
      <c r="C324" s="35" t="s">
        <v>15</v>
      </c>
      <c r="F324" s="247" t="str">
        <f>'Integrate Physical Behavioral'!F244</f>
        <v xml:space="preserve"> </v>
      </c>
      <c r="G324" s="36"/>
    </row>
    <row r="325" spans="1:7" s="33" customFormat="1" ht="6.75" customHeight="1" thickBot="1">
      <c r="A325" s="40"/>
      <c r="B325" s="17"/>
      <c r="C325" s="41"/>
      <c r="D325" s="38"/>
      <c r="F325" s="99"/>
      <c r="G325" s="39"/>
    </row>
    <row r="326" spans="1:7" s="33" customFormat="1" ht="13.5" customHeight="1" thickBot="1">
      <c r="A326" s="40"/>
      <c r="B326" s="17" t="str">
        <f>'Integrate Physical Behavioral'!B247</f>
        <v>Improvement Milestone:</v>
      </c>
      <c r="C326" s="17"/>
      <c r="D326" s="237">
        <f>'Integrate Physical Behavioral'!D247</f>
        <v>0</v>
      </c>
      <c r="F326" s="246" t="str">
        <f>'Integrate Physical Behavioral'!F254</f>
        <v>N/A</v>
      </c>
      <c r="G326" s="39"/>
    </row>
    <row r="327" spans="1:7" ht="6.75" customHeight="1" thickBot="1">
      <c r="A327" s="34"/>
      <c r="F327" s="92"/>
      <c r="G327" s="36"/>
    </row>
    <row r="328" spans="1:7" ht="13.5" thickBot="1">
      <c r="A328" s="34"/>
      <c r="C328" s="35" t="s">
        <v>15</v>
      </c>
      <c r="F328" s="247" t="str">
        <f>'Integrate Physical Behavioral'!F269</f>
        <v xml:space="preserve"> </v>
      </c>
      <c r="G328" s="36"/>
    </row>
    <row r="329" spans="1:7" ht="13.5" thickBot="1">
      <c r="A329" s="34"/>
      <c r="C329" s="35"/>
      <c r="F329" s="92"/>
      <c r="G329" s="36"/>
    </row>
    <row r="330" spans="1:7" ht="13.5" thickBot="1">
      <c r="A330" s="34"/>
      <c r="B330" s="2" t="s">
        <v>10</v>
      </c>
      <c r="C330" s="35"/>
      <c r="F330" s="248">
        <f>'Integrate Physical Behavioral'!F18</f>
        <v>0</v>
      </c>
      <c r="G330" s="36"/>
    </row>
    <row r="331" spans="1:7" ht="13.5" thickBot="1">
      <c r="A331" s="34"/>
      <c r="C331" s="35"/>
      <c r="F331" s="92"/>
      <c r="G331" s="36"/>
    </row>
    <row r="332" spans="1:7" ht="13.5" thickBot="1">
      <c r="A332" s="34"/>
      <c r="B332" s="2" t="s">
        <v>66</v>
      </c>
      <c r="C332" s="35"/>
      <c r="F332" s="249">
        <f>SUM(F328,F324,F320,F316,F312,F308,F304,F300,F296,F292)</f>
        <v>0</v>
      </c>
      <c r="G332" s="36"/>
    </row>
    <row r="333" spans="1:7" ht="13.5" thickBot="1">
      <c r="A333" s="34"/>
      <c r="C333" s="35"/>
      <c r="F333" s="92"/>
      <c r="G333" s="36"/>
    </row>
    <row r="334" spans="1:7" ht="13.5" thickBot="1">
      <c r="A334" s="34"/>
      <c r="B334" s="2" t="s">
        <v>67</v>
      </c>
      <c r="C334" s="35"/>
      <c r="F334" s="249">
        <f>COUNT(F328,F324,F320,F316,F312,F308,F304,F300,F296,F292)</f>
        <v>0</v>
      </c>
      <c r="G334" s="36"/>
    </row>
    <row r="335" spans="1:7" ht="13.5" thickBot="1">
      <c r="A335" s="34"/>
      <c r="C335" s="35"/>
      <c r="F335" s="92"/>
      <c r="G335" s="36"/>
    </row>
    <row r="336" spans="1:7" ht="13.5" thickBot="1">
      <c r="A336" s="34"/>
      <c r="B336" s="2" t="s">
        <v>68</v>
      </c>
      <c r="C336" s="35"/>
      <c r="F336" s="250" t="str">
        <f>IF(F334=0," ",F332/F334)</f>
        <v xml:space="preserve"> </v>
      </c>
      <c r="G336" s="36"/>
    </row>
    <row r="337" spans="1:7" ht="13.5" thickBot="1">
      <c r="A337" s="34"/>
      <c r="C337" s="35"/>
      <c r="F337" s="92"/>
      <c r="G337" s="36"/>
    </row>
    <row r="338" spans="1:7" ht="13.5" thickBot="1">
      <c r="A338" s="34"/>
      <c r="B338" s="2" t="s">
        <v>69</v>
      </c>
      <c r="C338" s="35"/>
      <c r="F338" s="248" t="str">
        <f>IF(F334=0," ",F336*F330)</f>
        <v xml:space="preserve"> </v>
      </c>
      <c r="G338" s="36"/>
    </row>
    <row r="339" spans="1:7" ht="13.5" thickBot="1">
      <c r="A339" s="34"/>
      <c r="C339" s="35"/>
      <c r="F339" s="92"/>
      <c r="G339" s="36"/>
    </row>
    <row r="340" spans="1:7" ht="13.5" thickBot="1">
      <c r="A340" s="34"/>
      <c r="B340" s="2" t="s">
        <v>11</v>
      </c>
      <c r="C340" s="35"/>
      <c r="F340" s="251">
        <f>'Integrate Physical Behavioral'!F20</f>
        <v>0</v>
      </c>
      <c r="G340" s="36"/>
    </row>
    <row r="341" spans="1:7" ht="13.5" thickBot="1">
      <c r="A341" s="34"/>
      <c r="C341" s="35"/>
      <c r="F341" s="92"/>
      <c r="G341" s="36"/>
    </row>
    <row r="342" spans="1:7" ht="13.5" thickBot="1">
      <c r="A342" s="34"/>
      <c r="B342" s="238" t="s">
        <v>70</v>
      </c>
      <c r="C342" s="35"/>
      <c r="F342" s="216" t="str">
        <f>IF(F334=0," ",F338-F340)</f>
        <v xml:space="preserve"> </v>
      </c>
      <c r="G342" s="36"/>
    </row>
    <row r="343" spans="1:7" ht="15">
      <c r="A343" s="48"/>
      <c r="B343" s="253"/>
      <c r="C343" s="254"/>
      <c r="D343" s="50"/>
      <c r="E343" s="50"/>
      <c r="F343" s="132"/>
      <c r="G343" s="52"/>
    </row>
    <row r="344" spans="1:7" s="33" customFormat="1" ht="15.75" thickBot="1">
      <c r="A344" s="27" t="s">
        <v>112</v>
      </c>
      <c r="B344" s="28"/>
      <c r="C344" s="28"/>
      <c r="D344" s="29"/>
      <c r="E344" s="30"/>
      <c r="F344" s="111"/>
      <c r="G344" s="32"/>
    </row>
    <row r="345" spans="1:7" s="33" customFormat="1" ht="13.5" customHeight="1" thickBot="1">
      <c r="A345" s="40"/>
      <c r="B345" s="17" t="str">
        <f>'Specialty Care Access'!B22</f>
        <v>Process Milestone:</v>
      </c>
      <c r="C345" s="17"/>
      <c r="D345" s="237">
        <f>'Specialty Care Access'!D22</f>
        <v>0</v>
      </c>
      <c r="F345" s="246" t="str">
        <f>'Specialty Care Access'!F29</f>
        <v>N/A</v>
      </c>
      <c r="G345" s="39"/>
    </row>
    <row r="346" spans="1:7" ht="6.75" customHeight="1" thickBot="1">
      <c r="A346" s="34"/>
      <c r="F346" s="92"/>
      <c r="G346" s="36"/>
    </row>
    <row r="347" spans="1:7" ht="13.5" thickBot="1">
      <c r="A347" s="34"/>
      <c r="C347" s="35" t="s">
        <v>15</v>
      </c>
      <c r="F347" s="247" t="str">
        <f>'Specialty Care Access'!F44</f>
        <v xml:space="preserve"> </v>
      </c>
      <c r="G347" s="36"/>
    </row>
    <row r="348" spans="1:7" s="33" customFormat="1" ht="6.75" customHeight="1" thickBot="1">
      <c r="A348" s="40"/>
      <c r="B348" s="17"/>
      <c r="C348" s="41"/>
      <c r="D348" s="38"/>
      <c r="F348" s="99"/>
      <c r="G348" s="39"/>
    </row>
    <row r="349" spans="1:7" s="33" customFormat="1" ht="13.5" customHeight="1" thickBot="1">
      <c r="A349" s="40"/>
      <c r="B349" s="17" t="str">
        <f>'Specialty Care Access'!B47</f>
        <v>Process Milestone:</v>
      </c>
      <c r="C349" s="17"/>
      <c r="D349" s="237">
        <f>'Specialty Care Access'!D47</f>
        <v>0</v>
      </c>
      <c r="F349" s="246" t="str">
        <f>'Specialty Care Access'!F54</f>
        <v>N/A</v>
      </c>
      <c r="G349" s="39"/>
    </row>
    <row r="350" spans="1:7" ht="6.75" customHeight="1" thickBot="1">
      <c r="A350" s="34"/>
      <c r="F350" s="92"/>
      <c r="G350" s="36"/>
    </row>
    <row r="351" spans="1:7" ht="13.5" thickBot="1">
      <c r="A351" s="34"/>
      <c r="C351" s="35" t="s">
        <v>15</v>
      </c>
      <c r="F351" s="247" t="str">
        <f>'Specialty Care Access'!F69</f>
        <v xml:space="preserve"> </v>
      </c>
      <c r="G351" s="36"/>
    </row>
    <row r="352" spans="1:7" s="33" customFormat="1" ht="6.75" customHeight="1" thickBot="1">
      <c r="A352" s="40"/>
      <c r="B352" s="17"/>
      <c r="C352" s="41"/>
      <c r="D352" s="38"/>
      <c r="F352" s="99"/>
      <c r="G352" s="39"/>
    </row>
    <row r="353" spans="1:7" s="33" customFormat="1" ht="13.5" customHeight="1" thickBot="1">
      <c r="A353" s="40"/>
      <c r="B353" s="17" t="str">
        <f>'Specialty Care Access'!B72</f>
        <v>Process Milestone:</v>
      </c>
      <c r="C353" s="17"/>
      <c r="D353" s="237">
        <f>'Specialty Care Access'!D72</f>
        <v>0</v>
      </c>
      <c r="F353" s="246" t="str">
        <f>'Specialty Care Access'!F79</f>
        <v>N/A</v>
      </c>
      <c r="G353" s="39"/>
    </row>
    <row r="354" spans="1:7" ht="6.75" customHeight="1" thickBot="1">
      <c r="A354" s="34"/>
      <c r="F354" s="92"/>
      <c r="G354" s="36"/>
    </row>
    <row r="355" spans="1:7" ht="13.5" thickBot="1">
      <c r="A355" s="34"/>
      <c r="C355" s="35" t="s">
        <v>15</v>
      </c>
      <c r="F355" s="247" t="str">
        <f>'Specialty Care Access'!F94</f>
        <v xml:space="preserve"> </v>
      </c>
      <c r="G355" s="36"/>
    </row>
    <row r="356" spans="1:7" s="33" customFormat="1" ht="6.75" customHeight="1" thickBot="1">
      <c r="A356" s="40"/>
      <c r="B356" s="17"/>
      <c r="C356" s="41"/>
      <c r="D356" s="38"/>
      <c r="F356" s="99"/>
      <c r="G356" s="39"/>
    </row>
    <row r="357" spans="1:7" s="33" customFormat="1" ht="13.5" customHeight="1" thickBot="1">
      <c r="A357" s="40"/>
      <c r="B357" s="17" t="str">
        <f>'Specialty Care Access'!B97</f>
        <v>Process Milestone:</v>
      </c>
      <c r="C357" s="17"/>
      <c r="D357" s="237">
        <f>'Specialty Care Access'!D97</f>
        <v>0</v>
      </c>
      <c r="F357" s="246" t="str">
        <f>'Specialty Care Access'!F104</f>
        <v>N/A</v>
      </c>
      <c r="G357" s="39"/>
    </row>
    <row r="358" spans="1:7" ht="6.75" customHeight="1" thickBot="1">
      <c r="A358" s="34"/>
      <c r="F358" s="92"/>
      <c r="G358" s="36"/>
    </row>
    <row r="359" spans="1:7" ht="13.5" thickBot="1">
      <c r="A359" s="34"/>
      <c r="C359" s="35" t="s">
        <v>15</v>
      </c>
      <c r="F359" s="247" t="str">
        <f>'Specialty Care Access'!F119</f>
        <v xml:space="preserve"> </v>
      </c>
      <c r="G359" s="36"/>
    </row>
    <row r="360" spans="1:7" s="33" customFormat="1" ht="6.75" customHeight="1" thickBot="1">
      <c r="A360" s="40"/>
      <c r="B360" s="17"/>
      <c r="C360" s="41"/>
      <c r="D360" s="38"/>
      <c r="F360" s="99"/>
      <c r="G360" s="39"/>
    </row>
    <row r="361" spans="1:7" s="33" customFormat="1" ht="13.5" customHeight="1" thickBot="1">
      <c r="A361" s="40"/>
      <c r="B361" s="17" t="str">
        <f>'Specialty Care Access'!B122</f>
        <v>Process Milestone:</v>
      </c>
      <c r="C361" s="17"/>
      <c r="D361" s="237">
        <f>'Specialty Care Access'!D122</f>
        <v>0</v>
      </c>
      <c r="F361" s="246" t="str">
        <f>'Specialty Care Access'!F129</f>
        <v>N/A</v>
      </c>
      <c r="G361" s="39"/>
    </row>
    <row r="362" spans="1:7" ht="6.75" customHeight="1" thickBot="1">
      <c r="A362" s="34"/>
      <c r="F362" s="92"/>
      <c r="G362" s="36"/>
    </row>
    <row r="363" spans="1:7" ht="13.5" thickBot="1">
      <c r="A363" s="34"/>
      <c r="C363" s="35" t="s">
        <v>15</v>
      </c>
      <c r="F363" s="247" t="str">
        <f>'Specialty Care Access'!F144</f>
        <v xml:space="preserve"> </v>
      </c>
      <c r="G363" s="36"/>
    </row>
    <row r="364" spans="1:7" s="33" customFormat="1" ht="6.75" customHeight="1" thickBot="1">
      <c r="A364" s="40"/>
      <c r="B364" s="17"/>
      <c r="C364" s="41"/>
      <c r="D364" s="38"/>
      <c r="F364" s="99"/>
      <c r="G364" s="39"/>
    </row>
    <row r="365" spans="1:7" s="33" customFormat="1" ht="13.5" customHeight="1" thickBot="1">
      <c r="A365" s="40"/>
      <c r="B365" s="17" t="str">
        <f>'Specialty Care Access'!B147</f>
        <v>Improvement Milestone:</v>
      </c>
      <c r="C365" s="17"/>
      <c r="D365" s="237">
        <f>'Specialty Care Access'!D147</f>
        <v>0</v>
      </c>
      <c r="F365" s="246" t="str">
        <f>'Specialty Care Access'!F154</f>
        <v>N/A</v>
      </c>
      <c r="G365" s="39"/>
    </row>
    <row r="366" spans="1:7" ht="6.75" customHeight="1" thickBot="1">
      <c r="A366" s="34"/>
      <c r="F366" s="92"/>
      <c r="G366" s="36"/>
    </row>
    <row r="367" spans="1:7" ht="13.5" thickBot="1">
      <c r="A367" s="34"/>
      <c r="C367" s="35" t="s">
        <v>15</v>
      </c>
      <c r="F367" s="247" t="str">
        <f>'Specialty Care Access'!F169</f>
        <v xml:space="preserve"> </v>
      </c>
      <c r="G367" s="36"/>
    </row>
    <row r="368" spans="1:7" s="33" customFormat="1" ht="6.75" customHeight="1" thickBot="1">
      <c r="A368" s="40"/>
      <c r="B368" s="17"/>
      <c r="C368" s="41"/>
      <c r="D368" s="38"/>
      <c r="F368" s="99"/>
      <c r="G368" s="39"/>
    </row>
    <row r="369" spans="1:7" s="33" customFormat="1" ht="13.5" customHeight="1" thickBot="1">
      <c r="A369" s="40"/>
      <c r="B369" s="17" t="str">
        <f>'Specialty Care Access'!B172</f>
        <v>Improvement Milestone:</v>
      </c>
      <c r="C369" s="17"/>
      <c r="D369" s="237">
        <f>'Specialty Care Access'!D172</f>
        <v>0</v>
      </c>
      <c r="F369" s="246" t="str">
        <f>'Specialty Care Access'!F179</f>
        <v>N/A</v>
      </c>
      <c r="G369" s="39"/>
    </row>
    <row r="370" spans="1:7" ht="6.75" customHeight="1" thickBot="1">
      <c r="A370" s="34"/>
      <c r="F370" s="92"/>
      <c r="G370" s="36"/>
    </row>
    <row r="371" spans="1:7" ht="13.5" thickBot="1">
      <c r="A371" s="34"/>
      <c r="C371" s="35" t="s">
        <v>15</v>
      </c>
      <c r="F371" s="247" t="str">
        <f>'Specialty Care Access'!F194</f>
        <v xml:space="preserve"> </v>
      </c>
      <c r="G371" s="36"/>
    </row>
    <row r="372" spans="1:7" s="33" customFormat="1" ht="6.75" customHeight="1" thickBot="1">
      <c r="A372" s="40"/>
      <c r="B372" s="17"/>
      <c r="C372" s="41"/>
      <c r="D372" s="38"/>
      <c r="F372" s="99"/>
      <c r="G372" s="39"/>
    </row>
    <row r="373" spans="1:7" s="33" customFormat="1" ht="13.5" customHeight="1" thickBot="1">
      <c r="A373" s="40"/>
      <c r="B373" s="17" t="str">
        <f>'Specialty Care Access'!B197</f>
        <v>Improvement Milestone:</v>
      </c>
      <c r="C373" s="17"/>
      <c r="D373" s="237">
        <f>'Specialty Care Access'!D197</f>
        <v>0</v>
      </c>
      <c r="F373" s="246" t="str">
        <f>'Specialty Care Access'!F204</f>
        <v>N/A</v>
      </c>
      <c r="G373" s="39"/>
    </row>
    <row r="374" spans="1:7" ht="6.75" customHeight="1" thickBot="1">
      <c r="A374" s="34"/>
      <c r="F374" s="92"/>
      <c r="G374" s="36"/>
    </row>
    <row r="375" spans="1:7" ht="13.5" thickBot="1">
      <c r="A375" s="34"/>
      <c r="C375" s="35" t="s">
        <v>15</v>
      </c>
      <c r="F375" s="247" t="str">
        <f>'Specialty Care Access'!F219</f>
        <v xml:space="preserve"> </v>
      </c>
      <c r="G375" s="36"/>
    </row>
    <row r="376" spans="1:7" s="33" customFormat="1" ht="6.75" customHeight="1" thickBot="1">
      <c r="A376" s="40"/>
      <c r="B376" s="17"/>
      <c r="C376" s="41"/>
      <c r="D376" s="38"/>
      <c r="F376" s="99"/>
      <c r="G376" s="39"/>
    </row>
    <row r="377" spans="1:7" s="33" customFormat="1" ht="13.5" customHeight="1" thickBot="1">
      <c r="A377" s="40"/>
      <c r="B377" s="17" t="str">
        <f>'Specialty Care Access'!B222</f>
        <v>Improvement Milestone:</v>
      </c>
      <c r="C377" s="17"/>
      <c r="D377" s="237">
        <f>'Specialty Care Access'!D222</f>
        <v>0</v>
      </c>
      <c r="F377" s="246" t="str">
        <f>'Specialty Care Access'!F229</f>
        <v>N/A</v>
      </c>
      <c r="G377" s="39"/>
    </row>
    <row r="378" spans="1:7" ht="6.75" customHeight="1" thickBot="1">
      <c r="A378" s="34"/>
      <c r="F378" s="92"/>
      <c r="G378" s="36"/>
    </row>
    <row r="379" spans="1:7" ht="13.5" thickBot="1">
      <c r="A379" s="34"/>
      <c r="C379" s="35" t="s">
        <v>15</v>
      </c>
      <c r="F379" s="247" t="str">
        <f>'Specialty Care Access'!F244</f>
        <v xml:space="preserve"> </v>
      </c>
      <c r="G379" s="36"/>
    </row>
    <row r="380" spans="1:7" s="33" customFormat="1" ht="6.75" customHeight="1" thickBot="1">
      <c r="A380" s="40"/>
      <c r="B380" s="17"/>
      <c r="C380" s="41"/>
      <c r="D380" s="38"/>
      <c r="F380" s="99"/>
      <c r="G380" s="39"/>
    </row>
    <row r="381" spans="1:7" s="33" customFormat="1" ht="13.5" customHeight="1" thickBot="1">
      <c r="A381" s="40"/>
      <c r="B381" s="17" t="str">
        <f>'Specialty Care Access'!B247</f>
        <v>Improvement Milestone:</v>
      </c>
      <c r="C381" s="17"/>
      <c r="D381" s="237">
        <f>'Specialty Care Access'!D247</f>
        <v>0</v>
      </c>
      <c r="F381" s="246" t="str">
        <f>'Specialty Care Access'!F254</f>
        <v>N/A</v>
      </c>
      <c r="G381" s="39"/>
    </row>
    <row r="382" spans="1:7" ht="6.75" customHeight="1" thickBot="1">
      <c r="A382" s="34"/>
      <c r="F382" s="92"/>
      <c r="G382" s="36"/>
    </row>
    <row r="383" spans="1:7" ht="13.5" thickBot="1">
      <c r="A383" s="34"/>
      <c r="C383" s="35" t="s">
        <v>15</v>
      </c>
      <c r="F383" s="247" t="str">
        <f>'Specialty Care Access'!F269</f>
        <v xml:space="preserve"> </v>
      </c>
      <c r="G383" s="36"/>
    </row>
    <row r="384" spans="1:7" ht="13.5" thickBot="1">
      <c r="A384" s="34"/>
      <c r="C384" s="35"/>
      <c r="F384" s="92"/>
      <c r="G384" s="36"/>
    </row>
    <row r="385" spans="1:7" ht="13.5" thickBot="1">
      <c r="A385" s="34"/>
      <c r="B385" s="2" t="s">
        <v>10</v>
      </c>
      <c r="C385" s="35"/>
      <c r="F385" s="248">
        <f>'Specialty Care Access'!F18</f>
        <v>0</v>
      </c>
      <c r="G385" s="36"/>
    </row>
    <row r="386" spans="1:7" ht="13.5" thickBot="1">
      <c r="A386" s="34"/>
      <c r="C386" s="35"/>
      <c r="F386" s="92"/>
      <c r="G386" s="36"/>
    </row>
    <row r="387" spans="1:7" ht="13.5" thickBot="1">
      <c r="A387" s="34"/>
      <c r="B387" s="2" t="s">
        <v>66</v>
      </c>
      <c r="C387" s="35"/>
      <c r="F387" s="249">
        <f>SUM(F383,F379,F375,F371,F367,F363,F359,F355,F351,F347)</f>
        <v>0</v>
      </c>
      <c r="G387" s="36"/>
    </row>
    <row r="388" spans="1:7" ht="13.5" thickBot="1">
      <c r="A388" s="34"/>
      <c r="C388" s="35"/>
      <c r="F388" s="92"/>
      <c r="G388" s="36"/>
    </row>
    <row r="389" spans="1:7" ht="13.5" thickBot="1">
      <c r="A389" s="34"/>
      <c r="B389" s="2" t="s">
        <v>67</v>
      </c>
      <c r="C389" s="35"/>
      <c r="F389" s="249">
        <f>COUNT(F383,F379,F375,F371,F367,F363,F359,F355,F351,F347)</f>
        <v>0</v>
      </c>
      <c r="G389" s="36"/>
    </row>
    <row r="390" spans="1:7" ht="13.5" thickBot="1">
      <c r="A390" s="34"/>
      <c r="C390" s="35"/>
      <c r="F390" s="92"/>
      <c r="G390" s="36"/>
    </row>
    <row r="391" spans="1:7" ht="13.5" thickBot="1">
      <c r="A391" s="34"/>
      <c r="B391" s="2" t="s">
        <v>68</v>
      </c>
      <c r="C391" s="35"/>
      <c r="F391" s="250" t="str">
        <f>IF(F389=0," ",F387/F389)</f>
        <v xml:space="preserve"> </v>
      </c>
      <c r="G391" s="36"/>
    </row>
    <row r="392" spans="1:7" ht="13.5" thickBot="1">
      <c r="A392" s="34"/>
      <c r="C392" s="35"/>
      <c r="F392" s="92"/>
      <c r="G392" s="36"/>
    </row>
    <row r="393" spans="1:7" ht="13.5" thickBot="1">
      <c r="A393" s="34"/>
      <c r="B393" s="2" t="s">
        <v>69</v>
      </c>
      <c r="C393" s="35"/>
      <c r="F393" s="248" t="str">
        <f>IF(F389=0," ",F391*F385)</f>
        <v xml:space="preserve"> </v>
      </c>
      <c r="G393" s="36"/>
    </row>
    <row r="394" spans="1:7" ht="13.5" thickBot="1">
      <c r="A394" s="34"/>
      <c r="C394" s="35"/>
      <c r="F394" s="92"/>
      <c r="G394" s="36"/>
    </row>
    <row r="395" spans="1:7" ht="13.5" thickBot="1">
      <c r="A395" s="34"/>
      <c r="B395" s="2" t="s">
        <v>11</v>
      </c>
      <c r="C395" s="35"/>
      <c r="F395" s="251">
        <f>'Specialty Care Access'!F20</f>
        <v>0</v>
      </c>
      <c r="G395" s="36"/>
    </row>
    <row r="396" spans="1:7" ht="13.5" thickBot="1">
      <c r="A396" s="34"/>
      <c r="C396" s="35"/>
      <c r="F396" s="92"/>
      <c r="G396" s="36"/>
    </row>
    <row r="397" spans="1:7" ht="13.5" thickBot="1">
      <c r="A397" s="34"/>
      <c r="B397" s="238" t="s">
        <v>70</v>
      </c>
      <c r="C397" s="35"/>
      <c r="F397" s="216" t="str">
        <f>IF(F389=0," ",F393-F395)</f>
        <v xml:space="preserve"> </v>
      </c>
      <c r="G397" s="36"/>
    </row>
    <row r="398" spans="1:7" ht="15">
      <c r="A398" s="48"/>
      <c r="B398" s="253"/>
      <c r="C398" s="254"/>
      <c r="D398" s="50"/>
      <c r="E398" s="50"/>
      <c r="F398" s="132"/>
      <c r="G398" s="52"/>
    </row>
    <row r="399" spans="1:7" s="33" customFormat="1" ht="15.75" thickBot="1">
      <c r="A399" s="27" t="s">
        <v>113</v>
      </c>
      <c r="B399" s="28"/>
      <c r="C399" s="28"/>
      <c r="D399" s="29"/>
      <c r="E399" s="30"/>
      <c r="F399" s="111"/>
      <c r="G399" s="32"/>
    </row>
    <row r="400" spans="1:7" s="33" customFormat="1" ht="13.5" customHeight="1" thickBot="1">
      <c r="A400" s="40"/>
      <c r="B400" s="17" t="str">
        <f>'Patient Care Navigation'!B22</f>
        <v>Process Milestone:</v>
      </c>
      <c r="C400" s="17"/>
      <c r="D400" s="237">
        <f>'Patient Care Navigation'!D22</f>
        <v>0</v>
      </c>
      <c r="F400" s="246" t="str">
        <f>'Patient Care Navigation'!F29</f>
        <v>N/A</v>
      </c>
      <c r="G400" s="39"/>
    </row>
    <row r="401" spans="1:7" ht="6.75" customHeight="1" thickBot="1">
      <c r="A401" s="34"/>
      <c r="F401" s="92"/>
      <c r="G401" s="36"/>
    </row>
    <row r="402" spans="1:7" ht="13.5" thickBot="1">
      <c r="A402" s="34"/>
      <c r="C402" s="35" t="s">
        <v>15</v>
      </c>
      <c r="F402" s="247" t="str">
        <f>'Patient Care Navigation'!F44</f>
        <v xml:space="preserve"> </v>
      </c>
      <c r="G402" s="36"/>
    </row>
    <row r="403" spans="1:7" s="33" customFormat="1" ht="6.75" customHeight="1" thickBot="1">
      <c r="A403" s="40"/>
      <c r="B403" s="17"/>
      <c r="C403" s="41"/>
      <c r="D403" s="38"/>
      <c r="F403" s="99"/>
      <c r="G403" s="39"/>
    </row>
    <row r="404" spans="1:7" s="33" customFormat="1" ht="13.5" customHeight="1" thickBot="1">
      <c r="A404" s="40"/>
      <c r="B404" s="17" t="str">
        <f>'Patient Care Navigation'!B47</f>
        <v>Process Milestone:</v>
      </c>
      <c r="C404" s="17"/>
      <c r="D404" s="237">
        <f>'Patient Care Navigation'!D47</f>
        <v>0</v>
      </c>
      <c r="F404" s="246" t="str">
        <f>'Patient Care Navigation'!F54</f>
        <v>N/A</v>
      </c>
      <c r="G404" s="39"/>
    </row>
    <row r="405" spans="1:7" ht="6.75" customHeight="1" thickBot="1">
      <c r="A405" s="34"/>
      <c r="F405" s="92"/>
      <c r="G405" s="36"/>
    </row>
    <row r="406" spans="1:7" ht="13.5" thickBot="1">
      <c r="A406" s="34"/>
      <c r="C406" s="35" t="s">
        <v>15</v>
      </c>
      <c r="F406" s="247" t="str">
        <f>'Patient Care Navigation'!F69</f>
        <v xml:space="preserve"> </v>
      </c>
      <c r="G406" s="36"/>
    </row>
    <row r="407" spans="1:7" s="33" customFormat="1" ht="6.75" customHeight="1" thickBot="1">
      <c r="A407" s="40"/>
      <c r="B407" s="17"/>
      <c r="C407" s="41"/>
      <c r="D407" s="38"/>
      <c r="F407" s="99"/>
      <c r="G407" s="39"/>
    </row>
    <row r="408" spans="1:7" s="33" customFormat="1" ht="13.5" customHeight="1" thickBot="1">
      <c r="A408" s="40"/>
      <c r="B408" s="17" t="str">
        <f>'Patient Care Navigation'!B72</f>
        <v>Process Milestone:</v>
      </c>
      <c r="C408" s="17"/>
      <c r="D408" s="237">
        <f>'Patient Care Navigation'!D72</f>
        <v>0</v>
      </c>
      <c r="F408" s="246" t="str">
        <f>'Patient Care Navigation'!F79</f>
        <v>N/A</v>
      </c>
      <c r="G408" s="39"/>
    </row>
    <row r="409" spans="1:7" ht="6.75" customHeight="1" thickBot="1">
      <c r="A409" s="34"/>
      <c r="F409" s="92"/>
      <c r="G409" s="36"/>
    </row>
    <row r="410" spans="1:7" ht="13.5" thickBot="1">
      <c r="A410" s="34"/>
      <c r="C410" s="35" t="s">
        <v>15</v>
      </c>
      <c r="F410" s="247" t="str">
        <f>'Patient Care Navigation'!F94</f>
        <v xml:space="preserve"> </v>
      </c>
      <c r="G410" s="36"/>
    </row>
    <row r="411" spans="1:7" s="33" customFormat="1" ht="6.75" customHeight="1" thickBot="1">
      <c r="A411" s="40"/>
      <c r="B411" s="17"/>
      <c r="C411" s="41"/>
      <c r="D411" s="38"/>
      <c r="F411" s="99"/>
      <c r="G411" s="39"/>
    </row>
    <row r="412" spans="1:7" s="33" customFormat="1" ht="13.5" customHeight="1" thickBot="1">
      <c r="A412" s="40"/>
      <c r="B412" s="17" t="str">
        <f>'Patient Care Navigation'!B97</f>
        <v>Process Milestone:</v>
      </c>
      <c r="C412" s="17"/>
      <c r="D412" s="237">
        <f>'Patient Care Navigation'!D97</f>
        <v>0</v>
      </c>
      <c r="F412" s="246" t="str">
        <f>'Patient Care Navigation'!F104</f>
        <v>N/A</v>
      </c>
      <c r="G412" s="39"/>
    </row>
    <row r="413" spans="1:7" ht="6.75" customHeight="1" thickBot="1">
      <c r="A413" s="34"/>
      <c r="F413" s="92"/>
      <c r="G413" s="36"/>
    </row>
    <row r="414" spans="1:7" ht="13.5" thickBot="1">
      <c r="A414" s="34"/>
      <c r="C414" s="35" t="s">
        <v>15</v>
      </c>
      <c r="F414" s="247" t="str">
        <f>'Patient Care Navigation'!F119</f>
        <v xml:space="preserve"> </v>
      </c>
      <c r="G414" s="36"/>
    </row>
    <row r="415" spans="1:7" s="33" customFormat="1" ht="6.75" customHeight="1" thickBot="1">
      <c r="A415" s="40"/>
      <c r="B415" s="17"/>
      <c r="C415" s="41"/>
      <c r="D415" s="38"/>
      <c r="F415" s="99"/>
      <c r="G415" s="39"/>
    </row>
    <row r="416" spans="1:7" s="33" customFormat="1" ht="13.5" customHeight="1" thickBot="1">
      <c r="A416" s="40"/>
      <c r="B416" s="17" t="str">
        <f>'Patient Care Navigation'!B122</f>
        <v>Process Milestone:</v>
      </c>
      <c r="C416" s="17"/>
      <c r="D416" s="237">
        <f>'Patient Care Navigation'!D122</f>
        <v>0</v>
      </c>
      <c r="F416" s="246" t="str">
        <f>'Patient Care Navigation'!F129</f>
        <v>N/A</v>
      </c>
      <c r="G416" s="39"/>
    </row>
    <row r="417" spans="1:7" ht="6.75" customHeight="1" thickBot="1">
      <c r="A417" s="34"/>
      <c r="F417" s="92"/>
      <c r="G417" s="36"/>
    </row>
    <row r="418" spans="1:7" ht="13.5" thickBot="1">
      <c r="A418" s="34"/>
      <c r="C418" s="35" t="s">
        <v>15</v>
      </c>
      <c r="F418" s="247" t="str">
        <f>'Patient Care Navigation'!F144</f>
        <v xml:space="preserve"> </v>
      </c>
      <c r="G418" s="36"/>
    </row>
    <row r="419" spans="1:7" s="33" customFormat="1" ht="6.75" customHeight="1" thickBot="1">
      <c r="A419" s="40"/>
      <c r="B419" s="17"/>
      <c r="C419" s="41"/>
      <c r="D419" s="38"/>
      <c r="F419" s="99"/>
      <c r="G419" s="39"/>
    </row>
    <row r="420" spans="1:7" s="33" customFormat="1" ht="13.5" customHeight="1" thickBot="1">
      <c r="A420" s="40"/>
      <c r="B420" s="17" t="str">
        <f>'Patient Care Navigation'!B147</f>
        <v>Improvement Milestone:</v>
      </c>
      <c r="C420" s="17"/>
      <c r="D420" s="237">
        <f>'Patient Care Navigation'!D147</f>
        <v>0</v>
      </c>
      <c r="F420" s="246" t="str">
        <f>'Patient Care Navigation'!F154</f>
        <v>N/A</v>
      </c>
      <c r="G420" s="39"/>
    </row>
    <row r="421" spans="1:7" ht="6.75" customHeight="1" thickBot="1">
      <c r="A421" s="34"/>
      <c r="F421" s="92"/>
      <c r="G421" s="36"/>
    </row>
    <row r="422" spans="1:7" ht="13.5" thickBot="1">
      <c r="A422" s="34"/>
      <c r="C422" s="35" t="s">
        <v>15</v>
      </c>
      <c r="F422" s="247" t="str">
        <f>'Patient Care Navigation'!F169</f>
        <v xml:space="preserve"> </v>
      </c>
      <c r="G422" s="36"/>
    </row>
    <row r="423" spans="1:7" s="33" customFormat="1" ht="6.75" customHeight="1" thickBot="1">
      <c r="A423" s="40"/>
      <c r="B423" s="17"/>
      <c r="C423" s="41"/>
      <c r="D423" s="38"/>
      <c r="F423" s="99"/>
      <c r="G423" s="39"/>
    </row>
    <row r="424" spans="1:7" s="33" customFormat="1" ht="13.5" customHeight="1" thickBot="1">
      <c r="A424" s="40"/>
      <c r="B424" s="17" t="str">
        <f>'Patient Care Navigation'!B172</f>
        <v>Improvement Milestone:</v>
      </c>
      <c r="C424" s="17"/>
      <c r="D424" s="237">
        <f>'Patient Care Navigation'!D172</f>
        <v>0</v>
      </c>
      <c r="F424" s="246" t="str">
        <f>'Patient Care Navigation'!F179</f>
        <v>N/A</v>
      </c>
      <c r="G424" s="39"/>
    </row>
    <row r="425" spans="1:7" ht="6.75" customHeight="1" thickBot="1">
      <c r="A425" s="34"/>
      <c r="F425" s="92"/>
      <c r="G425" s="36"/>
    </row>
    <row r="426" spans="1:7" ht="13.5" thickBot="1">
      <c r="A426" s="34"/>
      <c r="C426" s="35" t="s">
        <v>15</v>
      </c>
      <c r="F426" s="247" t="str">
        <f>'Patient Care Navigation'!F194</f>
        <v xml:space="preserve"> </v>
      </c>
      <c r="G426" s="36"/>
    </row>
    <row r="427" spans="1:7" s="33" customFormat="1" ht="6.75" customHeight="1" thickBot="1">
      <c r="A427" s="40"/>
      <c r="B427" s="17"/>
      <c r="C427" s="41"/>
      <c r="D427" s="38"/>
      <c r="F427" s="99"/>
      <c r="G427" s="39"/>
    </row>
    <row r="428" spans="1:7" s="33" customFormat="1" ht="13.5" customHeight="1" thickBot="1">
      <c r="A428" s="40"/>
      <c r="B428" s="17" t="str">
        <f>'Patient Care Navigation'!B197</f>
        <v>Improvement Milestone:</v>
      </c>
      <c r="C428" s="17"/>
      <c r="D428" s="237">
        <f>'Patient Care Navigation'!D197</f>
        <v>0</v>
      </c>
      <c r="F428" s="246" t="str">
        <f>'Patient Care Navigation'!F204</f>
        <v>N/A</v>
      </c>
      <c r="G428" s="39"/>
    </row>
    <row r="429" spans="1:7" ht="6.75" customHeight="1" thickBot="1">
      <c r="A429" s="34"/>
      <c r="F429" s="92"/>
      <c r="G429" s="36"/>
    </row>
    <row r="430" spans="1:7" ht="13.5" thickBot="1">
      <c r="A430" s="34"/>
      <c r="C430" s="35" t="s">
        <v>15</v>
      </c>
      <c r="F430" s="247" t="str">
        <f>'Patient Care Navigation'!F219</f>
        <v xml:space="preserve"> </v>
      </c>
      <c r="G430" s="36"/>
    </row>
    <row r="431" spans="1:7" s="33" customFormat="1" ht="6.75" customHeight="1" thickBot="1">
      <c r="A431" s="40"/>
      <c r="B431" s="17"/>
      <c r="C431" s="41"/>
      <c r="D431" s="38"/>
      <c r="F431" s="99"/>
      <c r="G431" s="39"/>
    </row>
    <row r="432" spans="1:7" s="33" customFormat="1" ht="13.5" customHeight="1" thickBot="1">
      <c r="A432" s="40"/>
      <c r="B432" s="17" t="str">
        <f>'Patient Care Navigation'!B222</f>
        <v>Improvement Milestone:</v>
      </c>
      <c r="C432" s="17"/>
      <c r="D432" s="237">
        <f>'Patient Care Navigation'!D222</f>
        <v>0</v>
      </c>
      <c r="F432" s="246" t="str">
        <f>'Patient Care Navigation'!F229</f>
        <v>N/A</v>
      </c>
      <c r="G432" s="39"/>
    </row>
    <row r="433" spans="1:7" ht="6.75" customHeight="1" thickBot="1">
      <c r="A433" s="34"/>
      <c r="F433" s="92"/>
      <c r="G433" s="36"/>
    </row>
    <row r="434" spans="1:7" ht="13.5" thickBot="1">
      <c r="A434" s="34"/>
      <c r="C434" s="35" t="s">
        <v>15</v>
      </c>
      <c r="F434" s="247" t="str">
        <f>'Patient Care Navigation'!F244</f>
        <v xml:space="preserve"> </v>
      </c>
      <c r="G434" s="36"/>
    </row>
    <row r="435" spans="1:7" s="33" customFormat="1" ht="6.75" customHeight="1" thickBot="1">
      <c r="A435" s="40"/>
      <c r="B435" s="17"/>
      <c r="C435" s="41"/>
      <c r="D435" s="38"/>
      <c r="F435" s="99"/>
      <c r="G435" s="39"/>
    </row>
    <row r="436" spans="1:7" s="33" customFormat="1" ht="13.5" customHeight="1" thickBot="1">
      <c r="A436" s="40"/>
      <c r="B436" s="17" t="str">
        <f>'Patient Care Navigation'!B247</f>
        <v>Improvement Milestone:</v>
      </c>
      <c r="C436" s="17"/>
      <c r="D436" s="237">
        <f>'Patient Care Navigation'!D247</f>
        <v>0</v>
      </c>
      <c r="F436" s="246" t="str">
        <f>'Patient Care Navigation'!F254</f>
        <v>N/A</v>
      </c>
      <c r="G436" s="39"/>
    </row>
    <row r="437" spans="1:7" ht="6.75" customHeight="1" thickBot="1">
      <c r="A437" s="34"/>
      <c r="F437" s="92"/>
      <c r="G437" s="36"/>
    </row>
    <row r="438" spans="1:7" ht="13.5" thickBot="1">
      <c r="A438" s="34"/>
      <c r="C438" s="35" t="s">
        <v>15</v>
      </c>
      <c r="F438" s="247" t="str">
        <f>'Patient Care Navigation'!F269</f>
        <v xml:space="preserve"> </v>
      </c>
      <c r="G438" s="36"/>
    </row>
    <row r="439" spans="1:7" ht="13.5" thickBot="1">
      <c r="A439" s="34"/>
      <c r="C439" s="35"/>
      <c r="F439" s="92"/>
      <c r="G439" s="36"/>
    </row>
    <row r="440" spans="1:7" ht="13.5" thickBot="1">
      <c r="A440" s="34"/>
      <c r="B440" s="2" t="s">
        <v>10</v>
      </c>
      <c r="C440" s="35"/>
      <c r="F440" s="248">
        <f>'Patient Care Navigation'!F18</f>
        <v>0</v>
      </c>
      <c r="G440" s="36"/>
    </row>
    <row r="441" spans="1:7" ht="13.5" thickBot="1">
      <c r="A441" s="34"/>
      <c r="C441" s="35"/>
      <c r="F441" s="92"/>
      <c r="G441" s="36"/>
    </row>
    <row r="442" spans="1:7" ht="13.5" thickBot="1">
      <c r="A442" s="34"/>
      <c r="B442" s="2" t="s">
        <v>66</v>
      </c>
      <c r="C442" s="35"/>
      <c r="F442" s="249">
        <f>SUM(F438,F434,F430,F426,F422,F418,F414,F410,F406,F402)</f>
        <v>0</v>
      </c>
      <c r="G442" s="36"/>
    </row>
    <row r="443" spans="1:7" ht="13.5" thickBot="1">
      <c r="A443" s="34"/>
      <c r="C443" s="35"/>
      <c r="F443" s="92"/>
      <c r="G443" s="36"/>
    </row>
    <row r="444" spans="1:7" ht="13.5" thickBot="1">
      <c r="A444" s="34"/>
      <c r="B444" s="2" t="s">
        <v>67</v>
      </c>
      <c r="C444" s="35"/>
      <c r="F444" s="249">
        <f>COUNT(F438,F434,F430,F426,F422,F418,F414,F410,F406,F402)</f>
        <v>0</v>
      </c>
      <c r="G444" s="36"/>
    </row>
    <row r="445" spans="1:7" ht="13.5" thickBot="1">
      <c r="A445" s="34"/>
      <c r="C445" s="35"/>
      <c r="F445" s="92"/>
      <c r="G445" s="36"/>
    </row>
    <row r="446" spans="1:7" ht="13.5" thickBot="1">
      <c r="A446" s="34"/>
      <c r="B446" s="2" t="s">
        <v>68</v>
      </c>
      <c r="C446" s="35"/>
      <c r="F446" s="250" t="str">
        <f>IF(F444=0," ",F442/F444)</f>
        <v xml:space="preserve"> </v>
      </c>
      <c r="G446" s="36"/>
    </row>
    <row r="447" spans="1:7" ht="13.5" thickBot="1">
      <c r="A447" s="34"/>
      <c r="C447" s="35"/>
      <c r="F447" s="92"/>
      <c r="G447" s="36"/>
    </row>
    <row r="448" spans="1:7" ht="13.5" thickBot="1">
      <c r="A448" s="34"/>
      <c r="B448" s="2" t="s">
        <v>69</v>
      </c>
      <c r="C448" s="35"/>
      <c r="F448" s="248" t="str">
        <f>IF(F444=0," ",F446*F440)</f>
        <v xml:space="preserve"> </v>
      </c>
      <c r="G448" s="36"/>
    </row>
    <row r="449" spans="1:7" ht="13.5" thickBot="1">
      <c r="A449" s="34"/>
      <c r="C449" s="35"/>
      <c r="F449" s="92"/>
      <c r="G449" s="36"/>
    </row>
    <row r="450" spans="1:7" ht="13.5" thickBot="1">
      <c r="A450" s="34"/>
      <c r="B450" s="2" t="s">
        <v>11</v>
      </c>
      <c r="C450" s="35"/>
      <c r="F450" s="251">
        <f>'Patient Care Navigation'!F20</f>
        <v>0</v>
      </c>
      <c r="G450" s="36"/>
    </row>
    <row r="451" spans="1:7" ht="13.5" thickBot="1">
      <c r="A451" s="34"/>
      <c r="C451" s="35"/>
      <c r="F451" s="92"/>
      <c r="G451" s="36"/>
    </row>
    <row r="452" spans="1:7" ht="13.5" thickBot="1">
      <c r="A452" s="34"/>
      <c r="B452" s="238" t="s">
        <v>70</v>
      </c>
      <c r="C452" s="35"/>
      <c r="F452" s="216" t="str">
        <f>IF(F444=0," ",F448-F450)</f>
        <v xml:space="preserve"> </v>
      </c>
      <c r="G452" s="36"/>
    </row>
    <row r="453" spans="1:7" ht="15">
      <c r="A453" s="48"/>
      <c r="B453" s="253"/>
      <c r="C453" s="254"/>
      <c r="D453" s="50"/>
      <c r="E453" s="50"/>
      <c r="F453" s="132"/>
      <c r="G453" s="52"/>
    </row>
    <row r="454" spans="1:7" s="33" customFormat="1" ht="15.75" thickBot="1">
      <c r="A454" s="27" t="s">
        <v>114</v>
      </c>
      <c r="B454" s="28"/>
      <c r="C454" s="28"/>
      <c r="D454" s="29"/>
      <c r="E454" s="30"/>
      <c r="F454" s="111"/>
      <c r="G454" s="32"/>
    </row>
    <row r="455" spans="1:7" s="33" customFormat="1" ht="13.5" customHeight="1" thickBot="1">
      <c r="A455" s="40"/>
      <c r="B455" s="17" t="str">
        <f>'Process Improvement Methodology'!B22</f>
        <v>Process Milestone:</v>
      </c>
      <c r="C455" s="17"/>
      <c r="D455" s="237">
        <f>'Process Improvement Methodology'!D22</f>
        <v>0</v>
      </c>
      <c r="F455" s="246" t="str">
        <f>'Process Improvement Methodology'!F29</f>
        <v>N/A</v>
      </c>
      <c r="G455" s="39"/>
    </row>
    <row r="456" spans="1:7" ht="6.75" customHeight="1" thickBot="1">
      <c r="A456" s="34"/>
      <c r="F456" s="92"/>
      <c r="G456" s="36"/>
    </row>
    <row r="457" spans="1:7" ht="13.5" thickBot="1">
      <c r="A457" s="34"/>
      <c r="C457" s="35" t="s">
        <v>15</v>
      </c>
      <c r="F457" s="247" t="str">
        <f>'Process Improvement Methodology'!F44</f>
        <v xml:space="preserve"> </v>
      </c>
      <c r="G457" s="36"/>
    </row>
    <row r="458" spans="1:7" s="33" customFormat="1" ht="6.75" customHeight="1" thickBot="1">
      <c r="A458" s="40"/>
      <c r="B458" s="17"/>
      <c r="C458" s="41"/>
      <c r="D458" s="38"/>
      <c r="F458" s="99"/>
      <c r="G458" s="39"/>
    </row>
    <row r="459" spans="1:7" s="33" customFormat="1" ht="13.5" customHeight="1" thickBot="1">
      <c r="A459" s="40"/>
      <c r="B459" s="17" t="str">
        <f>'Process Improvement Methodology'!B47</f>
        <v>Process Milestone:</v>
      </c>
      <c r="C459" s="17"/>
      <c r="D459" s="237">
        <f>'Process Improvement Methodology'!D47</f>
        <v>0</v>
      </c>
      <c r="F459" s="246" t="str">
        <f>'Process Improvement Methodology'!F54</f>
        <v>N/A</v>
      </c>
      <c r="G459" s="39"/>
    </row>
    <row r="460" spans="1:7" ht="6.75" customHeight="1" thickBot="1">
      <c r="A460" s="34"/>
      <c r="F460" s="92"/>
      <c r="G460" s="36"/>
    </row>
    <row r="461" spans="1:7" ht="13.5" thickBot="1">
      <c r="A461" s="34"/>
      <c r="C461" s="35" t="s">
        <v>15</v>
      </c>
      <c r="F461" s="247" t="str">
        <f>'Process Improvement Methodology'!F69</f>
        <v xml:space="preserve"> </v>
      </c>
      <c r="G461" s="36"/>
    </row>
    <row r="462" spans="1:7" s="33" customFormat="1" ht="6.75" customHeight="1" thickBot="1">
      <c r="A462" s="40"/>
      <c r="B462" s="17"/>
      <c r="C462" s="41"/>
      <c r="D462" s="38"/>
      <c r="F462" s="99"/>
      <c r="G462" s="39"/>
    </row>
    <row r="463" spans="1:7" s="33" customFormat="1" ht="13.5" customHeight="1" thickBot="1">
      <c r="A463" s="40"/>
      <c r="B463" s="17" t="str">
        <f>'Process Improvement Methodology'!B72</f>
        <v>Process Milestone:</v>
      </c>
      <c r="C463" s="17"/>
      <c r="D463" s="237">
        <f>'Process Improvement Methodology'!D72</f>
        <v>0</v>
      </c>
      <c r="F463" s="246" t="str">
        <f>'Process Improvement Methodology'!F79</f>
        <v>N/A</v>
      </c>
      <c r="G463" s="39"/>
    </row>
    <row r="464" spans="1:7" ht="6.75" customHeight="1" thickBot="1">
      <c r="A464" s="34"/>
      <c r="F464" s="92"/>
      <c r="G464" s="36"/>
    </row>
    <row r="465" spans="1:7" ht="13.5" thickBot="1">
      <c r="A465" s="34"/>
      <c r="C465" s="35" t="s">
        <v>15</v>
      </c>
      <c r="F465" s="247" t="str">
        <f>'Process Improvement Methodology'!F94</f>
        <v xml:space="preserve"> </v>
      </c>
      <c r="G465" s="36"/>
    </row>
    <row r="466" spans="1:7" s="33" customFormat="1" ht="6.75" customHeight="1" thickBot="1">
      <c r="A466" s="40"/>
      <c r="B466" s="17"/>
      <c r="C466" s="41"/>
      <c r="D466" s="38"/>
      <c r="F466" s="99"/>
      <c r="G466" s="39"/>
    </row>
    <row r="467" spans="1:7" s="33" customFormat="1" ht="13.5" customHeight="1" thickBot="1">
      <c r="A467" s="40"/>
      <c r="B467" s="17" t="str">
        <f>'Process Improvement Methodology'!B97</f>
        <v>Process Milestone:</v>
      </c>
      <c r="C467" s="17"/>
      <c r="D467" s="237">
        <f>'Process Improvement Methodology'!D97</f>
        <v>0</v>
      </c>
      <c r="F467" s="246" t="str">
        <f>'Process Improvement Methodology'!F104</f>
        <v>N/A</v>
      </c>
      <c r="G467" s="39"/>
    </row>
    <row r="468" spans="1:7" ht="6.75" customHeight="1" thickBot="1">
      <c r="A468" s="34"/>
      <c r="F468" s="92"/>
      <c r="G468" s="36"/>
    </row>
    <row r="469" spans="1:7" ht="13.5" thickBot="1">
      <c r="A469" s="34"/>
      <c r="C469" s="35" t="s">
        <v>15</v>
      </c>
      <c r="F469" s="247" t="str">
        <f>'Process Improvement Methodology'!F119</f>
        <v xml:space="preserve"> </v>
      </c>
      <c r="G469" s="36"/>
    </row>
    <row r="470" spans="1:7" s="33" customFormat="1" ht="6.75" customHeight="1" thickBot="1">
      <c r="A470" s="40"/>
      <c r="B470" s="17"/>
      <c r="C470" s="41"/>
      <c r="D470" s="38"/>
      <c r="F470" s="99"/>
      <c r="G470" s="39"/>
    </row>
    <row r="471" spans="1:7" s="33" customFormat="1" ht="13.5" customHeight="1" thickBot="1">
      <c r="A471" s="40"/>
      <c r="B471" s="17" t="str">
        <f>'Process Improvement Methodology'!B122</f>
        <v>Process Milestone:</v>
      </c>
      <c r="C471" s="17"/>
      <c r="D471" s="237">
        <f>'Process Improvement Methodology'!D122</f>
        <v>0</v>
      </c>
      <c r="F471" s="246" t="str">
        <f>'Process Improvement Methodology'!F129</f>
        <v>N/A</v>
      </c>
      <c r="G471" s="39"/>
    </row>
    <row r="472" spans="1:7" ht="6.75" customHeight="1" thickBot="1">
      <c r="A472" s="34"/>
      <c r="F472" s="92"/>
      <c r="G472" s="36"/>
    </row>
    <row r="473" spans="1:7" ht="13.5" thickBot="1">
      <c r="A473" s="34"/>
      <c r="C473" s="35" t="s">
        <v>15</v>
      </c>
      <c r="F473" s="247" t="str">
        <f>'Process Improvement Methodology'!F144</f>
        <v xml:space="preserve"> </v>
      </c>
      <c r="G473" s="36"/>
    </row>
    <row r="474" spans="1:7" s="33" customFormat="1" ht="6.75" customHeight="1" thickBot="1">
      <c r="A474" s="40"/>
      <c r="B474" s="17"/>
      <c r="C474" s="41"/>
      <c r="D474" s="38"/>
      <c r="F474" s="99"/>
      <c r="G474" s="39"/>
    </row>
    <row r="475" spans="1:7" s="33" customFormat="1" ht="13.5" customHeight="1" thickBot="1">
      <c r="A475" s="40"/>
      <c r="B475" s="17" t="str">
        <f>'Process Improvement Methodology'!B147</f>
        <v>Improvement Milestone:</v>
      </c>
      <c r="C475" s="17"/>
      <c r="D475" s="237">
        <f>'Process Improvement Methodology'!D147</f>
        <v>0</v>
      </c>
      <c r="F475" s="246" t="str">
        <f>'Process Improvement Methodology'!F154</f>
        <v>N/A</v>
      </c>
      <c r="G475" s="39"/>
    </row>
    <row r="476" spans="1:7" ht="6.75" customHeight="1" thickBot="1">
      <c r="A476" s="34"/>
      <c r="F476" s="92"/>
      <c r="G476" s="36"/>
    </row>
    <row r="477" spans="1:7" ht="13.5" thickBot="1">
      <c r="A477" s="34"/>
      <c r="C477" s="35" t="s">
        <v>15</v>
      </c>
      <c r="F477" s="247" t="str">
        <f>'Process Improvement Methodology'!F169</f>
        <v xml:space="preserve"> </v>
      </c>
      <c r="G477" s="36"/>
    </row>
    <row r="478" spans="1:7" s="33" customFormat="1" ht="6.75" customHeight="1" thickBot="1">
      <c r="A478" s="40"/>
      <c r="B478" s="17"/>
      <c r="C478" s="41"/>
      <c r="D478" s="38"/>
      <c r="F478" s="99"/>
      <c r="G478" s="39"/>
    </row>
    <row r="479" spans="1:7" s="33" customFormat="1" ht="13.5" customHeight="1" thickBot="1">
      <c r="A479" s="40"/>
      <c r="B479" s="17" t="str">
        <f>'Process Improvement Methodology'!B172</f>
        <v>Improvement Milestone:</v>
      </c>
      <c r="C479" s="17"/>
      <c r="D479" s="237">
        <f>'Process Improvement Methodology'!D172</f>
        <v>0</v>
      </c>
      <c r="F479" s="246" t="str">
        <f>'Process Improvement Methodology'!F179</f>
        <v>N/A</v>
      </c>
      <c r="G479" s="39"/>
    </row>
    <row r="480" spans="1:7" ht="6.75" customHeight="1" thickBot="1">
      <c r="A480" s="34"/>
      <c r="F480" s="92"/>
      <c r="G480" s="36"/>
    </row>
    <row r="481" spans="1:7" ht="13.5" thickBot="1">
      <c r="A481" s="34"/>
      <c r="C481" s="35" t="s">
        <v>15</v>
      </c>
      <c r="F481" s="247" t="str">
        <f>'Process Improvement Methodology'!F194</f>
        <v xml:space="preserve"> </v>
      </c>
      <c r="G481" s="36"/>
    </row>
    <row r="482" spans="1:7" s="33" customFormat="1" ht="6.75" customHeight="1" thickBot="1">
      <c r="A482" s="40"/>
      <c r="B482" s="17"/>
      <c r="C482" s="41"/>
      <c r="D482" s="38"/>
      <c r="F482" s="99"/>
      <c r="G482" s="39"/>
    </row>
    <row r="483" spans="1:7" s="33" customFormat="1" ht="13.5" customHeight="1" thickBot="1">
      <c r="A483" s="40"/>
      <c r="B483" s="17" t="str">
        <f>'Process Improvement Methodology'!B197</f>
        <v>Improvement Milestone:</v>
      </c>
      <c r="C483" s="17"/>
      <c r="D483" s="237">
        <f>'Process Improvement Methodology'!D197</f>
        <v>0</v>
      </c>
      <c r="F483" s="246" t="str">
        <f>'Process Improvement Methodology'!F204</f>
        <v>N/A</v>
      </c>
      <c r="G483" s="39"/>
    </row>
    <row r="484" spans="1:7" ht="6.75" customHeight="1" thickBot="1">
      <c r="A484" s="34"/>
      <c r="F484" s="92"/>
      <c r="G484" s="36"/>
    </row>
    <row r="485" spans="1:7" ht="13.5" thickBot="1">
      <c r="A485" s="34"/>
      <c r="C485" s="35" t="s">
        <v>15</v>
      </c>
      <c r="F485" s="247" t="str">
        <f>'Process Improvement Methodology'!F219</f>
        <v xml:space="preserve"> </v>
      </c>
      <c r="G485" s="36"/>
    </row>
    <row r="486" spans="1:7" s="33" customFormat="1" ht="6.75" customHeight="1" thickBot="1">
      <c r="A486" s="40"/>
      <c r="B486" s="17"/>
      <c r="C486" s="41"/>
      <c r="D486" s="38"/>
      <c r="F486" s="99"/>
      <c r="G486" s="39"/>
    </row>
    <row r="487" spans="1:7" s="33" customFormat="1" ht="13.5" customHeight="1" thickBot="1">
      <c r="A487" s="40"/>
      <c r="B487" s="17" t="str">
        <f>'Process Improvement Methodology'!B222</f>
        <v>Improvement Milestone:</v>
      </c>
      <c r="C487" s="17"/>
      <c r="D487" s="237">
        <f>'Process Improvement Methodology'!D222</f>
        <v>0</v>
      </c>
      <c r="F487" s="246" t="str">
        <f>'Process Improvement Methodology'!F229</f>
        <v>N/A</v>
      </c>
      <c r="G487" s="39"/>
    </row>
    <row r="488" spans="1:7" ht="6.75" customHeight="1" thickBot="1">
      <c r="A488" s="34"/>
      <c r="F488" s="92"/>
      <c r="G488" s="36"/>
    </row>
    <row r="489" spans="1:7" ht="13.5" thickBot="1">
      <c r="A489" s="34"/>
      <c r="C489" s="35" t="s">
        <v>15</v>
      </c>
      <c r="F489" s="247" t="str">
        <f>'Process Improvement Methodology'!F244</f>
        <v xml:space="preserve"> </v>
      </c>
      <c r="G489" s="36"/>
    </row>
    <row r="490" spans="1:7" s="33" customFormat="1" ht="6.75" customHeight="1" thickBot="1">
      <c r="A490" s="40"/>
      <c r="B490" s="17"/>
      <c r="C490" s="41"/>
      <c r="D490" s="38"/>
      <c r="F490" s="99"/>
      <c r="G490" s="39"/>
    </row>
    <row r="491" spans="1:7" s="33" customFormat="1" ht="13.5" customHeight="1" thickBot="1">
      <c r="A491" s="40"/>
      <c r="B491" s="17" t="str">
        <f>'Process Improvement Methodology'!B247</f>
        <v>Improvement Milestone:</v>
      </c>
      <c r="C491" s="17"/>
      <c r="D491" s="237">
        <f>'Process Improvement Methodology'!D247</f>
        <v>0</v>
      </c>
      <c r="F491" s="246" t="str">
        <f>'Process Improvement Methodology'!F254</f>
        <v>N/A</v>
      </c>
      <c r="G491" s="39"/>
    </row>
    <row r="492" spans="1:7" ht="6.75" customHeight="1" thickBot="1">
      <c r="A492" s="34"/>
      <c r="F492" s="92"/>
      <c r="G492" s="36"/>
    </row>
    <row r="493" spans="1:7" ht="13.5" thickBot="1">
      <c r="A493" s="34"/>
      <c r="C493" s="35" t="s">
        <v>15</v>
      </c>
      <c r="F493" s="247" t="str">
        <f>'Process Improvement Methodology'!F269</f>
        <v xml:space="preserve"> </v>
      </c>
      <c r="G493" s="36"/>
    </row>
    <row r="494" spans="1:7" ht="13.5" thickBot="1">
      <c r="A494" s="34"/>
      <c r="C494" s="35"/>
      <c r="F494" s="92"/>
      <c r="G494" s="36"/>
    </row>
    <row r="495" spans="1:7" ht="13.5" thickBot="1">
      <c r="A495" s="34"/>
      <c r="B495" s="2" t="s">
        <v>10</v>
      </c>
      <c r="C495" s="35"/>
      <c r="F495" s="248">
        <f>'Process Improvement Methodology'!F18</f>
        <v>0</v>
      </c>
      <c r="G495" s="36"/>
    </row>
    <row r="496" spans="1:7" ht="13.5" thickBot="1">
      <c r="A496" s="34"/>
      <c r="C496" s="35"/>
      <c r="F496" s="92"/>
      <c r="G496" s="36"/>
    </row>
    <row r="497" spans="1:7" ht="13.5" thickBot="1">
      <c r="A497" s="34"/>
      <c r="B497" s="2" t="s">
        <v>66</v>
      </c>
      <c r="C497" s="35"/>
      <c r="F497" s="249">
        <f>SUM(F493,F489,F485,F481,F477,F473,F469,F465,F461,F457)</f>
        <v>0</v>
      </c>
      <c r="G497" s="36"/>
    </row>
    <row r="498" spans="1:7" ht="13.5" thickBot="1">
      <c r="A498" s="34"/>
      <c r="C498" s="35"/>
      <c r="F498" s="92"/>
      <c r="G498" s="36"/>
    </row>
    <row r="499" spans="1:7" ht="13.5" thickBot="1">
      <c r="A499" s="34"/>
      <c r="B499" s="2" t="s">
        <v>67</v>
      </c>
      <c r="C499" s="35"/>
      <c r="F499" s="249">
        <f>COUNT(F493,F489,F485,F481,F477,F473,F469,F465,F461,F457)</f>
        <v>0</v>
      </c>
      <c r="G499" s="36"/>
    </row>
    <row r="500" spans="1:7" ht="13.5" thickBot="1">
      <c r="A500" s="34"/>
      <c r="C500" s="35"/>
      <c r="F500" s="92"/>
      <c r="G500" s="36"/>
    </row>
    <row r="501" spans="1:7" ht="13.5" thickBot="1">
      <c r="A501" s="34"/>
      <c r="B501" s="2" t="s">
        <v>68</v>
      </c>
      <c r="C501" s="35"/>
      <c r="F501" s="250" t="str">
        <f>IF(F499=0," ",F497/F499)</f>
        <v xml:space="preserve"> </v>
      </c>
      <c r="G501" s="36"/>
    </row>
    <row r="502" spans="1:7" ht="13.5" thickBot="1">
      <c r="A502" s="34"/>
      <c r="C502" s="35"/>
      <c r="F502" s="92"/>
      <c r="G502" s="36"/>
    </row>
    <row r="503" spans="1:7" ht="13.5" thickBot="1">
      <c r="A503" s="34"/>
      <c r="B503" s="2" t="s">
        <v>69</v>
      </c>
      <c r="C503" s="35"/>
      <c r="F503" s="248" t="str">
        <f>IF(F499=0," ",F501*F495)</f>
        <v xml:space="preserve"> </v>
      </c>
      <c r="G503" s="36"/>
    </row>
    <row r="504" spans="1:7" ht="13.5" thickBot="1">
      <c r="A504" s="34"/>
      <c r="C504" s="35"/>
      <c r="F504" s="92"/>
      <c r="G504" s="36"/>
    </row>
    <row r="505" spans="1:7" ht="13.5" thickBot="1">
      <c r="A505" s="34"/>
      <c r="B505" s="2" t="s">
        <v>11</v>
      </c>
      <c r="C505" s="35"/>
      <c r="F505" s="251">
        <f>'Process Improvement Methodology'!F20</f>
        <v>0</v>
      </c>
      <c r="G505" s="36"/>
    </row>
    <row r="506" spans="1:7" ht="13.5" thickBot="1">
      <c r="A506" s="34"/>
      <c r="C506" s="35"/>
      <c r="F506" s="92"/>
      <c r="G506" s="36"/>
    </row>
    <row r="507" spans="1:7" ht="13.5" thickBot="1">
      <c r="A507" s="34"/>
      <c r="B507" s="238" t="s">
        <v>70</v>
      </c>
      <c r="C507" s="35"/>
      <c r="F507" s="216" t="str">
        <f>IF(F499=0," ",F503-F505)</f>
        <v xml:space="preserve"> </v>
      </c>
      <c r="G507" s="36"/>
    </row>
    <row r="508" spans="1:7" ht="15">
      <c r="A508" s="48"/>
      <c r="B508" s="253"/>
      <c r="C508" s="254"/>
      <c r="D508" s="50"/>
      <c r="E508" s="50"/>
      <c r="F508" s="132"/>
      <c r="G508" s="52"/>
    </row>
    <row r="509" spans="1:7" s="33" customFormat="1" ht="15.75" thickBot="1">
      <c r="A509" s="27" t="s">
        <v>115</v>
      </c>
      <c r="B509" s="28"/>
      <c r="C509" s="28"/>
      <c r="D509" s="29"/>
      <c r="E509" s="30"/>
      <c r="F509" s="111"/>
      <c r="G509" s="32"/>
    </row>
    <row r="510" spans="1:7" s="33" customFormat="1" ht="45.75" customHeight="1" thickBot="1">
      <c r="A510" s="40"/>
      <c r="B510" s="17" t="str">
        <f>'ED Patient Flow'!B22</f>
        <v>Process Milestone:</v>
      </c>
      <c r="C510" s="17"/>
      <c r="D510" s="237" t="str">
        <f>'ED Patient Flow'!D22</f>
        <v>Implement a new technology to support the project. Develop health information exchange link with pre-hospital care providers such that patient information (such as field ECG), is available prior to patient arrival.</v>
      </c>
      <c r="F510" s="246" t="str">
        <f>'ED Patient Flow'!F29</f>
        <v>Yes</v>
      </c>
      <c r="G510" s="39"/>
    </row>
    <row r="511" spans="1:7" ht="6.75" customHeight="1" thickBot="1">
      <c r="A511" s="34"/>
      <c r="F511" s="92"/>
      <c r="G511" s="36"/>
    </row>
    <row r="512" spans="1:7" ht="13.5" thickBot="1">
      <c r="A512" s="34"/>
      <c r="C512" s="35" t="s">
        <v>15</v>
      </c>
      <c r="F512" s="247">
        <f>'ED Patient Flow'!F44</f>
        <v>1</v>
      </c>
      <c r="G512" s="36"/>
    </row>
    <row r="513" spans="1:7" s="33" customFormat="1" ht="6.75" customHeight="1" thickBot="1">
      <c r="A513" s="40"/>
      <c r="B513" s="17"/>
      <c r="C513" s="41"/>
      <c r="D513" s="38"/>
      <c r="F513" s="99"/>
      <c r="G513" s="39"/>
    </row>
    <row r="514" spans="1:7" s="33" customFormat="1" ht="13.5" customHeight="1" thickBot="1">
      <c r="A514" s="40"/>
      <c r="B514" s="17" t="str">
        <f>'ED Patient Flow'!B47</f>
        <v>Process Milestone:</v>
      </c>
      <c r="C514" s="17"/>
      <c r="D514" s="237">
        <f>'ED Patient Flow'!D47</f>
        <v>0</v>
      </c>
      <c r="F514" s="246" t="str">
        <f>'ED Patient Flow'!F54</f>
        <v>N/A</v>
      </c>
      <c r="G514" s="39"/>
    </row>
    <row r="515" spans="1:7" ht="6.75" customHeight="1" thickBot="1">
      <c r="A515" s="34"/>
      <c r="F515" s="92"/>
      <c r="G515" s="36"/>
    </row>
    <row r="516" spans="1:7" ht="13.5" thickBot="1">
      <c r="A516" s="34"/>
      <c r="C516" s="35" t="s">
        <v>15</v>
      </c>
      <c r="F516" s="247" t="str">
        <f>'ED Patient Flow'!F69</f>
        <v xml:space="preserve"> </v>
      </c>
      <c r="G516" s="36"/>
    </row>
    <row r="517" spans="1:7" s="33" customFormat="1" ht="6.75" customHeight="1" thickBot="1">
      <c r="A517" s="40"/>
      <c r="B517" s="17"/>
      <c r="C517" s="41"/>
      <c r="D517" s="38"/>
      <c r="F517" s="99"/>
      <c r="G517" s="39"/>
    </row>
    <row r="518" spans="1:7" s="33" customFormat="1" ht="13.5" customHeight="1" thickBot="1">
      <c r="A518" s="40"/>
      <c r="B518" s="17" t="str">
        <f>'ED Patient Flow'!B72</f>
        <v>Process Milestone:</v>
      </c>
      <c r="C518" s="17"/>
      <c r="D518" s="237">
        <f>'ED Patient Flow'!D72</f>
        <v>0</v>
      </c>
      <c r="F518" s="246" t="str">
        <f>'ED Patient Flow'!F79</f>
        <v>N/A</v>
      </c>
      <c r="G518" s="39"/>
    </row>
    <row r="519" spans="1:7" ht="6.75" customHeight="1" thickBot="1">
      <c r="A519" s="34"/>
      <c r="F519" s="92"/>
      <c r="G519" s="36"/>
    </row>
    <row r="520" spans="1:7" ht="13.5" thickBot="1">
      <c r="A520" s="34"/>
      <c r="C520" s="35" t="s">
        <v>15</v>
      </c>
      <c r="F520" s="247" t="str">
        <f>'ED Patient Flow'!F94</f>
        <v xml:space="preserve"> </v>
      </c>
      <c r="G520" s="36"/>
    </row>
    <row r="521" spans="1:7" s="33" customFormat="1" ht="6.75" customHeight="1" thickBot="1">
      <c r="A521" s="40"/>
      <c r="B521" s="17"/>
      <c r="C521" s="41"/>
      <c r="D521" s="38"/>
      <c r="F521" s="99"/>
      <c r="G521" s="39"/>
    </row>
    <row r="522" spans="1:7" s="33" customFormat="1" ht="13.5" customHeight="1" thickBot="1">
      <c r="A522" s="40"/>
      <c r="B522" s="17" t="str">
        <f>'ED Patient Flow'!B97</f>
        <v>Process Milestone:</v>
      </c>
      <c r="C522" s="17"/>
      <c r="D522" s="237">
        <f>'ED Patient Flow'!D97</f>
        <v>0</v>
      </c>
      <c r="F522" s="246" t="str">
        <f>'ED Patient Flow'!F104</f>
        <v>N/A</v>
      </c>
      <c r="G522" s="39"/>
    </row>
    <row r="523" spans="1:7" ht="6.75" customHeight="1" thickBot="1">
      <c r="A523" s="34"/>
      <c r="F523" s="92"/>
      <c r="G523" s="36"/>
    </row>
    <row r="524" spans="1:7" ht="13.5" thickBot="1">
      <c r="A524" s="34"/>
      <c r="C524" s="35" t="s">
        <v>15</v>
      </c>
      <c r="F524" s="247" t="str">
        <f>'ED Patient Flow'!F119</f>
        <v xml:space="preserve"> </v>
      </c>
      <c r="G524" s="36"/>
    </row>
    <row r="525" spans="1:7" s="33" customFormat="1" ht="6.75" customHeight="1" thickBot="1">
      <c r="A525" s="40"/>
      <c r="B525" s="17"/>
      <c r="C525" s="41"/>
      <c r="D525" s="38"/>
      <c r="F525" s="99"/>
      <c r="G525" s="39"/>
    </row>
    <row r="526" spans="1:7" s="33" customFormat="1" ht="13.5" customHeight="1" thickBot="1">
      <c r="A526" s="40"/>
      <c r="B526" s="17" t="str">
        <f>'ED Patient Flow'!B122</f>
        <v>Process Milestone:</v>
      </c>
      <c r="C526" s="17"/>
      <c r="D526" s="237">
        <f>'ED Patient Flow'!D122</f>
        <v>0</v>
      </c>
      <c r="F526" s="246" t="str">
        <f>'ED Patient Flow'!F129</f>
        <v>N/A</v>
      </c>
      <c r="G526" s="39"/>
    </row>
    <row r="527" spans="1:7" ht="6.75" customHeight="1" thickBot="1">
      <c r="A527" s="34"/>
      <c r="F527" s="92"/>
      <c r="G527" s="36"/>
    </row>
    <row r="528" spans="1:7" ht="13.5" thickBot="1">
      <c r="A528" s="34"/>
      <c r="C528" s="35" t="s">
        <v>15</v>
      </c>
      <c r="F528" s="247" t="str">
        <f>'ED Patient Flow'!F144</f>
        <v xml:space="preserve"> </v>
      </c>
      <c r="G528" s="36"/>
    </row>
    <row r="529" spans="1:7" s="33" customFormat="1" ht="6.75" customHeight="1" thickBot="1">
      <c r="A529" s="40"/>
      <c r="B529" s="17"/>
      <c r="C529" s="41"/>
      <c r="D529" s="38"/>
      <c r="F529" s="99"/>
      <c r="G529" s="39"/>
    </row>
    <row r="530" spans="1:7" s="33" customFormat="1" ht="32.25" customHeight="1" thickBot="1">
      <c r="A530" s="40"/>
      <c r="B530" s="17" t="str">
        <f>'ED Patient Flow'!B147</f>
        <v>Improvement Milestone:</v>
      </c>
      <c r="C530" s="17"/>
      <c r="D530" s="237" t="str">
        <f>'ED Patient Flow'!D147</f>
        <v>Decrease the percent of patients who leave the Hillcrest ER without being seen by 5%.</v>
      </c>
      <c r="F530" s="246">
        <f>'ED Patient Flow'!F154</f>
        <v>0.04237204965896266</v>
      </c>
      <c r="G530" s="39"/>
    </row>
    <row r="531" spans="1:7" ht="6.75" customHeight="1" thickBot="1">
      <c r="A531" s="34"/>
      <c r="F531" s="92"/>
      <c r="G531" s="36"/>
    </row>
    <row r="532" spans="1:7" ht="13.5" thickBot="1">
      <c r="A532" s="34"/>
      <c r="C532" s="35" t="s">
        <v>15</v>
      </c>
      <c r="F532" s="247">
        <f>'ED Patient Flow'!F169</f>
        <v>1</v>
      </c>
      <c r="G532" s="36"/>
    </row>
    <row r="533" spans="1:7" s="33" customFormat="1" ht="6.75" customHeight="1" thickBot="1">
      <c r="A533" s="40"/>
      <c r="B533" s="17"/>
      <c r="C533" s="41"/>
      <c r="D533" s="38"/>
      <c r="F533" s="99"/>
      <c r="G533" s="39"/>
    </row>
    <row r="534" spans="1:7" s="33" customFormat="1" ht="13.5" customHeight="1" thickBot="1">
      <c r="A534" s="40"/>
      <c r="B534" s="17" t="str">
        <f>'ED Patient Flow'!B172</f>
        <v>Improvement Milestone:</v>
      </c>
      <c r="C534" s="17"/>
      <c r="D534" s="237" t="str">
        <f>'ED Patient Flow'!D172</f>
        <v>Reduce overall ED wait time for admitted patients by 5% over baseline.</v>
      </c>
      <c r="F534" s="246">
        <f>'ED Patient Flow'!F179</f>
        <v>8.06202881152461</v>
      </c>
      <c r="G534" s="39"/>
    </row>
    <row r="535" spans="1:7" ht="6.75" customHeight="1" thickBot="1">
      <c r="A535" s="34"/>
      <c r="F535" s="92"/>
      <c r="G535" s="36"/>
    </row>
    <row r="536" spans="1:7" ht="13.5" thickBot="1">
      <c r="A536" s="34"/>
      <c r="C536" s="35" t="s">
        <v>15</v>
      </c>
      <c r="F536" s="247">
        <f>'ED Patient Flow'!F194</f>
        <v>0.75</v>
      </c>
      <c r="G536" s="36"/>
    </row>
    <row r="537" spans="1:7" s="33" customFormat="1" ht="6.75" customHeight="1" thickBot="1">
      <c r="A537" s="40"/>
      <c r="B537" s="17"/>
      <c r="C537" s="41"/>
      <c r="D537" s="38"/>
      <c r="F537" s="99"/>
      <c r="G537" s="39"/>
    </row>
    <row r="538" spans="1:7" s="33" customFormat="1" ht="13.5" customHeight="1" thickBot="1">
      <c r="A538" s="40"/>
      <c r="B538" s="17" t="str">
        <f>'ED Patient Flow'!B197</f>
        <v>Improvement Milestone:</v>
      </c>
      <c r="C538" s="17"/>
      <c r="D538" s="237">
        <f>'ED Patient Flow'!D197</f>
        <v>0</v>
      </c>
      <c r="F538" s="246" t="str">
        <f>'ED Patient Flow'!F204</f>
        <v>N/A</v>
      </c>
      <c r="G538" s="39"/>
    </row>
    <row r="539" spans="1:7" ht="6.75" customHeight="1" thickBot="1">
      <c r="A539" s="34"/>
      <c r="F539" s="92"/>
      <c r="G539" s="36"/>
    </row>
    <row r="540" spans="1:7" ht="13.5" thickBot="1">
      <c r="A540" s="34"/>
      <c r="C540" s="35" t="s">
        <v>15</v>
      </c>
      <c r="F540" s="247" t="str">
        <f>'ED Patient Flow'!F219</f>
        <v xml:space="preserve"> </v>
      </c>
      <c r="G540" s="36"/>
    </row>
    <row r="541" spans="1:7" s="33" customFormat="1" ht="6.75" customHeight="1" thickBot="1">
      <c r="A541" s="40"/>
      <c r="B541" s="17"/>
      <c r="C541" s="41"/>
      <c r="D541" s="38"/>
      <c r="F541" s="99"/>
      <c r="G541" s="39"/>
    </row>
    <row r="542" spans="1:7" s="33" customFormat="1" ht="13.5" customHeight="1" thickBot="1">
      <c r="A542" s="40"/>
      <c r="B542" s="17" t="str">
        <f>'ED Patient Flow'!B222</f>
        <v>Improvement Milestone:</v>
      </c>
      <c r="C542" s="17"/>
      <c r="D542" s="237">
        <f>'ED Patient Flow'!D222</f>
        <v>0</v>
      </c>
      <c r="F542" s="246" t="str">
        <f>'ED Patient Flow'!F229</f>
        <v>N/A</v>
      </c>
      <c r="G542" s="39"/>
    </row>
    <row r="543" spans="1:7" ht="6.75" customHeight="1" thickBot="1">
      <c r="A543" s="34"/>
      <c r="F543" s="92"/>
      <c r="G543" s="36"/>
    </row>
    <row r="544" spans="1:7" ht="13.5" thickBot="1">
      <c r="A544" s="34"/>
      <c r="C544" s="35" t="s">
        <v>15</v>
      </c>
      <c r="F544" s="247" t="str">
        <f>'ED Patient Flow'!F244</f>
        <v xml:space="preserve"> </v>
      </c>
      <c r="G544" s="36"/>
    </row>
    <row r="545" spans="1:7" s="33" customFormat="1" ht="6.75" customHeight="1" thickBot="1">
      <c r="A545" s="40"/>
      <c r="B545" s="17"/>
      <c r="C545" s="41"/>
      <c r="D545" s="38"/>
      <c r="F545" s="99"/>
      <c r="G545" s="39"/>
    </row>
    <row r="546" spans="1:7" s="33" customFormat="1" ht="13.5" customHeight="1" thickBot="1">
      <c r="A546" s="40"/>
      <c r="B546" s="17" t="str">
        <f>'ED Patient Flow'!B247</f>
        <v>Improvement Milestone:</v>
      </c>
      <c r="C546" s="17"/>
      <c r="D546" s="237">
        <f>'ED Patient Flow'!D247</f>
        <v>0</v>
      </c>
      <c r="F546" s="246" t="str">
        <f>'ED Patient Flow'!F254</f>
        <v>N/A</v>
      </c>
      <c r="G546" s="39"/>
    </row>
    <row r="547" spans="1:7" ht="6.75" customHeight="1" thickBot="1">
      <c r="A547" s="34"/>
      <c r="F547" s="92"/>
      <c r="G547" s="36"/>
    </row>
    <row r="548" spans="1:7" ht="13.5" thickBot="1">
      <c r="A548" s="34"/>
      <c r="C548" s="35" t="s">
        <v>15</v>
      </c>
      <c r="F548" s="247" t="str">
        <f>'ED Patient Flow'!F269</f>
        <v xml:space="preserve"> </v>
      </c>
      <c r="G548" s="36"/>
    </row>
    <row r="549" spans="1:7" ht="13.5" thickBot="1">
      <c r="A549" s="34"/>
      <c r="C549" s="35"/>
      <c r="F549" s="92"/>
      <c r="G549" s="36"/>
    </row>
    <row r="550" spans="1:7" ht="13.5" thickBot="1">
      <c r="A550" s="34"/>
      <c r="B550" s="2" t="s">
        <v>10</v>
      </c>
      <c r="C550" s="35"/>
      <c r="F550" s="248">
        <f>'ED Patient Flow'!F18</f>
        <v>2338000</v>
      </c>
      <c r="G550" s="36"/>
    </row>
    <row r="551" spans="1:7" ht="13.5" thickBot="1">
      <c r="A551" s="34"/>
      <c r="C551" s="35"/>
      <c r="F551" s="92"/>
      <c r="G551" s="36"/>
    </row>
    <row r="552" spans="1:7" ht="13.5" thickBot="1">
      <c r="A552" s="34"/>
      <c r="B552" s="2" t="s">
        <v>66</v>
      </c>
      <c r="C552" s="35"/>
      <c r="F552" s="249">
        <f>SUM(F548,F544,F540,F536,F532,F528,F524,F520,F516,F512)</f>
        <v>2.75</v>
      </c>
      <c r="G552" s="36"/>
    </row>
    <row r="553" spans="1:7" ht="13.5" thickBot="1">
      <c r="A553" s="34"/>
      <c r="C553" s="35"/>
      <c r="F553" s="92"/>
      <c r="G553" s="36"/>
    </row>
    <row r="554" spans="1:7" ht="13.5" thickBot="1">
      <c r="A554" s="34"/>
      <c r="B554" s="2" t="s">
        <v>67</v>
      </c>
      <c r="C554" s="35"/>
      <c r="F554" s="249">
        <f>COUNT(F548,F544,F540,F536,F532,F528,F524,F520,F516,F512)</f>
        <v>3</v>
      </c>
      <c r="G554" s="36"/>
    </row>
    <row r="555" spans="1:7" ht="13.5" thickBot="1">
      <c r="A555" s="34"/>
      <c r="C555" s="35"/>
      <c r="F555" s="92"/>
      <c r="G555" s="36"/>
    </row>
    <row r="556" spans="1:7" ht="13.5" thickBot="1">
      <c r="A556" s="34"/>
      <c r="B556" s="2" t="s">
        <v>68</v>
      </c>
      <c r="C556" s="35"/>
      <c r="F556" s="250">
        <f>IF(F554=0," ",F552/F554)</f>
        <v>0.9166666666666666</v>
      </c>
      <c r="G556" s="36"/>
    </row>
    <row r="557" spans="1:7" ht="13.5" thickBot="1">
      <c r="A557" s="34"/>
      <c r="C557" s="35"/>
      <c r="F557" s="92"/>
      <c r="G557" s="36"/>
    </row>
    <row r="558" spans="1:7" ht="13.5" thickBot="1">
      <c r="A558" s="34"/>
      <c r="B558" s="2" t="s">
        <v>69</v>
      </c>
      <c r="C558" s="35"/>
      <c r="F558" s="248">
        <f>IF(F554=0," ",F556*F550)</f>
        <v>2143166.6666666665</v>
      </c>
      <c r="G558" s="36"/>
    </row>
    <row r="559" spans="1:7" ht="13.5" thickBot="1">
      <c r="A559" s="34"/>
      <c r="C559" s="35"/>
      <c r="F559" s="92"/>
      <c r="G559" s="36"/>
    </row>
    <row r="560" spans="1:7" ht="13.5" thickBot="1">
      <c r="A560" s="34"/>
      <c r="B560" s="2" t="s">
        <v>11</v>
      </c>
      <c r="C560" s="35"/>
      <c r="F560" s="251">
        <f>'ED Patient Flow'!F20</f>
        <v>2143166.67</v>
      </c>
      <c r="G560" s="36"/>
    </row>
    <row r="561" spans="1:7" ht="13.5" thickBot="1">
      <c r="A561" s="34"/>
      <c r="C561" s="35"/>
      <c r="F561" s="92"/>
      <c r="G561" s="36"/>
    </row>
    <row r="562" spans="1:7" ht="13.5" thickBot="1">
      <c r="A562" s="34"/>
      <c r="B562" s="238" t="s">
        <v>70</v>
      </c>
      <c r="C562" s="35"/>
      <c r="F562" s="216">
        <f>IF(F554=0," ",F558-F560)</f>
        <v>-0.0033333334140479565</v>
      </c>
      <c r="G562" s="36"/>
    </row>
    <row r="563" spans="1:7" ht="15">
      <c r="A563" s="48"/>
      <c r="B563" s="253"/>
      <c r="C563" s="254"/>
      <c r="D563" s="50"/>
      <c r="E563" s="50"/>
      <c r="F563" s="132"/>
      <c r="G563" s="52"/>
    </row>
    <row r="564" spans="1:7" s="33" customFormat="1" ht="15.75" thickBot="1">
      <c r="A564" s="27" t="s">
        <v>116</v>
      </c>
      <c r="B564" s="28"/>
      <c r="C564" s="28"/>
      <c r="D564" s="29"/>
      <c r="E564" s="30"/>
      <c r="F564" s="111"/>
      <c r="G564" s="32"/>
    </row>
    <row r="565" spans="1:7" s="33" customFormat="1" ht="13.5" customHeight="1" thickBot="1">
      <c r="A565" s="40"/>
      <c r="B565" s="17" t="str">
        <f>'Use Palliative Care Programs'!B22</f>
        <v>Process Milestone:</v>
      </c>
      <c r="C565" s="17"/>
      <c r="D565" s="237" t="str">
        <f>'Use Palliative Care Programs'!D22</f>
        <v>Increase the palliative care consults by 25% over baseline.</v>
      </c>
      <c r="F565" s="246">
        <f>'Use Palliative Care Programs'!F29</f>
        <v>779</v>
      </c>
      <c r="G565" s="39"/>
    </row>
    <row r="566" spans="1:7" ht="6.75" customHeight="1" thickBot="1">
      <c r="A566" s="34"/>
      <c r="F566" s="92"/>
      <c r="G566" s="36"/>
    </row>
    <row r="567" spans="1:7" ht="13.5" thickBot="1">
      <c r="A567" s="34"/>
      <c r="C567" s="35" t="s">
        <v>15</v>
      </c>
      <c r="F567" s="247">
        <f>'Use Palliative Care Programs'!F44</f>
        <v>1</v>
      </c>
      <c r="G567" s="36"/>
    </row>
    <row r="568" spans="1:7" s="33" customFormat="1" ht="6.75" customHeight="1" thickBot="1">
      <c r="A568" s="40"/>
      <c r="B568" s="17"/>
      <c r="C568" s="41"/>
      <c r="D568" s="38"/>
      <c r="F568" s="99"/>
      <c r="G568" s="39"/>
    </row>
    <row r="569" spans="1:7" s="33" customFormat="1" ht="13.5" customHeight="1" thickBot="1">
      <c r="A569" s="40"/>
      <c r="B569" s="17" t="str">
        <f>'Use Palliative Care Programs'!B47</f>
        <v>Process Milestone:</v>
      </c>
      <c r="C569" s="17"/>
      <c r="D569" s="237">
        <f>'Use Palliative Care Programs'!D47</f>
        <v>0</v>
      </c>
      <c r="F569" s="246" t="str">
        <f>'Use Palliative Care Programs'!F54</f>
        <v>N/A</v>
      </c>
      <c r="G569" s="39"/>
    </row>
    <row r="570" spans="1:7" ht="6.75" customHeight="1" thickBot="1">
      <c r="A570" s="34"/>
      <c r="F570" s="92"/>
      <c r="G570" s="36"/>
    </row>
    <row r="571" spans="1:7" ht="13.5" thickBot="1">
      <c r="A571" s="34"/>
      <c r="C571" s="35" t="s">
        <v>15</v>
      </c>
      <c r="F571" s="247" t="str">
        <f>'Use Palliative Care Programs'!F69</f>
        <v xml:space="preserve"> </v>
      </c>
      <c r="G571" s="36"/>
    </row>
    <row r="572" spans="1:7" s="33" customFormat="1" ht="6.75" customHeight="1" thickBot="1">
      <c r="A572" s="40"/>
      <c r="B572" s="17"/>
      <c r="C572" s="41"/>
      <c r="D572" s="38"/>
      <c r="F572" s="99"/>
      <c r="G572" s="39"/>
    </row>
    <row r="573" spans="1:7" s="33" customFormat="1" ht="13.5" customHeight="1" thickBot="1">
      <c r="A573" s="40"/>
      <c r="B573" s="17" t="str">
        <f>'Use Palliative Care Programs'!B72</f>
        <v>Process Milestone:</v>
      </c>
      <c r="C573" s="17"/>
      <c r="D573" s="237">
        <f>'Use Palliative Care Programs'!D72</f>
        <v>0</v>
      </c>
      <c r="F573" s="246" t="str">
        <f>'Use Palliative Care Programs'!F79</f>
        <v>N/A</v>
      </c>
      <c r="G573" s="39"/>
    </row>
    <row r="574" spans="1:7" ht="6.75" customHeight="1" thickBot="1">
      <c r="A574" s="34"/>
      <c r="F574" s="92"/>
      <c r="G574" s="36"/>
    </row>
    <row r="575" spans="1:7" ht="13.5" thickBot="1">
      <c r="A575" s="34"/>
      <c r="C575" s="35" t="s">
        <v>15</v>
      </c>
      <c r="F575" s="247" t="str">
        <f>'Use Palliative Care Programs'!F94</f>
        <v xml:space="preserve"> </v>
      </c>
      <c r="G575" s="36"/>
    </row>
    <row r="576" spans="1:7" s="33" customFormat="1" ht="6.75" customHeight="1" thickBot="1">
      <c r="A576" s="40"/>
      <c r="B576" s="17"/>
      <c r="C576" s="41"/>
      <c r="D576" s="38"/>
      <c r="F576" s="99"/>
      <c r="G576" s="39"/>
    </row>
    <row r="577" spans="1:7" s="33" customFormat="1" ht="13.5" customHeight="1" thickBot="1">
      <c r="A577" s="40"/>
      <c r="B577" s="17" t="str">
        <f>'Use Palliative Care Programs'!B97</f>
        <v>Process Milestone:</v>
      </c>
      <c r="C577" s="17"/>
      <c r="D577" s="237">
        <f>'Use Palliative Care Programs'!D97</f>
        <v>0</v>
      </c>
      <c r="F577" s="246" t="str">
        <f>'Use Palliative Care Programs'!F104</f>
        <v>N/A</v>
      </c>
      <c r="G577" s="39"/>
    </row>
    <row r="578" spans="1:7" ht="6.75" customHeight="1" thickBot="1">
      <c r="A578" s="34"/>
      <c r="F578" s="92"/>
      <c r="G578" s="36"/>
    </row>
    <row r="579" spans="1:7" ht="13.5" thickBot="1">
      <c r="A579" s="34"/>
      <c r="C579" s="35" t="s">
        <v>15</v>
      </c>
      <c r="F579" s="247" t="str">
        <f>'Use Palliative Care Programs'!F119</f>
        <v xml:space="preserve"> </v>
      </c>
      <c r="G579" s="36"/>
    </row>
    <row r="580" spans="1:7" s="33" customFormat="1" ht="6.75" customHeight="1" thickBot="1">
      <c r="A580" s="40"/>
      <c r="B580" s="17"/>
      <c r="C580" s="41"/>
      <c r="D580" s="38"/>
      <c r="F580" s="99"/>
      <c r="G580" s="39"/>
    </row>
    <row r="581" spans="1:7" s="33" customFormat="1" ht="13.5" customHeight="1" thickBot="1">
      <c r="A581" s="40"/>
      <c r="B581" s="17" t="str">
        <f>'Use Palliative Care Programs'!B122</f>
        <v>Process Milestone:</v>
      </c>
      <c r="C581" s="17"/>
      <c r="D581" s="237">
        <f>'Use Palliative Care Programs'!D122</f>
        <v>0</v>
      </c>
      <c r="F581" s="246" t="str">
        <f>'Use Palliative Care Programs'!F129</f>
        <v>N/A</v>
      </c>
      <c r="G581" s="39"/>
    </row>
    <row r="582" spans="1:7" ht="6.75" customHeight="1" thickBot="1">
      <c r="A582" s="34"/>
      <c r="F582" s="92"/>
      <c r="G582" s="36"/>
    </row>
    <row r="583" spans="1:7" ht="13.5" thickBot="1">
      <c r="A583" s="34"/>
      <c r="C583" s="35" t="s">
        <v>15</v>
      </c>
      <c r="F583" s="247" t="str">
        <f>'Use Palliative Care Programs'!F144</f>
        <v xml:space="preserve"> </v>
      </c>
      <c r="G583" s="36"/>
    </row>
    <row r="584" spans="1:7" s="33" customFormat="1" ht="6.75" customHeight="1" thickBot="1">
      <c r="A584" s="40"/>
      <c r="B584" s="17"/>
      <c r="C584" s="41"/>
      <c r="D584" s="38"/>
      <c r="F584" s="99"/>
      <c r="G584" s="39"/>
    </row>
    <row r="585" spans="1:7" s="33" customFormat="1" ht="33.75" customHeight="1" thickBot="1">
      <c r="A585" s="40"/>
      <c r="B585" s="17" t="str">
        <f>'Use Palliative Care Programs'!B147</f>
        <v>Improvement Milestone:</v>
      </c>
      <c r="C585" s="17"/>
      <c r="D585" s="237" t="str">
        <f>'Use Palliative Care Programs'!D147</f>
        <v>Establish the baseline of patients who died in the hospital and received a palliative care consult.</v>
      </c>
      <c r="F585" s="246">
        <f>'Use Palliative Care Programs'!F154</f>
        <v>0.2438423645320197</v>
      </c>
      <c r="G585" s="39"/>
    </row>
    <row r="586" spans="1:7" ht="6.75" customHeight="1" thickBot="1">
      <c r="A586" s="34"/>
      <c r="F586" s="92"/>
      <c r="G586" s="36"/>
    </row>
    <row r="587" spans="1:7" ht="13.5" thickBot="1">
      <c r="A587" s="34"/>
      <c r="C587" s="35" t="s">
        <v>15</v>
      </c>
      <c r="F587" s="247">
        <f>'Use Palliative Care Programs'!F169</f>
        <v>1</v>
      </c>
      <c r="G587" s="36"/>
    </row>
    <row r="588" spans="1:7" s="33" customFormat="1" ht="6.75" customHeight="1" thickBot="1">
      <c r="A588" s="40"/>
      <c r="B588" s="17"/>
      <c r="C588" s="41"/>
      <c r="D588" s="38"/>
      <c r="F588" s="99"/>
      <c r="G588" s="39"/>
    </row>
    <row r="589" spans="1:7" s="33" customFormat="1" ht="13.5" customHeight="1" thickBot="1">
      <c r="A589" s="40"/>
      <c r="B589" s="17" t="str">
        <f>'Use Palliative Care Programs'!B172</f>
        <v>Improvement Milestone:</v>
      </c>
      <c r="C589" s="17"/>
      <c r="D589" s="237">
        <f>'Use Palliative Care Programs'!D172</f>
        <v>0</v>
      </c>
      <c r="F589" s="246" t="str">
        <f>'Use Palliative Care Programs'!F179</f>
        <v>N/A</v>
      </c>
      <c r="G589" s="39"/>
    </row>
    <row r="590" spans="1:7" ht="6.75" customHeight="1" thickBot="1">
      <c r="A590" s="34"/>
      <c r="F590" s="92"/>
      <c r="G590" s="36"/>
    </row>
    <row r="591" spans="1:7" ht="13.5" thickBot="1">
      <c r="A591" s="34"/>
      <c r="C591" s="35" t="s">
        <v>15</v>
      </c>
      <c r="F591" s="247" t="str">
        <f>'Use Palliative Care Programs'!F194</f>
        <v xml:space="preserve"> </v>
      </c>
      <c r="G591" s="36"/>
    </row>
    <row r="592" spans="1:7" s="33" customFormat="1" ht="6.75" customHeight="1" thickBot="1">
      <c r="A592" s="40"/>
      <c r="B592" s="17"/>
      <c r="C592" s="41"/>
      <c r="D592" s="38"/>
      <c r="F592" s="99"/>
      <c r="G592" s="39"/>
    </row>
    <row r="593" spans="1:7" s="33" customFormat="1" ht="13.5" customHeight="1" thickBot="1">
      <c r="A593" s="40"/>
      <c r="B593" s="17" t="str">
        <f>'Use Palliative Care Programs'!B197</f>
        <v>Improvement Milestone:</v>
      </c>
      <c r="C593" s="17"/>
      <c r="D593" s="237">
        <f>'Use Palliative Care Programs'!D197</f>
        <v>0</v>
      </c>
      <c r="F593" s="246" t="str">
        <f>'Use Palliative Care Programs'!F204</f>
        <v>N/A</v>
      </c>
      <c r="G593" s="39"/>
    </row>
    <row r="594" spans="1:7" ht="6.75" customHeight="1" thickBot="1">
      <c r="A594" s="34"/>
      <c r="F594" s="92"/>
      <c r="G594" s="36"/>
    </row>
    <row r="595" spans="1:7" ht="13.5" thickBot="1">
      <c r="A595" s="34"/>
      <c r="C595" s="35" t="s">
        <v>15</v>
      </c>
      <c r="F595" s="247" t="str">
        <f>'Use Palliative Care Programs'!F219</f>
        <v xml:space="preserve"> </v>
      </c>
      <c r="G595" s="36"/>
    </row>
    <row r="596" spans="1:7" s="33" customFormat="1" ht="6.75" customHeight="1" thickBot="1">
      <c r="A596" s="40"/>
      <c r="B596" s="17"/>
      <c r="C596" s="41"/>
      <c r="D596" s="38"/>
      <c r="F596" s="99"/>
      <c r="G596" s="39"/>
    </row>
    <row r="597" spans="1:7" s="33" customFormat="1" ht="13.5" customHeight="1" thickBot="1">
      <c r="A597" s="40"/>
      <c r="B597" s="17" t="str">
        <f>'Use Palliative Care Programs'!B222</f>
        <v>Improvement Milestone:</v>
      </c>
      <c r="C597" s="17"/>
      <c r="D597" s="237">
        <f>'Use Palliative Care Programs'!D222</f>
        <v>0</v>
      </c>
      <c r="F597" s="246" t="str">
        <f>'Use Palliative Care Programs'!F229</f>
        <v>N/A</v>
      </c>
      <c r="G597" s="39"/>
    </row>
    <row r="598" spans="1:7" ht="6.75" customHeight="1" thickBot="1">
      <c r="A598" s="34"/>
      <c r="F598" s="92"/>
      <c r="G598" s="36"/>
    </row>
    <row r="599" spans="1:7" ht="13.5" thickBot="1">
      <c r="A599" s="34"/>
      <c r="C599" s="35" t="s">
        <v>15</v>
      </c>
      <c r="F599" s="247" t="str">
        <f>'Use Palliative Care Programs'!F244</f>
        <v xml:space="preserve"> </v>
      </c>
      <c r="G599" s="36"/>
    </row>
    <row r="600" spans="1:7" s="33" customFormat="1" ht="6.75" customHeight="1" thickBot="1">
      <c r="A600" s="40"/>
      <c r="B600" s="17"/>
      <c r="C600" s="41"/>
      <c r="D600" s="38"/>
      <c r="F600" s="99"/>
      <c r="G600" s="39"/>
    </row>
    <row r="601" spans="1:7" s="33" customFormat="1" ht="13.5" customHeight="1" thickBot="1">
      <c r="A601" s="40"/>
      <c r="B601" s="17" t="str">
        <f>'Use Palliative Care Programs'!B247</f>
        <v>Improvement Milestone:</v>
      </c>
      <c r="C601" s="17"/>
      <c r="D601" s="237">
        <f>'Use Palliative Care Programs'!D247</f>
        <v>0</v>
      </c>
      <c r="F601" s="246" t="str">
        <f>'Use Palliative Care Programs'!F254</f>
        <v>N/A</v>
      </c>
      <c r="G601" s="39"/>
    </row>
    <row r="602" spans="1:7" ht="6.75" customHeight="1" thickBot="1">
      <c r="A602" s="34"/>
      <c r="F602" s="92"/>
      <c r="G602" s="36"/>
    </row>
    <row r="603" spans="1:7" ht="13.5" thickBot="1">
      <c r="A603" s="34"/>
      <c r="C603" s="35" t="s">
        <v>15</v>
      </c>
      <c r="F603" s="247" t="str">
        <f>'Use Palliative Care Programs'!F269</f>
        <v xml:space="preserve"> </v>
      </c>
      <c r="G603" s="36"/>
    </row>
    <row r="604" spans="1:7" ht="13.5" thickBot="1">
      <c r="A604" s="34"/>
      <c r="C604" s="35"/>
      <c r="F604" s="92"/>
      <c r="G604" s="36"/>
    </row>
    <row r="605" spans="1:7" ht="13.5" thickBot="1">
      <c r="A605" s="34"/>
      <c r="B605" s="2" t="s">
        <v>10</v>
      </c>
      <c r="C605" s="35"/>
      <c r="F605" s="248">
        <f>'Use Palliative Care Programs'!F18</f>
        <v>1753500</v>
      </c>
      <c r="G605" s="36"/>
    </row>
    <row r="606" spans="1:7" ht="13.5" thickBot="1">
      <c r="A606" s="34"/>
      <c r="C606" s="35"/>
      <c r="F606" s="92"/>
      <c r="G606" s="36"/>
    </row>
    <row r="607" spans="1:7" ht="13.5" thickBot="1">
      <c r="A607" s="34"/>
      <c r="B607" s="2" t="s">
        <v>66</v>
      </c>
      <c r="C607" s="35"/>
      <c r="F607" s="249">
        <f>SUM(F603,F599,F595,F591,F587,F583,F579,F575,F571,F567)</f>
        <v>2</v>
      </c>
      <c r="G607" s="36"/>
    </row>
    <row r="608" spans="1:7" ht="13.5" thickBot="1">
      <c r="A608" s="34"/>
      <c r="C608" s="35"/>
      <c r="F608" s="92"/>
      <c r="G608" s="36"/>
    </row>
    <row r="609" spans="1:7" ht="13.5" thickBot="1">
      <c r="A609" s="34"/>
      <c r="B609" s="2" t="s">
        <v>67</v>
      </c>
      <c r="C609" s="35"/>
      <c r="F609" s="249">
        <f>COUNT(F603,F599,F595,F591,F587,F583,F579,F575,F571,F567)</f>
        <v>2</v>
      </c>
      <c r="G609" s="36"/>
    </row>
    <row r="610" spans="1:7" ht="13.5" thickBot="1">
      <c r="A610" s="34"/>
      <c r="C610" s="35"/>
      <c r="F610" s="92"/>
      <c r="G610" s="36"/>
    </row>
    <row r="611" spans="1:7" ht="13.5" thickBot="1">
      <c r="A611" s="34"/>
      <c r="B611" s="2" t="s">
        <v>68</v>
      </c>
      <c r="C611" s="35"/>
      <c r="F611" s="250">
        <f>IF(F609=0," ",F607/F609)</f>
        <v>1</v>
      </c>
      <c r="G611" s="36"/>
    </row>
    <row r="612" spans="1:7" ht="13.5" thickBot="1">
      <c r="A612" s="34"/>
      <c r="C612" s="35"/>
      <c r="F612" s="92"/>
      <c r="G612" s="36"/>
    </row>
    <row r="613" spans="1:7" ht="13.5" thickBot="1">
      <c r="A613" s="34"/>
      <c r="B613" s="2" t="s">
        <v>69</v>
      </c>
      <c r="C613" s="35"/>
      <c r="F613" s="248">
        <f>IF(F609=0," ",F611*F605)</f>
        <v>1753500</v>
      </c>
      <c r="G613" s="36"/>
    </row>
    <row r="614" spans="1:7" ht="13.5" thickBot="1">
      <c r="A614" s="34"/>
      <c r="C614" s="35"/>
      <c r="F614" s="92"/>
      <c r="G614" s="36"/>
    </row>
    <row r="615" spans="1:7" ht="13.5" thickBot="1">
      <c r="A615" s="34"/>
      <c r="B615" s="2" t="s">
        <v>11</v>
      </c>
      <c r="C615" s="35"/>
      <c r="F615" s="251">
        <f>'Use Palliative Care Programs'!F20</f>
        <v>1753500</v>
      </c>
      <c r="G615" s="36"/>
    </row>
    <row r="616" spans="1:7" ht="13.5" thickBot="1">
      <c r="A616" s="34"/>
      <c r="C616" s="35"/>
      <c r="F616" s="92"/>
      <c r="G616" s="36"/>
    </row>
    <row r="617" spans="1:7" ht="13.5" thickBot="1">
      <c r="A617" s="34"/>
      <c r="B617" s="238" t="s">
        <v>70</v>
      </c>
      <c r="C617" s="35"/>
      <c r="F617" s="216">
        <f>IF(F609=0," ",F613-F615)</f>
        <v>0</v>
      </c>
      <c r="G617" s="36"/>
    </row>
    <row r="618" spans="1:7" ht="15">
      <c r="A618" s="48"/>
      <c r="B618" s="253"/>
      <c r="C618" s="254"/>
      <c r="D618" s="50"/>
      <c r="E618" s="50"/>
      <c r="F618" s="132"/>
      <c r="G618" s="52"/>
    </row>
    <row r="619" spans="1:7" s="33" customFormat="1" ht="15.75" thickBot="1">
      <c r="A619" s="27" t="s">
        <v>117</v>
      </c>
      <c r="B619" s="28"/>
      <c r="C619" s="28"/>
      <c r="D619" s="29"/>
      <c r="E619" s="30"/>
      <c r="F619" s="111"/>
      <c r="G619" s="32"/>
    </row>
    <row r="620" spans="1:7" s="33" customFormat="1" ht="13.5" customHeight="1" thickBot="1">
      <c r="A620" s="40"/>
      <c r="B620" s="17" t="str">
        <f>'Conduct Medication Management'!B22</f>
        <v>Process Milestone:</v>
      </c>
      <c r="C620" s="17"/>
      <c r="D620" s="237" t="str">
        <f>'Conduct Medication Management'!D22</f>
        <v xml:space="preserve">Develop criteria and identify targeted patient populations. </v>
      </c>
      <c r="F620" s="246">
        <f>'Conduct Medication Management'!F29</f>
        <v>0.03077699293642785</v>
      </c>
      <c r="G620" s="39"/>
    </row>
    <row r="621" spans="1:7" ht="6.75" customHeight="1" thickBot="1">
      <c r="A621" s="34"/>
      <c r="F621" s="92"/>
      <c r="G621" s="36"/>
    </row>
    <row r="622" spans="1:7" ht="13.5" thickBot="1">
      <c r="A622" s="34"/>
      <c r="C622" s="35" t="s">
        <v>15</v>
      </c>
      <c r="F622" s="247">
        <f>'Conduct Medication Management'!F44</f>
        <v>1</v>
      </c>
      <c r="G622" s="36"/>
    </row>
    <row r="623" spans="1:7" s="33" customFormat="1" ht="6.75" customHeight="1" thickBot="1">
      <c r="A623" s="40"/>
      <c r="B623" s="17"/>
      <c r="C623" s="41"/>
      <c r="D623" s="38"/>
      <c r="F623" s="99"/>
      <c r="G623" s="39"/>
    </row>
    <row r="624" spans="1:7" s="33" customFormat="1" ht="29.25" customHeight="1" thickBot="1">
      <c r="A624" s="40"/>
      <c r="B624" s="17" t="str">
        <f>'Conduct Medication Management'!B47</f>
        <v>Process Milestone:</v>
      </c>
      <c r="C624" s="17"/>
      <c r="D624" s="237" t="str">
        <f>'Conduct Medication Management'!D47</f>
        <v>Implement a program to improve continuity of medication management from acute care to the ambulatory setting (hospital to home).</v>
      </c>
      <c r="F624" s="246" t="str">
        <f>'Conduct Medication Management'!F54</f>
        <v>Yes</v>
      </c>
      <c r="G624" s="39"/>
    </row>
    <row r="625" spans="1:7" ht="6.75" customHeight="1" thickBot="1">
      <c r="A625" s="34"/>
      <c r="F625" s="92"/>
      <c r="G625" s="36"/>
    </row>
    <row r="626" spans="1:7" ht="13.5" thickBot="1">
      <c r="A626" s="34"/>
      <c r="C626" s="35" t="s">
        <v>15</v>
      </c>
      <c r="F626" s="247">
        <f>'Conduct Medication Management'!F69</f>
        <v>1</v>
      </c>
      <c r="G626" s="36"/>
    </row>
    <row r="627" spans="1:7" s="33" customFormat="1" ht="6.75" customHeight="1" thickBot="1">
      <c r="A627" s="40"/>
      <c r="B627" s="17"/>
      <c r="C627" s="41"/>
      <c r="D627" s="38"/>
      <c r="F627" s="99"/>
      <c r="G627" s="39"/>
    </row>
    <row r="628" spans="1:7" s="33" customFormat="1" ht="13.5" customHeight="1" thickBot="1">
      <c r="A628" s="40"/>
      <c r="B628" s="17" t="str">
        <f>'Conduct Medication Management'!B72</f>
        <v>Process Milestone:</v>
      </c>
      <c r="C628" s="17"/>
      <c r="D628" s="237">
        <f>'Conduct Medication Management'!D72</f>
        <v>0</v>
      </c>
      <c r="F628" s="246" t="str">
        <f>'Conduct Medication Management'!F79</f>
        <v>N/A</v>
      </c>
      <c r="G628" s="39"/>
    </row>
    <row r="629" spans="1:7" ht="6.75" customHeight="1" thickBot="1">
      <c r="A629" s="34"/>
      <c r="F629" s="92"/>
      <c r="G629" s="36"/>
    </row>
    <row r="630" spans="1:7" ht="13.5" thickBot="1">
      <c r="A630" s="34"/>
      <c r="C630" s="35" t="s">
        <v>15</v>
      </c>
      <c r="F630" s="247" t="str">
        <f>'Conduct Medication Management'!F94</f>
        <v xml:space="preserve"> </v>
      </c>
      <c r="G630" s="36"/>
    </row>
    <row r="631" spans="1:7" s="33" customFormat="1" ht="6.75" customHeight="1" thickBot="1">
      <c r="A631" s="40"/>
      <c r="B631" s="17"/>
      <c r="C631" s="41"/>
      <c r="D631" s="38"/>
      <c r="F631" s="99"/>
      <c r="G631" s="39"/>
    </row>
    <row r="632" spans="1:7" s="33" customFormat="1" ht="13.5" customHeight="1" thickBot="1">
      <c r="A632" s="40"/>
      <c r="B632" s="17" t="str">
        <f>'Conduct Medication Management'!B97</f>
        <v>Process Milestone:</v>
      </c>
      <c r="C632" s="17"/>
      <c r="D632" s="237">
        <f>'Conduct Medication Management'!D97</f>
        <v>0</v>
      </c>
      <c r="F632" s="246" t="str">
        <f>'Conduct Medication Management'!F104</f>
        <v>N/A</v>
      </c>
      <c r="G632" s="39"/>
    </row>
    <row r="633" spans="1:7" ht="6.75" customHeight="1" thickBot="1">
      <c r="A633" s="34"/>
      <c r="F633" s="92"/>
      <c r="G633" s="36"/>
    </row>
    <row r="634" spans="1:7" ht="13.5" thickBot="1">
      <c r="A634" s="34"/>
      <c r="C634" s="35" t="s">
        <v>15</v>
      </c>
      <c r="F634" s="247" t="str">
        <f>'Conduct Medication Management'!F119</f>
        <v xml:space="preserve"> </v>
      </c>
      <c r="G634" s="36"/>
    </row>
    <row r="635" spans="1:7" s="33" customFormat="1" ht="6.75" customHeight="1" thickBot="1">
      <c r="A635" s="40"/>
      <c r="B635" s="17"/>
      <c r="C635" s="41"/>
      <c r="D635" s="38"/>
      <c r="F635" s="99"/>
      <c r="G635" s="39"/>
    </row>
    <row r="636" spans="1:7" s="33" customFormat="1" ht="13.5" customHeight="1" thickBot="1">
      <c r="A636" s="40"/>
      <c r="B636" s="17" t="str">
        <f>'Conduct Medication Management'!B122</f>
        <v>Process Milestone:</v>
      </c>
      <c r="C636" s="17"/>
      <c r="D636" s="237">
        <f>'Conduct Medication Management'!D122</f>
        <v>0</v>
      </c>
      <c r="F636" s="246" t="str">
        <f>'Conduct Medication Management'!F129</f>
        <v>N/A</v>
      </c>
      <c r="G636" s="39"/>
    </row>
    <row r="637" spans="1:7" ht="6.75" customHeight="1" thickBot="1">
      <c r="A637" s="34"/>
      <c r="F637" s="92"/>
      <c r="G637" s="36"/>
    </row>
    <row r="638" spans="1:7" ht="13.5" thickBot="1">
      <c r="A638" s="34"/>
      <c r="C638" s="35" t="s">
        <v>15</v>
      </c>
      <c r="F638" s="247" t="str">
        <f>'Conduct Medication Management'!F144</f>
        <v xml:space="preserve"> </v>
      </c>
      <c r="G638" s="36"/>
    </row>
    <row r="639" spans="1:7" s="33" customFormat="1" ht="6.75" customHeight="1" thickBot="1">
      <c r="A639" s="40"/>
      <c r="B639" s="17"/>
      <c r="C639" s="41"/>
      <c r="D639" s="38"/>
      <c r="F639" s="99"/>
      <c r="G639" s="39"/>
    </row>
    <row r="640" spans="1:7" s="33" customFormat="1" ht="13.5" customHeight="1" thickBot="1">
      <c r="A640" s="40"/>
      <c r="B640" s="17" t="str">
        <f>'Conduct Medication Management'!B147</f>
        <v>Improvement Milestone:</v>
      </c>
      <c r="C640" s="17"/>
      <c r="D640" s="237">
        <f>'Conduct Medication Management'!D147</f>
        <v>0</v>
      </c>
      <c r="F640" s="246" t="str">
        <f>'Conduct Medication Management'!F154</f>
        <v>N/A</v>
      </c>
      <c r="G640" s="39"/>
    </row>
    <row r="641" spans="1:7" ht="6.75" customHeight="1" thickBot="1">
      <c r="A641" s="34"/>
      <c r="F641" s="92"/>
      <c r="G641" s="36"/>
    </row>
    <row r="642" spans="1:7" ht="13.5" thickBot="1">
      <c r="A642" s="34"/>
      <c r="C642" s="35" t="s">
        <v>15</v>
      </c>
      <c r="F642" s="247" t="str">
        <f>'Conduct Medication Management'!F169</f>
        <v xml:space="preserve"> </v>
      </c>
      <c r="G642" s="36"/>
    </row>
    <row r="643" spans="1:7" s="33" customFormat="1" ht="6.75" customHeight="1" thickBot="1">
      <c r="A643" s="40"/>
      <c r="B643" s="17"/>
      <c r="C643" s="41"/>
      <c r="D643" s="38"/>
      <c r="F643" s="99"/>
      <c r="G643" s="39"/>
    </row>
    <row r="644" spans="1:7" s="33" customFormat="1" ht="13.5" customHeight="1" thickBot="1">
      <c r="A644" s="40"/>
      <c r="B644" s="17" t="str">
        <f>'Conduct Medication Management'!B172</f>
        <v>Improvement Milestone:</v>
      </c>
      <c r="C644" s="17"/>
      <c r="D644" s="237">
        <f>'Conduct Medication Management'!D172</f>
        <v>0</v>
      </c>
      <c r="F644" s="246" t="str">
        <f>'Conduct Medication Management'!F179</f>
        <v>N/A</v>
      </c>
      <c r="G644" s="39"/>
    </row>
    <row r="645" spans="1:7" ht="6.75" customHeight="1" thickBot="1">
      <c r="A645" s="34"/>
      <c r="F645" s="92"/>
      <c r="G645" s="36"/>
    </row>
    <row r="646" spans="1:7" ht="13.5" thickBot="1">
      <c r="A646" s="34"/>
      <c r="C646" s="35" t="s">
        <v>15</v>
      </c>
      <c r="F646" s="247" t="str">
        <f>'Conduct Medication Management'!F194</f>
        <v xml:space="preserve"> </v>
      </c>
      <c r="G646" s="36"/>
    </row>
    <row r="647" spans="1:7" s="33" customFormat="1" ht="6.75" customHeight="1" thickBot="1">
      <c r="A647" s="40"/>
      <c r="B647" s="17"/>
      <c r="C647" s="41"/>
      <c r="D647" s="38"/>
      <c r="F647" s="99"/>
      <c r="G647" s="39"/>
    </row>
    <row r="648" spans="1:7" s="33" customFormat="1" ht="13.5" customHeight="1" thickBot="1">
      <c r="A648" s="40"/>
      <c r="B648" s="17" t="str">
        <f>'Conduct Medication Management'!B197</f>
        <v>Improvement Milestone:</v>
      </c>
      <c r="C648" s="17"/>
      <c r="D648" s="237">
        <f>'Conduct Medication Management'!D197</f>
        <v>0</v>
      </c>
      <c r="F648" s="246" t="str">
        <f>'Conduct Medication Management'!F204</f>
        <v>N/A</v>
      </c>
      <c r="G648" s="39"/>
    </row>
    <row r="649" spans="1:7" ht="6.75" customHeight="1" thickBot="1">
      <c r="A649" s="34"/>
      <c r="F649" s="92"/>
      <c r="G649" s="36"/>
    </row>
    <row r="650" spans="1:7" ht="13.5" thickBot="1">
      <c r="A650" s="34"/>
      <c r="C650" s="35" t="s">
        <v>15</v>
      </c>
      <c r="F650" s="247" t="str">
        <f>'Conduct Medication Management'!F219</f>
        <v xml:space="preserve"> </v>
      </c>
      <c r="G650" s="36"/>
    </row>
    <row r="651" spans="1:7" s="33" customFormat="1" ht="6.75" customHeight="1" thickBot="1">
      <c r="A651" s="40"/>
      <c r="B651" s="17"/>
      <c r="C651" s="41"/>
      <c r="D651" s="38"/>
      <c r="F651" s="99"/>
      <c r="G651" s="39"/>
    </row>
    <row r="652" spans="1:7" s="33" customFormat="1" ht="13.5" customHeight="1" thickBot="1">
      <c r="A652" s="40"/>
      <c r="B652" s="17" t="str">
        <f>'Conduct Medication Management'!B222</f>
        <v>Improvement Milestone:</v>
      </c>
      <c r="C652" s="17"/>
      <c r="D652" s="237">
        <f>'Conduct Medication Management'!D222</f>
        <v>0</v>
      </c>
      <c r="F652" s="246" t="str">
        <f>'Conduct Medication Management'!F229</f>
        <v>N/A</v>
      </c>
      <c r="G652" s="39"/>
    </row>
    <row r="653" spans="1:7" ht="6.75" customHeight="1" thickBot="1">
      <c r="A653" s="34"/>
      <c r="F653" s="92"/>
      <c r="G653" s="36"/>
    </row>
    <row r="654" spans="1:7" ht="13.5" thickBot="1">
      <c r="A654" s="34"/>
      <c r="C654" s="35" t="s">
        <v>15</v>
      </c>
      <c r="F654" s="247" t="str">
        <f>'Conduct Medication Management'!F244</f>
        <v xml:space="preserve"> </v>
      </c>
      <c r="G654" s="36"/>
    </row>
    <row r="655" spans="1:7" s="33" customFormat="1" ht="6.75" customHeight="1" thickBot="1">
      <c r="A655" s="40"/>
      <c r="B655" s="17"/>
      <c r="C655" s="41"/>
      <c r="D655" s="38"/>
      <c r="F655" s="99"/>
      <c r="G655" s="39"/>
    </row>
    <row r="656" spans="1:7" s="33" customFormat="1" ht="13.5" customHeight="1" thickBot="1">
      <c r="A656" s="40"/>
      <c r="B656" s="17" t="str">
        <f>'Conduct Medication Management'!B247</f>
        <v>Improvement Milestone:</v>
      </c>
      <c r="C656" s="17"/>
      <c r="D656" s="237">
        <f>'Conduct Medication Management'!D247</f>
        <v>0</v>
      </c>
      <c r="F656" s="246" t="str">
        <f>'Conduct Medication Management'!F254</f>
        <v>N/A</v>
      </c>
      <c r="G656" s="39"/>
    </row>
    <row r="657" spans="1:7" ht="6.75" customHeight="1" thickBot="1">
      <c r="A657" s="34"/>
      <c r="F657" s="92"/>
      <c r="G657" s="36"/>
    </row>
    <row r="658" spans="1:7" ht="13.5" thickBot="1">
      <c r="A658" s="34"/>
      <c r="C658" s="35" t="s">
        <v>15</v>
      </c>
      <c r="F658" s="247" t="str">
        <f>'Conduct Medication Management'!F269</f>
        <v xml:space="preserve"> </v>
      </c>
      <c r="G658" s="36"/>
    </row>
    <row r="659" spans="1:7" ht="13.5" thickBot="1">
      <c r="A659" s="34"/>
      <c r="C659" s="35"/>
      <c r="F659" s="92"/>
      <c r="G659" s="36"/>
    </row>
    <row r="660" spans="1:7" ht="13.5" thickBot="1">
      <c r="A660" s="34"/>
      <c r="B660" s="2" t="s">
        <v>10</v>
      </c>
      <c r="C660" s="35"/>
      <c r="F660" s="248">
        <f>'Conduct Medication Management'!F18</f>
        <v>2338000</v>
      </c>
      <c r="G660" s="36"/>
    </row>
    <row r="661" spans="1:7" ht="13.5" thickBot="1">
      <c r="A661" s="34"/>
      <c r="C661" s="35"/>
      <c r="F661" s="92"/>
      <c r="G661" s="36"/>
    </row>
    <row r="662" spans="1:7" ht="13.5" thickBot="1">
      <c r="A662" s="34"/>
      <c r="B662" s="2" t="s">
        <v>66</v>
      </c>
      <c r="C662" s="35"/>
      <c r="F662" s="249">
        <f>SUM(F658,F654,F650,F646,F642,F638,F634,F630,F626,F622)</f>
        <v>2</v>
      </c>
      <c r="G662" s="36"/>
    </row>
    <row r="663" spans="1:7" ht="13.5" thickBot="1">
      <c r="A663" s="34"/>
      <c r="C663" s="35"/>
      <c r="F663" s="92"/>
      <c r="G663" s="36"/>
    </row>
    <row r="664" spans="1:7" ht="13.5" thickBot="1">
      <c r="A664" s="34"/>
      <c r="B664" s="2" t="s">
        <v>67</v>
      </c>
      <c r="C664" s="35"/>
      <c r="F664" s="249">
        <f>COUNT(F658,F654,F650,F646,F642,F638,F634,F630,F626,F622)</f>
        <v>2</v>
      </c>
      <c r="G664" s="36"/>
    </row>
    <row r="665" spans="1:7" ht="13.5" thickBot="1">
      <c r="A665" s="34"/>
      <c r="C665" s="35"/>
      <c r="F665" s="92"/>
      <c r="G665" s="36"/>
    </row>
    <row r="666" spans="1:7" ht="13.5" thickBot="1">
      <c r="A666" s="34"/>
      <c r="B666" s="2" t="s">
        <v>68</v>
      </c>
      <c r="C666" s="35"/>
      <c r="F666" s="250">
        <f>IF(F664=0," ",F662/F664)</f>
        <v>1</v>
      </c>
      <c r="G666" s="36"/>
    </row>
    <row r="667" spans="1:7" ht="13.5" thickBot="1">
      <c r="A667" s="34"/>
      <c r="C667" s="35"/>
      <c r="F667" s="92"/>
      <c r="G667" s="36"/>
    </row>
    <row r="668" spans="1:7" ht="13.5" thickBot="1">
      <c r="A668" s="34"/>
      <c r="B668" s="2" t="s">
        <v>69</v>
      </c>
      <c r="C668" s="35"/>
      <c r="F668" s="248">
        <f>IF(F664=0," ",F666*F660)</f>
        <v>2338000</v>
      </c>
      <c r="G668" s="36"/>
    </row>
    <row r="669" spans="1:7" ht="13.5" thickBot="1">
      <c r="A669" s="34"/>
      <c r="C669" s="35"/>
      <c r="F669" s="92"/>
      <c r="G669" s="36"/>
    </row>
    <row r="670" spans="1:7" ht="13.5" thickBot="1">
      <c r="A670" s="34"/>
      <c r="B670" s="2" t="s">
        <v>11</v>
      </c>
      <c r="C670" s="35"/>
      <c r="F670" s="251">
        <f>'Conduct Medication Management'!F20</f>
        <v>2338000</v>
      </c>
      <c r="G670" s="36"/>
    </row>
    <row r="671" spans="1:7" ht="13.5" thickBot="1">
      <c r="A671" s="34"/>
      <c r="C671" s="35"/>
      <c r="F671" s="92"/>
      <c r="G671" s="36"/>
    </row>
    <row r="672" spans="1:7" ht="13.5" thickBot="1">
      <c r="A672" s="34"/>
      <c r="B672" s="238" t="s">
        <v>70</v>
      </c>
      <c r="C672" s="35"/>
      <c r="F672" s="216">
        <f>IF(F664=0," ",F668-F670)</f>
        <v>0</v>
      </c>
      <c r="G672" s="36"/>
    </row>
    <row r="673" spans="1:7" ht="15">
      <c r="A673" s="48"/>
      <c r="B673" s="253"/>
      <c r="C673" s="254"/>
      <c r="D673" s="50"/>
      <c r="E673" s="50"/>
      <c r="F673" s="132"/>
      <c r="G673" s="52"/>
    </row>
    <row r="674" spans="1:7" s="33" customFormat="1" ht="15.75" thickBot="1">
      <c r="A674" s="27" t="s">
        <v>118</v>
      </c>
      <c r="B674" s="28"/>
      <c r="C674" s="28"/>
      <c r="D674" s="29"/>
      <c r="E674" s="30"/>
      <c r="F674" s="111"/>
      <c r="G674" s="32"/>
    </row>
    <row r="675" spans="1:7" s="33" customFormat="1" ht="41.25" customHeight="1" thickBot="1">
      <c r="A675" s="40"/>
      <c r="B675" s="17" t="str">
        <f>'Care Transitions'!B22</f>
        <v>Process Milestone:</v>
      </c>
      <c r="C675" s="17"/>
      <c r="D675" s="237" t="str">
        <f>'Care Transitions'!D22</f>
        <v>Create a patient stratification system designed to identify patients requiring care management and to accommodate a quicker allocation of resources to those patients with high-risk health care needs.</v>
      </c>
      <c r="F675" s="246" t="str">
        <f>'Care Transitions'!F29</f>
        <v>Yes</v>
      </c>
      <c r="G675" s="39"/>
    </row>
    <row r="676" spans="1:7" ht="6.75" customHeight="1" thickBot="1">
      <c r="A676" s="34"/>
      <c r="F676" s="92"/>
      <c r="G676" s="36"/>
    </row>
    <row r="677" spans="1:7" ht="13.5" thickBot="1">
      <c r="A677" s="34"/>
      <c r="C677" s="35" t="s">
        <v>15</v>
      </c>
      <c r="F677" s="247">
        <f>'Care Transitions'!F44</f>
        <v>1</v>
      </c>
      <c r="G677" s="36"/>
    </row>
    <row r="678" spans="1:7" s="33" customFormat="1" ht="6.75" customHeight="1" thickBot="1">
      <c r="A678" s="40"/>
      <c r="B678" s="17"/>
      <c r="C678" s="41"/>
      <c r="D678" s="38"/>
      <c r="F678" s="99"/>
      <c r="G678" s="39"/>
    </row>
    <row r="679" spans="1:7" s="33" customFormat="1" ht="32.25" customHeight="1" thickBot="1">
      <c r="A679" s="40"/>
      <c r="B679" s="17" t="str">
        <f>'Care Transitions'!B47</f>
        <v>Process Milestone:</v>
      </c>
      <c r="C679" s="17"/>
      <c r="D679" s="237" t="str">
        <f>'Care Transitions'!D47</f>
        <v>Pilot care transitions process for patient/family communication and interdisciplinary rounds on two wards.</v>
      </c>
      <c r="F679" s="246" t="str">
        <f>'Care Transitions'!F54</f>
        <v>Yes</v>
      </c>
      <c r="G679" s="39"/>
    </row>
    <row r="680" spans="1:7" ht="6.75" customHeight="1" thickBot="1">
      <c r="A680" s="34"/>
      <c r="F680" s="92"/>
      <c r="G680" s="36"/>
    </row>
    <row r="681" spans="1:7" ht="13.5" thickBot="1">
      <c r="A681" s="34"/>
      <c r="C681" s="35" t="s">
        <v>15</v>
      </c>
      <c r="F681" s="247">
        <f>'Care Transitions'!F69</f>
        <v>1</v>
      </c>
      <c r="G681" s="36"/>
    </row>
    <row r="682" spans="1:7" s="33" customFormat="1" ht="6.75" customHeight="1" thickBot="1">
      <c r="A682" s="40"/>
      <c r="B682" s="17"/>
      <c r="C682" s="41"/>
      <c r="D682" s="38"/>
      <c r="F682" s="99"/>
      <c r="G682" s="39"/>
    </row>
    <row r="683" spans="1:7" s="33" customFormat="1" ht="13.5" customHeight="1" thickBot="1">
      <c r="A683" s="40"/>
      <c r="B683" s="17" t="str">
        <f>'Care Transitions'!B72</f>
        <v>Process Milestone:</v>
      </c>
      <c r="C683" s="17"/>
      <c r="D683" s="237" t="str">
        <f>'Care Transitions'!D72</f>
        <v>Improve discharge summary timeliness.</v>
      </c>
      <c r="F683" s="246">
        <f>'Care Transitions'!F79</f>
        <v>0.8560806345009914</v>
      </c>
      <c r="G683" s="39"/>
    </row>
    <row r="684" spans="1:7" ht="6.75" customHeight="1" thickBot="1">
      <c r="A684" s="34"/>
      <c r="F684" s="92"/>
      <c r="G684" s="36"/>
    </row>
    <row r="685" spans="1:7" ht="13.5" thickBot="1">
      <c r="A685" s="34"/>
      <c r="C685" s="35" t="s">
        <v>15</v>
      </c>
      <c r="F685" s="247">
        <f>'Care Transitions'!F94</f>
        <v>1</v>
      </c>
      <c r="G685" s="36"/>
    </row>
    <row r="686" spans="1:7" s="33" customFormat="1" ht="6.75" customHeight="1" thickBot="1">
      <c r="A686" s="40"/>
      <c r="B686" s="17"/>
      <c r="C686" s="41"/>
      <c r="D686" s="38"/>
      <c r="F686" s="99"/>
      <c r="G686" s="39"/>
    </row>
    <row r="687" spans="1:7" s="33" customFormat="1" ht="27.75" customHeight="1" thickBot="1">
      <c r="A687" s="40"/>
      <c r="B687" s="17" t="str">
        <f>'Care Transitions'!B97</f>
        <v>Process Milestone:</v>
      </c>
      <c r="C687" s="17"/>
      <c r="D687" s="237" t="str">
        <f>'Care Transitions'!D97</f>
        <v xml:space="preserve">Establish a baseline percent of medical surgical inpatients discharged to home setting assigned to medical homes or PCP. </v>
      </c>
      <c r="F687" s="246">
        <f>'Care Transitions'!F104</f>
        <v>0.5975166185877336</v>
      </c>
      <c r="G687" s="39"/>
    </row>
    <row r="688" spans="1:7" ht="6.75" customHeight="1" thickBot="1">
      <c r="A688" s="34"/>
      <c r="F688" s="92"/>
      <c r="G688" s="36"/>
    </row>
    <row r="689" spans="1:7" ht="13.5" thickBot="1">
      <c r="A689" s="34"/>
      <c r="C689" s="35" t="s">
        <v>15</v>
      </c>
      <c r="F689" s="247">
        <f>'Care Transitions'!F119</f>
        <v>1</v>
      </c>
      <c r="G689" s="36"/>
    </row>
    <row r="690" spans="1:7" s="33" customFormat="1" ht="6.75" customHeight="1" thickBot="1">
      <c r="A690" s="40"/>
      <c r="B690" s="17"/>
      <c r="C690" s="41"/>
      <c r="D690" s="38"/>
      <c r="F690" s="99"/>
      <c r="G690" s="39"/>
    </row>
    <row r="691" spans="1:7" s="33" customFormat="1" ht="13.5" customHeight="1" thickBot="1">
      <c r="A691" s="40"/>
      <c r="B691" s="17" t="str">
        <f>'Care Transitions'!B122</f>
        <v>Process Milestone:</v>
      </c>
      <c r="C691" s="17"/>
      <c r="D691" s="237">
        <f>'Care Transitions'!D122</f>
        <v>0</v>
      </c>
      <c r="F691" s="246" t="str">
        <f>'Care Transitions'!F129</f>
        <v>N/A</v>
      </c>
      <c r="G691" s="39"/>
    </row>
    <row r="692" spans="1:7" ht="6.75" customHeight="1" thickBot="1">
      <c r="A692" s="34"/>
      <c r="F692" s="92"/>
      <c r="G692" s="36"/>
    </row>
    <row r="693" spans="1:7" ht="13.5" thickBot="1">
      <c r="A693" s="34"/>
      <c r="C693" s="35" t="s">
        <v>15</v>
      </c>
      <c r="F693" s="247" t="str">
        <f>'Care Transitions'!F144</f>
        <v xml:space="preserve"> </v>
      </c>
      <c r="G693" s="36"/>
    </row>
    <row r="694" spans="1:7" s="33" customFormat="1" ht="6.75" customHeight="1" thickBot="1">
      <c r="A694" s="40"/>
      <c r="B694" s="17"/>
      <c r="C694" s="41"/>
      <c r="D694" s="38"/>
      <c r="F694" s="99"/>
      <c r="G694" s="39"/>
    </row>
    <row r="695" spans="1:7" s="33" customFormat="1" ht="27" customHeight="1" thickBot="1">
      <c r="A695" s="40"/>
      <c r="B695" s="17" t="str">
        <f>'Care Transitions'!B147</f>
        <v>Improvement Milestone:</v>
      </c>
      <c r="C695" s="17"/>
      <c r="D695" s="237" t="str">
        <f>'Care Transitions'!D147</f>
        <v>Identify the top chronic conditions and other patient characteristics  or socioeconomic factors that are common causes of avoidable readmissions.</v>
      </c>
      <c r="F695" s="246" t="str">
        <f>'Care Transitions'!F154</f>
        <v>Yes</v>
      </c>
      <c r="G695" s="39"/>
    </row>
    <row r="696" spans="1:7" ht="6.75" customHeight="1" thickBot="1">
      <c r="A696" s="34"/>
      <c r="F696" s="92"/>
      <c r="G696" s="36"/>
    </row>
    <row r="697" spans="1:7" ht="13.5" thickBot="1">
      <c r="A697" s="34"/>
      <c r="C697" s="35" t="s">
        <v>15</v>
      </c>
      <c r="F697" s="247">
        <f>'Care Transitions'!F169</f>
        <v>1</v>
      </c>
      <c r="G697" s="36"/>
    </row>
    <row r="698" spans="1:7" s="33" customFormat="1" ht="6.75" customHeight="1" thickBot="1">
      <c r="A698" s="40"/>
      <c r="B698" s="17"/>
      <c r="C698" s="41"/>
      <c r="D698" s="38"/>
      <c r="F698" s="99"/>
      <c r="G698" s="39"/>
    </row>
    <row r="699" spans="1:7" s="33" customFormat="1" ht="13.5" customHeight="1" thickBot="1">
      <c r="A699" s="40"/>
      <c r="B699" s="17" t="str">
        <f>'Care Transitions'!B172</f>
        <v>Improvement Milestone:</v>
      </c>
      <c r="C699" s="17"/>
      <c r="D699" s="237">
        <f>'Care Transitions'!D172</f>
        <v>0</v>
      </c>
      <c r="F699" s="246" t="str">
        <f>'Care Transitions'!F179</f>
        <v>N/A</v>
      </c>
      <c r="G699" s="39"/>
    </row>
    <row r="700" spans="1:7" ht="6.75" customHeight="1" thickBot="1">
      <c r="A700" s="34"/>
      <c r="F700" s="92"/>
      <c r="G700" s="36"/>
    </row>
    <row r="701" spans="1:7" ht="13.5" thickBot="1">
      <c r="A701" s="34"/>
      <c r="C701" s="35" t="s">
        <v>15</v>
      </c>
      <c r="F701" s="247" t="str">
        <f>'Care Transitions'!F194</f>
        <v xml:space="preserve"> </v>
      </c>
      <c r="G701" s="36"/>
    </row>
    <row r="702" spans="1:7" s="33" customFormat="1" ht="6.75" customHeight="1" thickBot="1">
      <c r="A702" s="40"/>
      <c r="B702" s="17"/>
      <c r="C702" s="41"/>
      <c r="D702" s="38"/>
      <c r="F702" s="99"/>
      <c r="G702" s="39"/>
    </row>
    <row r="703" spans="1:7" s="33" customFormat="1" ht="13.5" customHeight="1" thickBot="1">
      <c r="A703" s="40"/>
      <c r="B703" s="17" t="str">
        <f>'Care Transitions'!B197</f>
        <v>Improvement Milestone:</v>
      </c>
      <c r="C703" s="17"/>
      <c r="D703" s="237">
        <f>'Care Transitions'!D197</f>
        <v>0</v>
      </c>
      <c r="F703" s="246" t="str">
        <f>'Care Transitions'!F204</f>
        <v>N/A</v>
      </c>
      <c r="G703" s="39"/>
    </row>
    <row r="704" spans="1:7" ht="6.75" customHeight="1" thickBot="1">
      <c r="A704" s="34"/>
      <c r="F704" s="92"/>
      <c r="G704" s="36"/>
    </row>
    <row r="705" spans="1:7" ht="13.5" thickBot="1">
      <c r="A705" s="34"/>
      <c r="C705" s="35" t="s">
        <v>15</v>
      </c>
      <c r="F705" s="247" t="str">
        <f>'Care Transitions'!F219</f>
        <v xml:space="preserve"> </v>
      </c>
      <c r="G705" s="36"/>
    </row>
    <row r="706" spans="1:7" s="33" customFormat="1" ht="6.75" customHeight="1" thickBot="1">
      <c r="A706" s="40"/>
      <c r="B706" s="17"/>
      <c r="C706" s="41"/>
      <c r="D706" s="38"/>
      <c r="F706" s="99"/>
      <c r="G706" s="39"/>
    </row>
    <row r="707" spans="1:7" s="33" customFormat="1" ht="13.5" customHeight="1" thickBot="1">
      <c r="A707" s="40"/>
      <c r="B707" s="17" t="str">
        <f>'Care Transitions'!B222</f>
        <v>Improvement Milestone:</v>
      </c>
      <c r="C707" s="17"/>
      <c r="D707" s="237">
        <f>'Care Transitions'!D222</f>
        <v>0</v>
      </c>
      <c r="F707" s="246" t="str">
        <f>'Care Transitions'!F229</f>
        <v>N/A</v>
      </c>
      <c r="G707" s="39"/>
    </row>
    <row r="708" spans="1:7" ht="6.75" customHeight="1" thickBot="1">
      <c r="A708" s="34"/>
      <c r="F708" s="92"/>
      <c r="G708" s="36"/>
    </row>
    <row r="709" spans="1:7" ht="13.5" thickBot="1">
      <c r="A709" s="34"/>
      <c r="C709" s="35" t="s">
        <v>15</v>
      </c>
      <c r="F709" s="247" t="str">
        <f>'Care Transitions'!F244</f>
        <v xml:space="preserve"> </v>
      </c>
      <c r="G709" s="36"/>
    </row>
    <row r="710" spans="1:7" s="33" customFormat="1" ht="6.75" customHeight="1" thickBot="1">
      <c r="A710" s="40"/>
      <c r="B710" s="17"/>
      <c r="C710" s="41"/>
      <c r="D710" s="38"/>
      <c r="F710" s="99"/>
      <c r="G710" s="39"/>
    </row>
    <row r="711" spans="1:7" s="33" customFormat="1" ht="13.5" customHeight="1" thickBot="1">
      <c r="A711" s="40"/>
      <c r="B711" s="17" t="str">
        <f>'Care Transitions'!B247</f>
        <v>Improvement Milestone:</v>
      </c>
      <c r="C711" s="17"/>
      <c r="D711" s="237">
        <f>'Care Transitions'!D247</f>
        <v>0</v>
      </c>
      <c r="F711" s="246" t="str">
        <f>'Care Transitions'!F254</f>
        <v>N/A</v>
      </c>
      <c r="G711" s="39"/>
    </row>
    <row r="712" spans="1:7" ht="6.75" customHeight="1" thickBot="1">
      <c r="A712" s="34"/>
      <c r="F712" s="92"/>
      <c r="G712" s="36"/>
    </row>
    <row r="713" spans="1:7" ht="13.5" thickBot="1">
      <c r="A713" s="34"/>
      <c r="C713" s="35" t="s">
        <v>15</v>
      </c>
      <c r="F713" s="247" t="str">
        <f>'Care Transitions'!F269</f>
        <v xml:space="preserve"> </v>
      </c>
      <c r="G713" s="36"/>
    </row>
    <row r="714" spans="1:7" ht="13.5" thickBot="1">
      <c r="A714" s="34"/>
      <c r="C714" s="35"/>
      <c r="F714" s="92"/>
      <c r="G714" s="36"/>
    </row>
    <row r="715" spans="1:7" ht="13.5" thickBot="1">
      <c r="A715" s="34"/>
      <c r="B715" s="2" t="s">
        <v>10</v>
      </c>
      <c r="C715" s="35"/>
      <c r="F715" s="248">
        <f>'Care Transitions'!F18</f>
        <v>2338000</v>
      </c>
      <c r="G715" s="36"/>
    </row>
    <row r="716" spans="1:7" ht="13.5" thickBot="1">
      <c r="A716" s="34"/>
      <c r="C716" s="35"/>
      <c r="F716" s="92"/>
      <c r="G716" s="36"/>
    </row>
    <row r="717" spans="1:7" ht="13.5" thickBot="1">
      <c r="A717" s="34"/>
      <c r="B717" s="2" t="s">
        <v>66</v>
      </c>
      <c r="C717" s="35"/>
      <c r="F717" s="249">
        <f>SUM(F713,F709,F705,F701,F697,F693,F689,F685,F681,F677)</f>
        <v>5</v>
      </c>
      <c r="G717" s="36"/>
    </row>
    <row r="718" spans="1:7" ht="13.5" thickBot="1">
      <c r="A718" s="34"/>
      <c r="C718" s="35"/>
      <c r="F718" s="92"/>
      <c r="G718" s="36"/>
    </row>
    <row r="719" spans="1:7" ht="13.5" thickBot="1">
      <c r="A719" s="34"/>
      <c r="B719" s="2" t="s">
        <v>67</v>
      </c>
      <c r="C719" s="35"/>
      <c r="F719" s="249">
        <f>COUNT(F713,F709,F705,F701,F697,F693,F689,F685,F681,F677)</f>
        <v>5</v>
      </c>
      <c r="G719" s="36"/>
    </row>
    <row r="720" spans="1:7" ht="13.5" thickBot="1">
      <c r="A720" s="34"/>
      <c r="C720" s="35"/>
      <c r="F720" s="92"/>
      <c r="G720" s="36"/>
    </row>
    <row r="721" spans="1:7" ht="13.5" thickBot="1">
      <c r="A721" s="34"/>
      <c r="B721" s="2" t="s">
        <v>68</v>
      </c>
      <c r="C721" s="35"/>
      <c r="F721" s="250">
        <f>IF(F719=0," ",F717/F719)</f>
        <v>1</v>
      </c>
      <c r="G721" s="36"/>
    </row>
    <row r="722" spans="1:7" ht="13.5" thickBot="1">
      <c r="A722" s="34"/>
      <c r="C722" s="35"/>
      <c r="F722" s="92"/>
      <c r="G722" s="36"/>
    </row>
    <row r="723" spans="1:7" ht="13.5" thickBot="1">
      <c r="A723" s="34"/>
      <c r="B723" s="2" t="s">
        <v>69</v>
      </c>
      <c r="C723" s="35"/>
      <c r="F723" s="248">
        <f>IF(F719=0," ",F721*F715)</f>
        <v>2338000</v>
      </c>
      <c r="G723" s="36"/>
    </row>
    <row r="724" spans="1:7" ht="13.5" thickBot="1">
      <c r="A724" s="34"/>
      <c r="C724" s="35"/>
      <c r="F724" s="92"/>
      <c r="G724" s="36"/>
    </row>
    <row r="725" spans="1:7" ht="13.5" thickBot="1">
      <c r="A725" s="34"/>
      <c r="B725" s="2" t="s">
        <v>11</v>
      </c>
      <c r="C725" s="35"/>
      <c r="F725" s="251">
        <f>'Care Transitions'!F20</f>
        <v>2338000</v>
      </c>
      <c r="G725" s="36"/>
    </row>
    <row r="726" spans="1:7" ht="13.5" thickBot="1">
      <c r="A726" s="34"/>
      <c r="C726" s="35"/>
      <c r="F726" s="92"/>
      <c r="G726" s="36"/>
    </row>
    <row r="727" spans="1:7" ht="13.5" thickBot="1">
      <c r="A727" s="34"/>
      <c r="B727" s="238" t="s">
        <v>70</v>
      </c>
      <c r="C727" s="35"/>
      <c r="F727" s="216">
        <f>IF(F719=0," ",F723-F725)</f>
        <v>0</v>
      </c>
      <c r="G727" s="36"/>
    </row>
    <row r="728" spans="1:7" ht="15">
      <c r="A728" s="48"/>
      <c r="B728" s="253"/>
      <c r="C728" s="254"/>
      <c r="D728" s="50"/>
      <c r="E728" s="50"/>
      <c r="F728" s="132"/>
      <c r="G728" s="52"/>
    </row>
    <row r="729" spans="1:7" s="33" customFormat="1" ht="15.75" thickBot="1">
      <c r="A729" s="27" t="s">
        <v>119</v>
      </c>
      <c r="B729" s="28"/>
      <c r="C729" s="28"/>
      <c r="D729" s="29"/>
      <c r="E729" s="30"/>
      <c r="F729" s="111"/>
      <c r="G729" s="32"/>
    </row>
    <row r="730" spans="1:7" s="33" customFormat="1" ht="39" customHeight="1" thickBot="1">
      <c r="A730" s="40"/>
      <c r="B730" s="17" t="str">
        <f>'Real-Time HAIs System'!B22</f>
        <v>Process Milestone:</v>
      </c>
      <c r="C730" s="17"/>
      <c r="D730" s="237" t="str">
        <f>'Real-Time HAIs System'!D22</f>
        <v xml:space="preserve">Expand real-time intervention system to identify and track patients with organisms known to increase the risks of HAIs in the new electronic medical record. </v>
      </c>
      <c r="F730" s="246" t="str">
        <f>'Real-Time HAIs System'!F29</f>
        <v>Yes</v>
      </c>
      <c r="G730" s="39"/>
    </row>
    <row r="731" spans="1:7" ht="6.75" customHeight="1" thickBot="1">
      <c r="A731" s="34"/>
      <c r="F731" s="92"/>
      <c r="G731" s="36"/>
    </row>
    <row r="732" spans="1:7" ht="13.5" thickBot="1">
      <c r="A732" s="34"/>
      <c r="C732" s="35" t="s">
        <v>15</v>
      </c>
      <c r="F732" s="247">
        <f>'Real-Time HAIs System'!F44</f>
        <v>1</v>
      </c>
      <c r="G732" s="36"/>
    </row>
    <row r="733" spans="1:7" s="33" customFormat="1" ht="6.75" customHeight="1" thickBot="1">
      <c r="A733" s="40"/>
      <c r="B733" s="17"/>
      <c r="C733" s="41"/>
      <c r="D733" s="38"/>
      <c r="F733" s="99"/>
      <c r="G733" s="39"/>
    </row>
    <row r="734" spans="1:7" s="33" customFormat="1" ht="31.5" customHeight="1" thickBot="1">
      <c r="A734" s="40"/>
      <c r="B734" s="17" t="str">
        <f>'Real-Time HAIs System'!B47</f>
        <v>Process Milestone:</v>
      </c>
      <c r="C734" s="17"/>
      <c r="D734" s="237" t="str">
        <f>'Real-Time HAIs System'!D47</f>
        <v>Development of electronic system for real-time education on HAI prevention to clinicians.</v>
      </c>
      <c r="F734" s="246" t="str">
        <f>'Real-Time HAIs System'!F54</f>
        <v>Yes</v>
      </c>
      <c r="G734" s="39"/>
    </row>
    <row r="735" spans="1:7" ht="6.75" customHeight="1" thickBot="1">
      <c r="A735" s="34"/>
      <c r="F735" s="92"/>
      <c r="G735" s="36"/>
    </row>
    <row r="736" spans="1:7" ht="13.5" thickBot="1">
      <c r="A736" s="34"/>
      <c r="C736" s="35" t="s">
        <v>15</v>
      </c>
      <c r="F736" s="247">
        <f>'Real-Time HAIs System'!F69</f>
        <v>1</v>
      </c>
      <c r="G736" s="36"/>
    </row>
    <row r="737" spans="1:7" s="33" customFormat="1" ht="6.75" customHeight="1" thickBot="1">
      <c r="A737" s="40"/>
      <c r="B737" s="17"/>
      <c r="C737" s="41"/>
      <c r="D737" s="38"/>
      <c r="F737" s="99"/>
      <c r="G737" s="39"/>
    </row>
    <row r="738" spans="1:7" s="33" customFormat="1" ht="33.75" customHeight="1" thickBot="1">
      <c r="A738" s="40"/>
      <c r="B738" s="17" t="str">
        <f>'Real-Time HAIs System'!B72</f>
        <v>Process Milestone:</v>
      </c>
      <c r="C738" s="17"/>
      <c r="D738" s="237" t="str">
        <f>'Real-Time HAIs System'!D72</f>
        <v>Implement prompts for prevention and risk identification (add urinary catheter necessity to CLIP &amp; daily line necessity).</v>
      </c>
      <c r="F738" s="246">
        <f>'Real-Time HAIs System'!F79</f>
        <v>1</v>
      </c>
      <c r="G738" s="39"/>
    </row>
    <row r="739" spans="1:7" ht="6.75" customHeight="1" thickBot="1">
      <c r="A739" s="34"/>
      <c r="F739" s="92"/>
      <c r="G739" s="36"/>
    </row>
    <row r="740" spans="1:7" ht="13.5" thickBot="1">
      <c r="A740" s="34"/>
      <c r="C740" s="35" t="s">
        <v>15</v>
      </c>
      <c r="F740" s="247">
        <f>'Real-Time HAIs System'!F94</f>
        <v>1</v>
      </c>
      <c r="G740" s="36"/>
    </row>
    <row r="741" spans="1:7" s="33" customFormat="1" ht="6.75" customHeight="1" thickBot="1">
      <c r="A741" s="40"/>
      <c r="B741" s="17"/>
      <c r="C741" s="41"/>
      <c r="D741" s="38"/>
      <c r="F741" s="99"/>
      <c r="G741" s="39"/>
    </row>
    <row r="742" spans="1:7" s="33" customFormat="1" ht="13.5" customHeight="1" thickBot="1">
      <c r="A742" s="40"/>
      <c r="B742" s="17" t="str">
        <f>'Real-Time HAIs System'!B97</f>
        <v>Process Milestone:</v>
      </c>
      <c r="C742" s="17"/>
      <c r="D742" s="237">
        <f>'Real-Time HAIs System'!D97</f>
        <v>0</v>
      </c>
      <c r="F742" s="246" t="str">
        <f>'Real-Time HAIs System'!F104</f>
        <v>N/A</v>
      </c>
      <c r="G742" s="39"/>
    </row>
    <row r="743" spans="1:7" ht="6.75" customHeight="1" thickBot="1">
      <c r="A743" s="34"/>
      <c r="F743" s="92"/>
      <c r="G743" s="36"/>
    </row>
    <row r="744" spans="1:7" ht="13.5" thickBot="1">
      <c r="A744" s="34"/>
      <c r="C744" s="35" t="s">
        <v>15</v>
      </c>
      <c r="F744" s="247" t="str">
        <f>'Real-Time HAIs System'!F119</f>
        <v xml:space="preserve"> </v>
      </c>
      <c r="G744" s="36"/>
    </row>
    <row r="745" spans="1:7" s="33" customFormat="1" ht="6.75" customHeight="1" thickBot="1">
      <c r="A745" s="40"/>
      <c r="B745" s="17"/>
      <c r="C745" s="41"/>
      <c r="D745" s="38"/>
      <c r="F745" s="99"/>
      <c r="G745" s="39"/>
    </row>
    <row r="746" spans="1:7" s="33" customFormat="1" ht="13.5" customHeight="1" thickBot="1">
      <c r="A746" s="40"/>
      <c r="B746" s="17" t="str">
        <f>'Real-Time HAIs System'!B122</f>
        <v>Process Milestone:</v>
      </c>
      <c r="C746" s="17"/>
      <c r="D746" s="237">
        <f>'Real-Time HAIs System'!D122</f>
        <v>0</v>
      </c>
      <c r="F746" s="246" t="str">
        <f>'Real-Time HAIs System'!F129</f>
        <v>N/A</v>
      </c>
      <c r="G746" s="39"/>
    </row>
    <row r="747" spans="1:7" ht="6.75" customHeight="1" thickBot="1">
      <c r="A747" s="34"/>
      <c r="F747" s="92"/>
      <c r="G747" s="36"/>
    </row>
    <row r="748" spans="1:7" ht="13.5" thickBot="1">
      <c r="A748" s="34"/>
      <c r="C748" s="35" t="s">
        <v>15</v>
      </c>
      <c r="F748" s="247" t="str">
        <f>'Real-Time HAIs System'!F144</f>
        <v xml:space="preserve"> </v>
      </c>
      <c r="G748" s="36"/>
    </row>
    <row r="749" spans="1:7" s="33" customFormat="1" ht="6.75" customHeight="1" thickBot="1">
      <c r="A749" s="40"/>
      <c r="B749" s="17"/>
      <c r="C749" s="41"/>
      <c r="D749" s="38"/>
      <c r="F749" s="99"/>
      <c r="G749" s="39"/>
    </row>
    <row r="750" spans="1:7" s="33" customFormat="1" ht="13.5" customHeight="1" thickBot="1">
      <c r="A750" s="40"/>
      <c r="B750" s="17" t="str">
        <f>'Real-Time HAIs System'!B147</f>
        <v>Improvement Milestone:</v>
      </c>
      <c r="C750" s="17"/>
      <c r="D750" s="237">
        <f>'Real-Time HAIs System'!D147</f>
        <v>0</v>
      </c>
      <c r="F750" s="246" t="str">
        <f>'Real-Time HAIs System'!F154</f>
        <v>N/A</v>
      </c>
      <c r="G750" s="39"/>
    </row>
    <row r="751" spans="1:7" ht="6.75" customHeight="1" thickBot="1">
      <c r="A751" s="34"/>
      <c r="F751" s="92"/>
      <c r="G751" s="36"/>
    </row>
    <row r="752" spans="1:7" ht="13.5" thickBot="1">
      <c r="A752" s="34"/>
      <c r="C752" s="35" t="s">
        <v>15</v>
      </c>
      <c r="F752" s="247" t="str">
        <f>'Real-Time HAIs System'!F169</f>
        <v xml:space="preserve"> </v>
      </c>
      <c r="G752" s="36"/>
    </row>
    <row r="753" spans="1:7" s="33" customFormat="1" ht="6.75" customHeight="1" thickBot="1">
      <c r="A753" s="40"/>
      <c r="B753" s="17"/>
      <c r="C753" s="41"/>
      <c r="D753" s="38"/>
      <c r="F753" s="99"/>
      <c r="G753" s="39"/>
    </row>
    <row r="754" spans="1:7" s="33" customFormat="1" ht="13.5" customHeight="1" thickBot="1">
      <c r="A754" s="40"/>
      <c r="B754" s="17" t="str">
        <f>'Real-Time HAIs System'!B172</f>
        <v>Improvement Milestone:</v>
      </c>
      <c r="C754" s="17"/>
      <c r="D754" s="237">
        <f>'Real-Time HAIs System'!D172</f>
        <v>0</v>
      </c>
      <c r="F754" s="246" t="str">
        <f>'Real-Time HAIs System'!F179</f>
        <v>N/A</v>
      </c>
      <c r="G754" s="39"/>
    </row>
    <row r="755" spans="1:7" ht="6.75" customHeight="1" thickBot="1">
      <c r="A755" s="34"/>
      <c r="F755" s="92"/>
      <c r="G755" s="36"/>
    </row>
    <row r="756" spans="1:7" ht="13.5" thickBot="1">
      <c r="A756" s="34"/>
      <c r="C756" s="35" t="s">
        <v>15</v>
      </c>
      <c r="F756" s="247" t="str">
        <f>'Real-Time HAIs System'!F194</f>
        <v xml:space="preserve"> </v>
      </c>
      <c r="G756" s="36"/>
    </row>
    <row r="757" spans="1:7" s="33" customFormat="1" ht="6.75" customHeight="1" thickBot="1">
      <c r="A757" s="40"/>
      <c r="B757" s="17"/>
      <c r="C757" s="41"/>
      <c r="D757" s="38"/>
      <c r="F757" s="99"/>
      <c r="G757" s="39"/>
    </row>
    <row r="758" spans="1:7" s="33" customFormat="1" ht="13.5" customHeight="1" thickBot="1">
      <c r="A758" s="40"/>
      <c r="B758" s="17" t="str">
        <f>'Real-Time HAIs System'!B197</f>
        <v>Improvement Milestone:</v>
      </c>
      <c r="C758" s="17"/>
      <c r="D758" s="237">
        <f>'Real-Time HAIs System'!D197</f>
        <v>0</v>
      </c>
      <c r="F758" s="246" t="str">
        <f>'Real-Time HAIs System'!F204</f>
        <v>N/A</v>
      </c>
      <c r="G758" s="39"/>
    </row>
    <row r="759" spans="1:7" ht="6.75" customHeight="1" thickBot="1">
      <c r="A759" s="34"/>
      <c r="F759" s="92"/>
      <c r="G759" s="36"/>
    </row>
    <row r="760" spans="1:7" ht="13.5" thickBot="1">
      <c r="A760" s="34"/>
      <c r="C760" s="35" t="s">
        <v>15</v>
      </c>
      <c r="F760" s="247" t="str">
        <f>'Real-Time HAIs System'!F219</f>
        <v xml:space="preserve"> </v>
      </c>
      <c r="G760" s="36"/>
    </row>
    <row r="761" spans="1:7" s="33" customFormat="1" ht="6.75" customHeight="1" thickBot="1">
      <c r="A761" s="40"/>
      <c r="B761" s="17"/>
      <c r="C761" s="41"/>
      <c r="D761" s="38"/>
      <c r="F761" s="99"/>
      <c r="G761" s="39"/>
    </row>
    <row r="762" spans="1:7" s="33" customFormat="1" ht="13.5" customHeight="1" thickBot="1">
      <c r="A762" s="40"/>
      <c r="B762" s="17" t="str">
        <f>'Real-Time HAIs System'!B222</f>
        <v>Improvement Milestone:</v>
      </c>
      <c r="C762" s="17"/>
      <c r="D762" s="237">
        <f>'Real-Time HAIs System'!D222</f>
        <v>0</v>
      </c>
      <c r="F762" s="246" t="str">
        <f>'Real-Time HAIs System'!F229</f>
        <v>N/A</v>
      </c>
      <c r="G762" s="39"/>
    </row>
    <row r="763" spans="1:7" ht="6.75" customHeight="1" thickBot="1">
      <c r="A763" s="34"/>
      <c r="F763" s="92"/>
      <c r="G763" s="36"/>
    </row>
    <row r="764" spans="1:7" ht="13.5" thickBot="1">
      <c r="A764" s="34"/>
      <c r="C764" s="35" t="s">
        <v>15</v>
      </c>
      <c r="F764" s="247" t="str">
        <f>'Real-Time HAIs System'!F244</f>
        <v xml:space="preserve"> </v>
      </c>
      <c r="G764" s="36"/>
    </row>
    <row r="765" spans="1:7" s="33" customFormat="1" ht="6.75" customHeight="1" thickBot="1">
      <c r="A765" s="40"/>
      <c r="B765" s="17"/>
      <c r="C765" s="41"/>
      <c r="D765" s="38"/>
      <c r="F765" s="99"/>
      <c r="G765" s="39"/>
    </row>
    <row r="766" spans="1:7" s="33" customFormat="1" ht="13.5" customHeight="1" thickBot="1">
      <c r="A766" s="40"/>
      <c r="B766" s="17" t="str">
        <f>'Real-Time HAIs System'!B247</f>
        <v>Improvement Milestone:</v>
      </c>
      <c r="C766" s="17"/>
      <c r="D766" s="237">
        <f>'Real-Time HAIs System'!D247</f>
        <v>0</v>
      </c>
      <c r="F766" s="246" t="str">
        <f>'Real-Time HAIs System'!F254</f>
        <v>N/A</v>
      </c>
      <c r="G766" s="39"/>
    </row>
    <row r="767" spans="1:7" ht="6.75" customHeight="1" thickBot="1">
      <c r="A767" s="34"/>
      <c r="F767" s="92"/>
      <c r="G767" s="36"/>
    </row>
    <row r="768" spans="1:7" ht="13.5" thickBot="1">
      <c r="A768" s="34"/>
      <c r="C768" s="35" t="s">
        <v>15</v>
      </c>
      <c r="F768" s="247" t="str">
        <f>'Real-Time HAIs System'!F269</f>
        <v xml:space="preserve"> </v>
      </c>
      <c r="G768" s="36"/>
    </row>
    <row r="769" spans="1:7" ht="13.5" thickBot="1">
      <c r="A769" s="34"/>
      <c r="C769" s="35"/>
      <c r="F769" s="92"/>
      <c r="G769" s="36"/>
    </row>
    <row r="770" spans="1:7" ht="13.5" thickBot="1">
      <c r="A770" s="34"/>
      <c r="B770" s="2" t="s">
        <v>10</v>
      </c>
      <c r="C770" s="35"/>
      <c r="F770" s="248">
        <f>'Real-Time HAIs System'!F18</f>
        <v>1169000</v>
      </c>
      <c r="G770" s="36"/>
    </row>
    <row r="771" spans="1:7" ht="13.5" thickBot="1">
      <c r="A771" s="34"/>
      <c r="C771" s="35"/>
      <c r="F771" s="92"/>
      <c r="G771" s="36"/>
    </row>
    <row r="772" spans="1:7" ht="13.5" thickBot="1">
      <c r="A772" s="34"/>
      <c r="B772" s="2" t="s">
        <v>66</v>
      </c>
      <c r="C772" s="35"/>
      <c r="F772" s="249">
        <f>SUM(F768,F764,F760,F756,F752,F748,F744,F740,F736,F732)</f>
        <v>3</v>
      </c>
      <c r="G772" s="36"/>
    </row>
    <row r="773" spans="1:7" ht="13.5" thickBot="1">
      <c r="A773" s="34"/>
      <c r="C773" s="35"/>
      <c r="F773" s="92"/>
      <c r="G773" s="36"/>
    </row>
    <row r="774" spans="1:7" ht="13.5" thickBot="1">
      <c r="A774" s="34"/>
      <c r="B774" s="2" t="s">
        <v>67</v>
      </c>
      <c r="C774" s="35"/>
      <c r="F774" s="249">
        <f>COUNT(F768,F764,F760,F756,F752,F748,F744,F740,F736,F732)</f>
        <v>3</v>
      </c>
      <c r="G774" s="36"/>
    </row>
    <row r="775" spans="1:7" ht="13.5" thickBot="1">
      <c r="A775" s="34"/>
      <c r="C775" s="35"/>
      <c r="F775" s="92"/>
      <c r="G775" s="36"/>
    </row>
    <row r="776" spans="1:7" ht="13.5" thickBot="1">
      <c r="A776" s="34"/>
      <c r="B776" s="2" t="s">
        <v>68</v>
      </c>
      <c r="C776" s="35"/>
      <c r="F776" s="250">
        <f>IF(F774=0," ",F772/F774)</f>
        <v>1</v>
      </c>
      <c r="G776" s="36"/>
    </row>
    <row r="777" spans="1:7" ht="13.5" thickBot="1">
      <c r="A777" s="34"/>
      <c r="C777" s="35"/>
      <c r="F777" s="92"/>
      <c r="G777" s="36"/>
    </row>
    <row r="778" spans="1:7" ht="13.5" thickBot="1">
      <c r="A778" s="34"/>
      <c r="B778" s="2" t="s">
        <v>69</v>
      </c>
      <c r="C778" s="35"/>
      <c r="F778" s="248">
        <f>IF(F774=0," ",F776*F770)</f>
        <v>1169000</v>
      </c>
      <c r="G778" s="36"/>
    </row>
    <row r="779" spans="1:7" ht="13.5" thickBot="1">
      <c r="A779" s="34"/>
      <c r="C779" s="35"/>
      <c r="F779" s="92"/>
      <c r="G779" s="36"/>
    </row>
    <row r="780" spans="1:7" ht="13.5" thickBot="1">
      <c r="A780" s="34"/>
      <c r="B780" s="2" t="s">
        <v>11</v>
      </c>
      <c r="C780" s="35"/>
      <c r="F780" s="251">
        <f>'Real-Time HAIs System'!F20</f>
        <v>1169000</v>
      </c>
      <c r="G780" s="36"/>
    </row>
    <row r="781" spans="1:7" ht="13.5" thickBot="1">
      <c r="A781" s="34"/>
      <c r="C781" s="35"/>
      <c r="F781" s="92"/>
      <c r="G781" s="36"/>
    </row>
    <row r="782" spans="1:7" ht="13.5" thickBot="1">
      <c r="A782" s="34"/>
      <c r="B782" s="238" t="s">
        <v>70</v>
      </c>
      <c r="C782" s="35"/>
      <c r="F782" s="216">
        <f>IF(F774=0," ",F778-F780)</f>
        <v>0</v>
      </c>
      <c r="G782" s="36"/>
    </row>
    <row r="783" spans="1:7" ht="15">
      <c r="A783" s="48"/>
      <c r="B783" s="49"/>
      <c r="C783" s="49"/>
      <c r="D783" s="50"/>
      <c r="E783" s="49"/>
      <c r="F783" s="51"/>
      <c r="G783" s="52"/>
    </row>
  </sheetData>
  <sheetProtection password="CB04"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3" manualBreakCount="13">
    <brk id="68" max="16383" man="1"/>
    <brk id="123" max="16383" man="1"/>
    <brk id="178" max="16383" man="1"/>
    <brk id="233" max="16383" man="1"/>
    <brk id="288" max="16383" man="1"/>
    <brk id="343" max="16383" man="1"/>
    <brk id="398" max="16383" man="1"/>
    <brk id="453" max="16383" man="1"/>
    <brk id="508" max="16383" man="1"/>
    <brk id="563" max="16383" man="1"/>
    <brk id="618" max="16383" man="1"/>
    <brk id="673" max="16383" man="1"/>
    <brk id="7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76"/>
  <sheetViews>
    <sheetView showGridLines="0" view="pageBreakPreview" zoomScale="85" zoomScaleSheetLayoutView="85" zoomScalePageLayoutView="85" workbookViewId="0" topLeftCell="A1"/>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0" t="str">
        <f>'Total Payment Amount'!A1</f>
        <v>CA 1115 Waiver - Delivery System Reform Incentive Payments (DSRIP)</v>
      </c>
    </row>
    <row r="2" spans="1:4" ht="15">
      <c r="A2" s="230" t="str">
        <f>'Total Payment Amount'!B2</f>
        <v xml:space="preserve">DPH SYSTEM: </v>
      </c>
      <c r="C2" s="230"/>
      <c r="D2" s="231" t="str">
        <f>IF('Total Payment Amount'!D2=0,"",'Total Payment Amount'!D2)</f>
        <v>The University of California, San Diego Health System</v>
      </c>
    </row>
    <row r="3" spans="1:4" ht="15">
      <c r="A3" s="230" t="str">
        <f>'Total Payment Amount'!B3</f>
        <v>REPORTING YEAR:</v>
      </c>
      <c r="C3" s="230"/>
      <c r="D3" s="231" t="str">
        <f>IF('Total Payment Amount'!D3=0,"",'Total Payment Amount'!D3)</f>
        <v>DY 7</v>
      </c>
    </row>
    <row r="4" spans="1:4" ht="15">
      <c r="A4" s="230" t="str">
        <f>'Total Payment Amount'!B4</f>
        <v xml:space="preserve">DATE OF SUBMISSION: </v>
      </c>
      <c r="D4" s="232">
        <f>IF('Total Payment Amount'!D4=0,"",'Total Payment Amount'!D4)</f>
        <v>41213</v>
      </c>
    </row>
    <row r="5" ht="15">
      <c r="A5" s="9" t="s">
        <v>58</v>
      </c>
    </row>
    <row r="6" ht="10.5" customHeight="1">
      <c r="A6" s="9"/>
    </row>
    <row r="7" ht="14.25">
      <c r="A7" s="17" t="s">
        <v>59</v>
      </c>
    </row>
    <row r="8" spans="1:2" ht="15" thickBot="1">
      <c r="A8" s="14" t="s">
        <v>2</v>
      </c>
      <c r="B8" s="233" t="s">
        <v>60</v>
      </c>
    </row>
    <row r="9" spans="2:3" ht="15" thickBot="1">
      <c r="B9" s="234"/>
      <c r="C9" s="17" t="s">
        <v>61</v>
      </c>
    </row>
    <row r="10" spans="2:3" ht="15" thickBot="1">
      <c r="B10" s="235"/>
      <c r="C10" s="17" t="s">
        <v>62</v>
      </c>
    </row>
    <row r="11" spans="2:3" ht="15" thickBot="1">
      <c r="B11" s="236"/>
      <c r="C11" s="17" t="s">
        <v>63</v>
      </c>
    </row>
    <row r="12" ht="10.5" customHeight="1"/>
    <row r="13" spans="1:7" s="26" customFormat="1" ht="15">
      <c r="A13" s="20" t="s">
        <v>64</v>
      </c>
      <c r="B13" s="21"/>
      <c r="C13" s="21"/>
      <c r="D13" s="22"/>
      <c r="E13" s="23"/>
      <c r="F13" s="24"/>
      <c r="G13" s="25"/>
    </row>
    <row r="14" spans="1:7" s="33" customFormat="1" ht="15">
      <c r="A14" s="255" t="str">
        <f>'PatientCaregiver Experience'!A15</f>
        <v>Patient/Care Giver Experience (required)</v>
      </c>
      <c r="B14" s="28"/>
      <c r="C14" s="28"/>
      <c r="D14" s="29"/>
      <c r="E14" s="30"/>
      <c r="F14" s="31"/>
      <c r="G14" s="32"/>
    </row>
    <row r="15" spans="1:7" s="33" customFormat="1" ht="13.5" customHeight="1" thickBot="1">
      <c r="A15" s="40"/>
      <c r="B15" s="17" t="str">
        <f>'PatientCaregiver Experience'!B21</f>
        <v>Undertake the necessary planning, redesign, translation, training and contract</v>
      </c>
      <c r="C15" s="41"/>
      <c r="D15" s="38"/>
      <c r="G15" s="39"/>
    </row>
    <row r="16" spans="1:7" s="33" customFormat="1" ht="15.75" thickBot="1">
      <c r="A16" s="40"/>
      <c r="B16" s="17" t="str">
        <f>'PatientCaregiver Experience'!B22</f>
        <v>negotiations in order to implement CG-CAHPS in DY8  (DY7 only)</v>
      </c>
      <c r="C16" s="41"/>
      <c r="D16" s="38"/>
      <c r="F16" s="246" t="str">
        <f>'PatientCaregiver Experience'!F35</f>
        <v>Yes</v>
      </c>
      <c r="G16" s="39"/>
    </row>
    <row r="17" spans="1:7" s="33" customFormat="1" ht="6.75" customHeight="1" thickBot="1">
      <c r="A17" s="40"/>
      <c r="B17" s="17"/>
      <c r="C17" s="41"/>
      <c r="D17" s="38"/>
      <c r="F17" s="99"/>
      <c r="G17" s="39"/>
    </row>
    <row r="18" spans="1:7" s="33" customFormat="1" ht="13.5" customHeight="1" thickBot="1">
      <c r="A18" s="40"/>
      <c r="C18" s="35" t="s">
        <v>15</v>
      </c>
      <c r="D18" s="38"/>
      <c r="F18" s="259">
        <f>'PatientCaregiver Experience'!F37</f>
        <v>1</v>
      </c>
      <c r="G18" s="39"/>
    </row>
    <row r="19" spans="1:7" s="33" customFormat="1" ht="6.75" customHeight="1">
      <c r="A19" s="40"/>
      <c r="B19" s="17"/>
      <c r="C19" s="41"/>
      <c r="D19" s="38"/>
      <c r="F19" s="99"/>
      <c r="G19" s="39"/>
    </row>
    <row r="20" spans="1:7" s="33" customFormat="1" ht="15.75" thickBot="1">
      <c r="A20" s="40"/>
      <c r="B20" s="17" t="str">
        <f>'PatientCaregiver Experience'!B40</f>
        <v xml:space="preserve">Report results of CG CAHPS questions for “Getting Timely Appointments, Care, </v>
      </c>
      <c r="C20" s="41"/>
      <c r="D20" s="38"/>
      <c r="F20" s="99"/>
      <c r="G20" s="39"/>
    </row>
    <row r="21" spans="1:7" s="33" customFormat="1" ht="13.5" customHeight="1" thickBot="1">
      <c r="A21" s="40"/>
      <c r="B21" s="256" t="str">
        <f>'PatientCaregiver Experience'!B41</f>
        <v>and Information” theme to the State (DY8-10)</v>
      </c>
      <c r="C21" s="17"/>
      <c r="F21" s="246" t="str">
        <f>'PatientCaregiver Experience'!F57</f>
        <v>N/A</v>
      </c>
      <c r="G21" s="39"/>
    </row>
    <row r="22" spans="1:7" s="33" customFormat="1" ht="87" customHeight="1" hidden="1">
      <c r="A22" s="40"/>
      <c r="B22" s="41"/>
      <c r="C22" s="308" t="s">
        <v>65</v>
      </c>
      <c r="D22" s="308"/>
      <c r="F22" s="99"/>
      <c r="G22" s="39"/>
    </row>
    <row r="23" spans="1:7" s="33" customFormat="1" ht="6.75" customHeight="1" thickBot="1">
      <c r="A23" s="40"/>
      <c r="B23" s="41"/>
      <c r="C23" s="38"/>
      <c r="D23" s="38"/>
      <c r="F23" s="99"/>
      <c r="G23" s="39"/>
    </row>
    <row r="24" spans="1:7" s="33" customFormat="1" ht="13.5" customHeight="1" thickBot="1">
      <c r="A24" s="40"/>
      <c r="C24" s="35" t="s">
        <v>15</v>
      </c>
      <c r="D24" s="38"/>
      <c r="F24" s="259" t="str">
        <f>'PatientCaregiver Experience'!F59</f>
        <v/>
      </c>
      <c r="G24" s="39"/>
    </row>
    <row r="25" spans="1:7" s="33" customFormat="1" ht="6.75" customHeight="1">
      <c r="A25" s="40"/>
      <c r="B25" s="17"/>
      <c r="C25" s="41"/>
      <c r="D25" s="38"/>
      <c r="F25" s="99"/>
      <c r="G25" s="39"/>
    </row>
    <row r="26" spans="1:7" s="33" customFormat="1" ht="15.75" thickBot="1">
      <c r="A26" s="40"/>
      <c r="B26" s="17" t="str">
        <f>'PatientCaregiver Experience'!B62</f>
        <v xml:space="preserve">Report results of CG CAHPS questions for “How Well Doctors Communicate With </v>
      </c>
      <c r="C26" s="41"/>
      <c r="D26" s="38"/>
      <c r="F26" s="99"/>
      <c r="G26" s="39"/>
    </row>
    <row r="27" spans="1:7" s="33" customFormat="1" ht="13.5" customHeight="1" thickBot="1">
      <c r="A27" s="40"/>
      <c r="B27" s="17" t="str">
        <f>'PatientCaregiver Experience'!B63</f>
        <v>Patients” theme to the State  (DY8-10)</v>
      </c>
      <c r="C27" s="41"/>
      <c r="D27" s="38"/>
      <c r="F27" s="246" t="str">
        <f>'PatientCaregiver Experience'!F79</f>
        <v>N/A</v>
      </c>
      <c r="G27" s="39"/>
    </row>
    <row r="28" spans="1:7" ht="6.75" customHeight="1" thickBot="1">
      <c r="A28" s="34"/>
      <c r="F28" s="92"/>
      <c r="G28" s="36"/>
    </row>
    <row r="29" spans="1:7" ht="13.5" thickBot="1">
      <c r="A29" s="34"/>
      <c r="C29" s="35" t="s">
        <v>15</v>
      </c>
      <c r="F29" s="247" t="str">
        <f>'PatientCaregiver Experience'!F81</f>
        <v/>
      </c>
      <c r="G29" s="36"/>
    </row>
    <row r="30" spans="1:7" s="33" customFormat="1" ht="6.75" customHeight="1">
      <c r="A30" s="40"/>
      <c r="B30" s="17"/>
      <c r="C30" s="41"/>
      <c r="D30" s="38"/>
      <c r="F30" s="99"/>
      <c r="G30" s="39"/>
    </row>
    <row r="31" spans="1:7" s="33" customFormat="1" ht="15.75" thickBot="1">
      <c r="A31" s="40"/>
      <c r="B31" s="17" t="str">
        <f>'PatientCaregiver Experience'!B84</f>
        <v xml:space="preserve">Report results of CG CAHPS questions for “Helpful, Courteous, and Respectful Office </v>
      </c>
      <c r="C31" s="41"/>
      <c r="D31" s="38"/>
      <c r="F31" s="99"/>
      <c r="G31" s="39"/>
    </row>
    <row r="32" spans="1:7" s="33" customFormat="1" ht="13.5" customHeight="1" thickBot="1">
      <c r="A32" s="40"/>
      <c r="B32" s="17" t="str">
        <f>'PatientCaregiver Experience'!B85</f>
        <v>Staff” theme to the State (DY8-10)</v>
      </c>
      <c r="C32" s="41"/>
      <c r="D32" s="38"/>
      <c r="F32" s="246" t="str">
        <f>'PatientCaregiver Experience'!F101</f>
        <v>N/A</v>
      </c>
      <c r="G32" s="39"/>
    </row>
    <row r="33" spans="1:7" ht="6.75" customHeight="1" thickBot="1">
      <c r="A33" s="34"/>
      <c r="F33" s="92"/>
      <c r="G33" s="36"/>
    </row>
    <row r="34" spans="1:7" ht="13.5" thickBot="1">
      <c r="A34" s="34"/>
      <c r="C34" s="35" t="s">
        <v>15</v>
      </c>
      <c r="F34" s="247" t="str">
        <f>'PatientCaregiver Experience'!F103</f>
        <v/>
      </c>
      <c r="G34" s="36"/>
    </row>
    <row r="35" spans="1:7" s="33" customFormat="1" ht="6.75" customHeight="1">
      <c r="A35" s="40"/>
      <c r="B35" s="17"/>
      <c r="C35" s="41"/>
      <c r="D35" s="38"/>
      <c r="F35" s="99"/>
      <c r="G35" s="39"/>
    </row>
    <row r="36" spans="1:7" s="33" customFormat="1" ht="15.75" thickBot="1">
      <c r="A36" s="40"/>
      <c r="B36" s="17" t="str">
        <f>'PatientCaregiver Experience'!B106</f>
        <v xml:space="preserve">Report results of CG CAHPS questions for “Patients’ Rating of the Doctor” </v>
      </c>
      <c r="C36" s="41"/>
      <c r="D36" s="38"/>
      <c r="F36" s="99"/>
      <c r="G36" s="39"/>
    </row>
    <row r="37" spans="1:7" s="33" customFormat="1" ht="13.5" customHeight="1" thickBot="1">
      <c r="A37" s="40"/>
      <c r="B37" s="17" t="str">
        <f>'PatientCaregiver Experience'!B107</f>
        <v>theme to the State (DY8-10)</v>
      </c>
      <c r="C37" s="41"/>
      <c r="D37" s="38"/>
      <c r="F37" s="246" t="str">
        <f>'PatientCaregiver Experience'!F123</f>
        <v>N/A</v>
      </c>
      <c r="G37" s="39"/>
    </row>
    <row r="38" spans="1:7" ht="6.75" customHeight="1" thickBot="1">
      <c r="A38" s="34"/>
      <c r="F38" s="92"/>
      <c r="G38" s="36"/>
    </row>
    <row r="39" spans="1:7" ht="13.5" thickBot="1">
      <c r="A39" s="34"/>
      <c r="C39" s="35" t="s">
        <v>15</v>
      </c>
      <c r="F39" s="247" t="str">
        <f>'PatientCaregiver Experience'!F125</f>
        <v/>
      </c>
      <c r="G39" s="36"/>
    </row>
    <row r="40" spans="1:7" s="33" customFormat="1" ht="6.75" customHeight="1">
      <c r="A40" s="40"/>
      <c r="B40" s="17"/>
      <c r="C40" s="41"/>
      <c r="D40" s="38"/>
      <c r="F40" s="99"/>
      <c r="G40" s="39"/>
    </row>
    <row r="41" spans="1:7" s="33" customFormat="1" ht="15.75" thickBot="1">
      <c r="A41" s="40"/>
      <c r="B41" s="17" t="str">
        <f>'PatientCaregiver Experience'!B128</f>
        <v>Report results of CG CAHPS questions for “Shared Decisionmaking”</v>
      </c>
      <c r="C41" s="41"/>
      <c r="D41" s="38"/>
      <c r="F41" s="99"/>
      <c r="G41" s="39"/>
    </row>
    <row r="42" spans="1:7" s="33" customFormat="1" ht="13.5" customHeight="1" thickBot="1">
      <c r="A42" s="40"/>
      <c r="B42" s="17" t="str">
        <f>'PatientCaregiver Experience'!B129</f>
        <v>theme to the State (DY8-10)</v>
      </c>
      <c r="C42" s="41"/>
      <c r="D42" s="38"/>
      <c r="F42" s="246" t="str">
        <f>'PatientCaregiver Experience'!F145</f>
        <v>N/A</v>
      </c>
      <c r="G42" s="39"/>
    </row>
    <row r="43" spans="1:7" ht="6.75" customHeight="1" thickBot="1">
      <c r="A43" s="34"/>
      <c r="F43" s="92"/>
      <c r="G43" s="36"/>
    </row>
    <row r="44" spans="1:7" ht="13.5" thickBot="1">
      <c r="A44" s="34"/>
      <c r="C44" s="35" t="s">
        <v>15</v>
      </c>
      <c r="F44" s="247" t="str">
        <f>'PatientCaregiver Experience'!F147</f>
        <v/>
      </c>
      <c r="G44" s="36"/>
    </row>
    <row r="45" spans="1:7" ht="13.5" thickBot="1">
      <c r="A45" s="34"/>
      <c r="C45" s="35"/>
      <c r="F45" s="92"/>
      <c r="G45" s="36"/>
    </row>
    <row r="46" spans="1:7" ht="13.5" thickBot="1">
      <c r="A46" s="34"/>
      <c r="B46" s="2" t="s">
        <v>10</v>
      </c>
      <c r="C46" s="35"/>
      <c r="F46" s="248">
        <f>'PatientCaregiver Experience'!F17</f>
        <v>2252250</v>
      </c>
      <c r="G46" s="36"/>
    </row>
    <row r="47" spans="1:7" ht="13.5" thickBot="1">
      <c r="A47" s="34"/>
      <c r="C47" s="35"/>
      <c r="F47" s="92"/>
      <c r="G47" s="36"/>
    </row>
    <row r="48" spans="1:7" ht="13.5" thickBot="1">
      <c r="A48" s="34"/>
      <c r="B48" s="2" t="s">
        <v>66</v>
      </c>
      <c r="C48" s="35"/>
      <c r="F48" s="249">
        <f>SUM(F18,F24,F29,F34,F39,F44)</f>
        <v>1</v>
      </c>
      <c r="G48" s="36"/>
    </row>
    <row r="49" spans="1:7" ht="13.5" thickBot="1">
      <c r="A49" s="34"/>
      <c r="C49" s="35"/>
      <c r="F49" s="92"/>
      <c r="G49" s="36"/>
    </row>
    <row r="50" spans="1:7" ht="13.5" thickBot="1">
      <c r="A50" s="34"/>
      <c r="B50" s="2" t="s">
        <v>67</v>
      </c>
      <c r="C50" s="35"/>
      <c r="F50" s="249">
        <f>COUNT(F18,F24,F29,F34,F39,F44)</f>
        <v>1</v>
      </c>
      <c r="G50" s="36"/>
    </row>
    <row r="51" spans="1:7" ht="13.5" thickBot="1">
      <c r="A51" s="34"/>
      <c r="C51" s="35"/>
      <c r="F51" s="92"/>
      <c r="G51" s="36"/>
    </row>
    <row r="52" spans="1:7" ht="13.5" thickBot="1">
      <c r="A52" s="34"/>
      <c r="B52" s="2" t="s">
        <v>68</v>
      </c>
      <c r="C52" s="35"/>
      <c r="F52" s="250">
        <f>IF(F50=0," ",F48/F50)</f>
        <v>1</v>
      </c>
      <c r="G52" s="36"/>
    </row>
    <row r="53" spans="1:7" ht="13.5" thickBot="1">
      <c r="A53" s="34"/>
      <c r="C53" s="35"/>
      <c r="F53" s="92"/>
      <c r="G53" s="36"/>
    </row>
    <row r="54" spans="1:7" ht="13.5" thickBot="1">
      <c r="A54" s="34"/>
      <c r="B54" s="2" t="s">
        <v>69</v>
      </c>
      <c r="C54" s="35"/>
      <c r="F54" s="248">
        <f>IF(F50=0," ",F52*F46)</f>
        <v>2252250</v>
      </c>
      <c r="G54" s="36"/>
    </row>
    <row r="55" spans="1:7" ht="13.5" thickBot="1">
      <c r="A55" s="34"/>
      <c r="C55" s="35"/>
      <c r="F55" s="92"/>
      <c r="G55" s="36"/>
    </row>
    <row r="56" spans="1:7" ht="13.5" thickBot="1">
      <c r="A56" s="34"/>
      <c r="B56" s="2" t="s">
        <v>11</v>
      </c>
      <c r="C56" s="35"/>
      <c r="F56" s="251">
        <f>'PatientCaregiver Experience'!F19</f>
        <v>2252250</v>
      </c>
      <c r="G56" s="36"/>
    </row>
    <row r="57" spans="1:7" ht="13.5" thickBot="1">
      <c r="A57" s="34"/>
      <c r="C57" s="35"/>
      <c r="F57" s="92"/>
      <c r="G57" s="36"/>
    </row>
    <row r="58" spans="1:7" ht="13.5" thickBot="1">
      <c r="A58" s="34"/>
      <c r="B58" s="238" t="s">
        <v>70</v>
      </c>
      <c r="C58" s="35"/>
      <c r="F58" s="216">
        <f>IF(F50=0," ",F54-F56)</f>
        <v>0</v>
      </c>
      <c r="G58" s="36"/>
    </row>
    <row r="59" spans="1:7" s="33" customFormat="1" ht="12.75" customHeight="1">
      <c r="A59" s="239"/>
      <c r="B59" s="240"/>
      <c r="C59" s="240"/>
      <c r="D59" s="153"/>
      <c r="E59" s="242"/>
      <c r="F59" s="252"/>
      <c r="G59" s="243"/>
    </row>
    <row r="60" spans="1:7" s="33" customFormat="1" ht="15">
      <c r="A60" s="255" t="str">
        <f>'Care Coordination'!A15</f>
        <v>Care Coordination (required)</v>
      </c>
      <c r="B60" s="28"/>
      <c r="C60" s="28"/>
      <c r="D60" s="29"/>
      <c r="E60" s="30"/>
      <c r="F60" s="111"/>
      <c r="G60" s="32"/>
    </row>
    <row r="61" spans="1:7" s="33" customFormat="1" ht="15.75" thickBot="1">
      <c r="A61" s="257"/>
      <c r="B61" s="17" t="str">
        <f>'Care Coordination'!B21</f>
        <v>Report results of the Diabetes, short-term complications measure to the State</v>
      </c>
      <c r="C61" s="9"/>
      <c r="D61" s="38"/>
      <c r="F61" s="99"/>
      <c r="G61" s="39"/>
    </row>
    <row r="62" spans="1:7" s="33" customFormat="1" ht="13.5" customHeight="1" thickBot="1">
      <c r="A62" s="258"/>
      <c r="B62" s="17" t="str">
        <f>'Care Coordination'!B22</f>
        <v>(DY7-10)</v>
      </c>
      <c r="D62" s="38"/>
      <c r="F62" s="246" t="str">
        <f>'Care Coordination'!F43</f>
        <v>Yes</v>
      </c>
      <c r="G62" s="39"/>
    </row>
    <row r="63" spans="1:7" s="33" customFormat="1" ht="6.75" customHeight="1" thickBot="1">
      <c r="A63" s="258"/>
      <c r="B63" s="17"/>
      <c r="C63" s="17"/>
      <c r="D63" s="38"/>
      <c r="F63" s="99"/>
      <c r="G63" s="39"/>
    </row>
    <row r="64" spans="1:7" s="33" customFormat="1" ht="13.5" customHeight="1" thickBot="1">
      <c r="A64" s="40"/>
      <c r="C64" s="35" t="s">
        <v>15</v>
      </c>
      <c r="D64" s="38"/>
      <c r="F64" s="259">
        <f>'Care Coordination'!F45</f>
        <v>1</v>
      </c>
      <c r="G64" s="39"/>
    </row>
    <row r="65" spans="1:7" s="33" customFormat="1" ht="6.75" customHeight="1" thickBot="1">
      <c r="A65" s="40"/>
      <c r="B65" s="17"/>
      <c r="C65" s="41"/>
      <c r="D65" s="38"/>
      <c r="F65" s="99"/>
      <c r="G65" s="39"/>
    </row>
    <row r="66" spans="1:7" s="33" customFormat="1" ht="13.5" customHeight="1" thickBot="1">
      <c r="A66" s="258"/>
      <c r="B66" s="17" t="str">
        <f>'Care Coordination'!B48</f>
        <v>Report results of the Uncontrolled Diabetes measure to the State (DY7-10)</v>
      </c>
      <c r="D66" s="38"/>
      <c r="F66" s="246" t="str">
        <f>'Care Coordination'!F69</f>
        <v>Yes</v>
      </c>
      <c r="G66" s="39"/>
    </row>
    <row r="67" spans="1:7" ht="6.75" customHeight="1" thickBot="1">
      <c r="A67" s="34"/>
      <c r="F67" s="92"/>
      <c r="G67" s="36"/>
    </row>
    <row r="68" spans="1:7" s="33" customFormat="1" ht="13.5" customHeight="1" thickBot="1">
      <c r="A68" s="40"/>
      <c r="C68" s="35" t="s">
        <v>15</v>
      </c>
      <c r="D68" s="38"/>
      <c r="F68" s="259">
        <f>'Care Coordination'!F71</f>
        <v>1</v>
      </c>
      <c r="G68" s="39"/>
    </row>
    <row r="69" spans="1:7" s="33" customFormat="1" ht="6.75" customHeight="1" thickBot="1">
      <c r="A69" s="40"/>
      <c r="B69" s="17"/>
      <c r="C69" s="41"/>
      <c r="D69" s="38"/>
      <c r="F69" s="99"/>
      <c r="G69" s="39"/>
    </row>
    <row r="70" spans="1:7" s="33" customFormat="1" ht="13.5" customHeight="1" thickBot="1">
      <c r="A70" s="40"/>
      <c r="B70" s="17" t="str">
        <f>'Care Coordination'!B74</f>
        <v>Report results of the Congestive Heart Failure measure to the State (DY8-10)</v>
      </c>
      <c r="C70" s="41"/>
      <c r="D70" s="38"/>
      <c r="F70" s="246" t="str">
        <f>'Care Coordination'!F95</f>
        <v>N/A</v>
      </c>
      <c r="G70" s="39"/>
    </row>
    <row r="71" spans="1:7" ht="6.75" customHeight="1" thickBot="1">
      <c r="A71" s="34"/>
      <c r="F71" s="92"/>
      <c r="G71" s="36"/>
    </row>
    <row r="72" spans="1:7" ht="13.5" thickBot="1">
      <c r="A72" s="34"/>
      <c r="C72" s="35" t="s">
        <v>15</v>
      </c>
      <c r="F72" s="247" t="str">
        <f>'Care Coordination'!F97</f>
        <v/>
      </c>
      <c r="G72" s="36"/>
    </row>
    <row r="73" spans="1:7" s="33" customFormat="1" ht="6.75" customHeight="1">
      <c r="A73" s="40"/>
      <c r="B73" s="17"/>
      <c r="C73" s="41"/>
      <c r="D73" s="38"/>
      <c r="F73" s="99"/>
      <c r="G73" s="39"/>
    </row>
    <row r="74" spans="1:7" s="33" customFormat="1" ht="15.75" thickBot="1">
      <c r="A74" s="40"/>
      <c r="B74" s="17" t="str">
        <f>'Care Coordination'!B100</f>
        <v>Report results of the Chronic Obstructive Pulmonary Disease measure</v>
      </c>
      <c r="C74" s="41"/>
      <c r="D74" s="38"/>
      <c r="F74" s="99"/>
      <c r="G74" s="39"/>
    </row>
    <row r="75" spans="1:7" s="33" customFormat="1" ht="13.5" customHeight="1" thickBot="1">
      <c r="A75" s="40"/>
      <c r="B75" s="17" t="str">
        <f>'Care Coordination'!B101</f>
        <v>to the State (DY8-10)</v>
      </c>
      <c r="C75" s="41"/>
      <c r="D75" s="38"/>
      <c r="F75" s="246" t="str">
        <f>'Care Coordination'!F122</f>
        <v>N/A</v>
      </c>
      <c r="G75" s="39"/>
    </row>
    <row r="76" spans="1:7" ht="6.75" customHeight="1" thickBot="1">
      <c r="A76" s="34"/>
      <c r="F76" s="92"/>
      <c r="G76" s="36"/>
    </row>
    <row r="77" spans="1:7" ht="13.5" thickBot="1">
      <c r="A77" s="34"/>
      <c r="C77" s="35" t="s">
        <v>15</v>
      </c>
      <c r="F77" s="247" t="str">
        <f>'Care Coordination'!F124</f>
        <v/>
      </c>
      <c r="G77" s="36"/>
    </row>
    <row r="78" spans="1:7" ht="13.5" thickBot="1">
      <c r="A78" s="34"/>
      <c r="C78" s="35"/>
      <c r="F78" s="92"/>
      <c r="G78" s="36"/>
    </row>
    <row r="79" spans="1:7" ht="13.5" thickBot="1">
      <c r="A79" s="34"/>
      <c r="B79" s="2" t="s">
        <v>10</v>
      </c>
      <c r="C79" s="35"/>
      <c r="F79" s="248">
        <f>'Care Coordination'!F17</f>
        <v>2252250</v>
      </c>
      <c r="G79" s="36"/>
    </row>
    <row r="80" spans="1:7" ht="13.5" thickBot="1">
      <c r="A80" s="34"/>
      <c r="C80" s="35"/>
      <c r="F80" s="92"/>
      <c r="G80" s="36"/>
    </row>
    <row r="81" spans="1:7" ht="13.5" thickBot="1">
      <c r="A81" s="34"/>
      <c r="B81" s="2" t="s">
        <v>66</v>
      </c>
      <c r="C81" s="35"/>
      <c r="F81" s="260">
        <f>SUM(F64,F68,F72,F77)</f>
        <v>2</v>
      </c>
      <c r="G81" s="36"/>
    </row>
    <row r="82" spans="1:7" ht="13.5" thickBot="1">
      <c r="A82" s="34"/>
      <c r="C82" s="35"/>
      <c r="F82" s="92"/>
      <c r="G82" s="36"/>
    </row>
    <row r="83" spans="1:7" ht="13.5" thickBot="1">
      <c r="A83" s="34"/>
      <c r="B83" s="2" t="s">
        <v>67</v>
      </c>
      <c r="C83" s="35"/>
      <c r="F83" s="249">
        <f>COUNT(F64,F68,F72,F77)</f>
        <v>2</v>
      </c>
      <c r="G83" s="36"/>
    </row>
    <row r="84" spans="1:7" ht="13.5" thickBot="1">
      <c r="A84" s="34"/>
      <c r="C84" s="35"/>
      <c r="F84" s="92"/>
      <c r="G84" s="36"/>
    </row>
    <row r="85" spans="1:7" ht="13.5" thickBot="1">
      <c r="A85" s="34"/>
      <c r="B85" s="2" t="s">
        <v>68</v>
      </c>
      <c r="C85" s="35"/>
      <c r="F85" s="250">
        <f>IF(F83=0," ",F81/F83)</f>
        <v>1</v>
      </c>
      <c r="G85" s="36"/>
    </row>
    <row r="86" spans="1:7" ht="13.5" thickBot="1">
      <c r="A86" s="34"/>
      <c r="C86" s="35"/>
      <c r="F86" s="92"/>
      <c r="G86" s="36"/>
    </row>
    <row r="87" spans="1:7" ht="13.5" thickBot="1">
      <c r="A87" s="34"/>
      <c r="B87" s="2" t="s">
        <v>69</v>
      </c>
      <c r="C87" s="35"/>
      <c r="F87" s="248">
        <f>IF(F83=0," ",F85*F79)</f>
        <v>2252250</v>
      </c>
      <c r="G87" s="36"/>
    </row>
    <row r="88" spans="1:7" ht="13.5" thickBot="1">
      <c r="A88" s="34"/>
      <c r="C88" s="35"/>
      <c r="F88" s="92"/>
      <c r="G88" s="36"/>
    </row>
    <row r="89" spans="1:7" ht="13.5" thickBot="1">
      <c r="A89" s="34"/>
      <c r="B89" s="2" t="s">
        <v>11</v>
      </c>
      <c r="C89" s="35"/>
      <c r="F89" s="251">
        <f>'Care Coordination'!F19</f>
        <v>2252250</v>
      </c>
      <c r="G89" s="36"/>
    </row>
    <row r="90" spans="1:7" ht="13.5" thickBot="1">
      <c r="A90" s="34"/>
      <c r="C90" s="35"/>
      <c r="F90" s="92"/>
      <c r="G90" s="36"/>
    </row>
    <row r="91" spans="1:7" ht="13.5" thickBot="1">
      <c r="A91" s="34"/>
      <c r="B91" s="238" t="s">
        <v>70</v>
      </c>
      <c r="C91" s="35"/>
      <c r="F91" s="216">
        <f>IF(F83=0," ",F87-F89)</f>
        <v>0</v>
      </c>
      <c r="G91" s="36"/>
    </row>
    <row r="92" spans="1:7" s="33" customFormat="1" ht="12.75" customHeight="1">
      <c r="A92" s="239"/>
      <c r="B92" s="240"/>
      <c r="C92" s="241"/>
      <c r="D92" s="153"/>
      <c r="E92" s="242"/>
      <c r="F92" s="252"/>
      <c r="G92" s="243"/>
    </row>
    <row r="93" spans="1:7" s="33" customFormat="1" ht="15">
      <c r="A93" s="255" t="str">
        <f>'Preventive Health'!A15</f>
        <v>Preventive Health (required)</v>
      </c>
      <c r="B93" s="28"/>
      <c r="C93" s="28"/>
      <c r="D93" s="29"/>
      <c r="E93" s="30"/>
      <c r="F93" s="111"/>
      <c r="G93" s="32"/>
    </row>
    <row r="94" spans="1:7" s="33" customFormat="1" ht="15.75" thickBot="1">
      <c r="A94" s="257"/>
      <c r="B94" s="17" t="str">
        <f>'Preventive Health'!B21</f>
        <v xml:space="preserve">Report results of the Mammography Screening for Breast Cancer </v>
      </c>
      <c r="C94" s="9"/>
      <c r="D94" s="38"/>
      <c r="F94" s="99"/>
      <c r="G94" s="39"/>
    </row>
    <row r="95" spans="1:7" s="33" customFormat="1" ht="13.5" customHeight="1" thickBot="1">
      <c r="A95" s="37"/>
      <c r="B95" s="17" t="str">
        <f>'Preventive Health'!B22</f>
        <v>measure to the State (DY7-10)</v>
      </c>
      <c r="C95" s="9"/>
      <c r="D95" s="38"/>
      <c r="F95" s="246" t="str">
        <f>'Preventive Health'!F43</f>
        <v>Yes</v>
      </c>
      <c r="G95" s="39"/>
    </row>
    <row r="96" spans="1:7" s="33" customFormat="1" ht="6.75" customHeight="1" thickBot="1">
      <c r="A96" s="40"/>
      <c r="B96" s="17"/>
      <c r="C96" s="17"/>
      <c r="D96" s="38"/>
      <c r="F96" s="99"/>
      <c r="G96" s="39"/>
    </row>
    <row r="97" spans="1:7" s="33" customFormat="1" ht="13.5" customHeight="1" thickBot="1">
      <c r="A97" s="40"/>
      <c r="C97" s="35" t="s">
        <v>15</v>
      </c>
      <c r="D97" s="38"/>
      <c r="F97" s="259">
        <f>'Preventive Health'!F45</f>
        <v>1</v>
      </c>
      <c r="G97" s="39"/>
    </row>
    <row r="98" spans="1:7" s="33" customFormat="1" ht="6.75" customHeight="1" thickBot="1">
      <c r="A98" s="40"/>
      <c r="B98" s="17"/>
      <c r="C98" s="41"/>
      <c r="D98" s="38"/>
      <c r="F98" s="99"/>
      <c r="G98" s="39"/>
    </row>
    <row r="99" spans="1:7" s="33" customFormat="1" ht="13.5" customHeight="1" thickBot="1">
      <c r="A99" s="40"/>
      <c r="B99" s="17" t="str">
        <f>'Preventive Health'!B48</f>
        <v>Reports results of the Influenza Immunization measure to the State (DY7-10)</v>
      </c>
      <c r="C99" s="41"/>
      <c r="D99" s="38"/>
      <c r="F99" s="246" t="str">
        <f>'Preventive Health'!F69</f>
        <v>Yes</v>
      </c>
      <c r="G99" s="39"/>
    </row>
    <row r="100" spans="1:7" ht="6.75" customHeight="1" thickBot="1">
      <c r="A100" s="34"/>
      <c r="F100" s="92"/>
      <c r="G100" s="36"/>
    </row>
    <row r="101" spans="1:7" ht="13.5" thickBot="1">
      <c r="A101" s="34"/>
      <c r="C101" s="35" t="s">
        <v>15</v>
      </c>
      <c r="F101" s="247">
        <f>'Preventive Health'!F71</f>
        <v>1</v>
      </c>
      <c r="G101" s="36"/>
    </row>
    <row r="102" spans="1:7" s="33" customFormat="1" ht="6.75" customHeight="1" thickBot="1">
      <c r="A102" s="40"/>
      <c r="B102" s="17"/>
      <c r="C102" s="41"/>
      <c r="D102" s="38"/>
      <c r="F102" s="99"/>
      <c r="G102" s="39"/>
    </row>
    <row r="103" spans="1:7" s="33" customFormat="1" ht="13.5" customHeight="1" thickBot="1">
      <c r="A103" s="40"/>
      <c r="B103" s="17" t="str">
        <f>'Preventive Health'!B74</f>
        <v>Report results of the Child Weight Screening measure to the State (DY8-10)</v>
      </c>
      <c r="C103" s="41"/>
      <c r="D103" s="38"/>
      <c r="F103" s="246" t="str">
        <f>'Preventive Health'!F95</f>
        <v>N/A</v>
      </c>
      <c r="G103" s="39"/>
    </row>
    <row r="104" spans="1:7" ht="6.75" customHeight="1" thickBot="1">
      <c r="A104" s="34"/>
      <c r="F104" s="92"/>
      <c r="G104" s="36"/>
    </row>
    <row r="105" spans="1:7" ht="13.5" thickBot="1">
      <c r="A105" s="34"/>
      <c r="C105" s="35" t="s">
        <v>15</v>
      </c>
      <c r="F105" s="247" t="str">
        <f>'Preventive Health'!F97</f>
        <v/>
      </c>
      <c r="G105" s="36"/>
    </row>
    <row r="106" spans="1:7" s="33" customFormat="1" ht="6.75" customHeight="1">
      <c r="A106" s="40"/>
      <c r="B106" s="17"/>
      <c r="C106" s="41"/>
      <c r="D106" s="38"/>
      <c r="F106" s="99"/>
      <c r="G106" s="39"/>
    </row>
    <row r="107" spans="1:7" s="33" customFormat="1" ht="15.75" thickBot="1">
      <c r="A107" s="40"/>
      <c r="B107" s="17" t="str">
        <f>'Preventive Health'!B100</f>
        <v>Report results of the Pediatrics Body Mass Index (BMI) measure to the State</v>
      </c>
      <c r="C107" s="41"/>
      <c r="D107" s="38"/>
      <c r="F107" s="99"/>
      <c r="G107" s="39"/>
    </row>
    <row r="108" spans="1:7" s="33" customFormat="1" ht="13.5" customHeight="1" thickBot="1">
      <c r="A108" s="40"/>
      <c r="B108" s="17" t="str">
        <f>'Preventive Health'!B101</f>
        <v>(DY8-10)</v>
      </c>
      <c r="C108" s="41"/>
      <c r="D108" s="38"/>
      <c r="F108" s="246" t="str">
        <f>'Preventive Health'!F122</f>
        <v>N/A</v>
      </c>
      <c r="G108" s="39"/>
    </row>
    <row r="109" spans="1:7" ht="6.75" customHeight="1" thickBot="1">
      <c r="A109" s="34"/>
      <c r="F109" s="92"/>
      <c r="G109" s="36"/>
    </row>
    <row r="110" spans="1:7" ht="13.5" thickBot="1">
      <c r="A110" s="34"/>
      <c r="C110" s="35" t="s">
        <v>15</v>
      </c>
      <c r="F110" s="247" t="str">
        <f>'Preventive Health'!F124</f>
        <v/>
      </c>
      <c r="G110" s="36"/>
    </row>
    <row r="111" spans="1:7" s="33" customFormat="1" ht="6.75" customHeight="1" thickBot="1">
      <c r="A111" s="40"/>
      <c r="B111" s="17"/>
      <c r="C111" s="41"/>
      <c r="D111" s="38"/>
      <c r="F111" s="99"/>
      <c r="G111" s="39"/>
    </row>
    <row r="112" spans="1:7" s="33" customFormat="1" ht="13.5" customHeight="1" thickBot="1">
      <c r="A112" s="40"/>
      <c r="B112" s="17" t="str">
        <f>'Preventive Health'!B127</f>
        <v>Report results of the Tobacco Cessation measure to the State (DY8-10)</v>
      </c>
      <c r="C112" s="41"/>
      <c r="D112" s="38"/>
      <c r="F112" s="246" t="str">
        <f>'Preventive Health'!F148</f>
        <v>N/A</v>
      </c>
      <c r="G112" s="39"/>
    </row>
    <row r="113" spans="1:7" ht="6.75" customHeight="1" thickBot="1">
      <c r="A113" s="34"/>
      <c r="F113" s="92"/>
      <c r="G113" s="36"/>
    </row>
    <row r="114" spans="1:7" ht="13.5" thickBot="1">
      <c r="A114" s="34"/>
      <c r="C114" s="35" t="s">
        <v>15</v>
      </c>
      <c r="F114" s="247" t="str">
        <f>'Preventive Health'!F150</f>
        <v/>
      </c>
      <c r="G114" s="36"/>
    </row>
    <row r="115" spans="1:7" ht="13.5" thickBot="1">
      <c r="A115" s="34"/>
      <c r="C115" s="35"/>
      <c r="F115" s="92"/>
      <c r="G115" s="36"/>
    </row>
    <row r="116" spans="1:7" ht="13.5" thickBot="1">
      <c r="A116" s="34"/>
      <c r="B116" s="2" t="s">
        <v>10</v>
      </c>
      <c r="C116" s="35"/>
      <c r="F116" s="248">
        <f>'Preventive Health'!F17</f>
        <v>2252250</v>
      </c>
      <c r="G116" s="36"/>
    </row>
    <row r="117" spans="1:7" ht="13.5" thickBot="1">
      <c r="A117" s="34"/>
      <c r="C117" s="35"/>
      <c r="F117" s="92"/>
      <c r="G117" s="36"/>
    </row>
    <row r="118" spans="1:7" ht="13.5" thickBot="1">
      <c r="A118" s="34"/>
      <c r="B118" s="2" t="s">
        <v>66</v>
      </c>
      <c r="C118" s="35"/>
      <c r="F118" s="260">
        <f>SUM(F97,F101,F105,F110,F114)</f>
        <v>2</v>
      </c>
      <c r="G118" s="36"/>
    </row>
    <row r="119" spans="1:7" ht="13.5" thickBot="1">
      <c r="A119" s="34"/>
      <c r="C119" s="35"/>
      <c r="F119" s="92"/>
      <c r="G119" s="36"/>
    </row>
    <row r="120" spans="1:7" ht="13.5" thickBot="1">
      <c r="A120" s="34"/>
      <c r="B120" s="2" t="s">
        <v>67</v>
      </c>
      <c r="C120" s="35"/>
      <c r="F120" s="249">
        <f>COUNT(F97,F101,F105,F110,F114)</f>
        <v>2</v>
      </c>
      <c r="G120" s="36"/>
    </row>
    <row r="121" spans="1:7" ht="13.5" thickBot="1">
      <c r="A121" s="34"/>
      <c r="C121" s="35"/>
      <c r="F121" s="92"/>
      <c r="G121" s="36"/>
    </row>
    <row r="122" spans="1:7" ht="13.5" thickBot="1">
      <c r="A122" s="34"/>
      <c r="B122" s="2" t="s">
        <v>68</v>
      </c>
      <c r="C122" s="35"/>
      <c r="F122" s="250">
        <f>IF(F120=0," ",F118/F120)</f>
        <v>1</v>
      </c>
      <c r="G122" s="36"/>
    </row>
    <row r="123" spans="1:7" ht="13.5" thickBot="1">
      <c r="A123" s="34"/>
      <c r="C123" s="35"/>
      <c r="F123" s="92"/>
      <c r="G123" s="36"/>
    </row>
    <row r="124" spans="1:7" ht="13.5" thickBot="1">
      <c r="A124" s="34"/>
      <c r="B124" s="2" t="s">
        <v>69</v>
      </c>
      <c r="C124" s="35"/>
      <c r="F124" s="248">
        <f>IF(F120=0," ",F122*F116)</f>
        <v>2252250</v>
      </c>
      <c r="G124" s="36"/>
    </row>
    <row r="125" spans="1:7" ht="13.5" thickBot="1">
      <c r="A125" s="34"/>
      <c r="C125" s="35"/>
      <c r="F125" s="92"/>
      <c r="G125" s="36"/>
    </row>
    <row r="126" spans="1:7" ht="13.5" thickBot="1">
      <c r="A126" s="34"/>
      <c r="B126" s="2" t="s">
        <v>11</v>
      </c>
      <c r="C126" s="35"/>
      <c r="F126" s="251">
        <f>'Preventive Health'!F19</f>
        <v>2252250</v>
      </c>
      <c r="G126" s="36"/>
    </row>
    <row r="127" spans="1:7" ht="13.5" thickBot="1">
      <c r="A127" s="34"/>
      <c r="C127" s="35"/>
      <c r="F127" s="92"/>
      <c r="G127" s="36"/>
    </row>
    <row r="128" spans="1:7" ht="13.5" thickBot="1">
      <c r="A128" s="34"/>
      <c r="B128" s="238" t="s">
        <v>70</v>
      </c>
      <c r="C128" s="35"/>
      <c r="F128" s="216">
        <f>IF(F120=0," ",F124-F126)</f>
        <v>0</v>
      </c>
      <c r="G128" s="36"/>
    </row>
    <row r="129" spans="1:7" s="33" customFormat="1" ht="12.75" customHeight="1">
      <c r="A129" s="239"/>
      <c r="B129" s="240"/>
      <c r="C129" s="241"/>
      <c r="D129" s="153"/>
      <c r="E129" s="242"/>
      <c r="F129" s="252"/>
      <c r="G129" s="243"/>
    </row>
    <row r="130" spans="1:7" s="33" customFormat="1" ht="15">
      <c r="A130" s="255" t="str">
        <f>'At-Risk Populations'!A17</f>
        <v>At-Risk Populations (required)</v>
      </c>
      <c r="B130" s="28"/>
      <c r="C130" s="28"/>
      <c r="D130" s="29"/>
      <c r="E130" s="30"/>
      <c r="F130" s="111"/>
      <c r="G130" s="32"/>
    </row>
    <row r="131" spans="1:7" s="33" customFormat="1" ht="15.75" thickBot="1">
      <c r="A131" s="257"/>
      <c r="B131" s="17" t="str">
        <f>'At-Risk Populations'!B23</f>
        <v xml:space="preserve">Report results of the Diabetes Mellitus: Low Density Lipoprotein </v>
      </c>
      <c r="C131" s="9"/>
      <c r="D131" s="38"/>
      <c r="F131" s="99"/>
      <c r="G131" s="39"/>
    </row>
    <row r="132" spans="1:7" s="33" customFormat="1" ht="13.5" customHeight="1" thickBot="1">
      <c r="A132" s="40"/>
      <c r="B132" s="17" t="str">
        <f>'At-Risk Populations'!B24</f>
        <v>(LDL-C) Control (&lt;100 mg/dl) measure to the State (DY7-10)</v>
      </c>
      <c r="F132" s="246" t="str">
        <f>'At-Risk Populations'!F45</f>
        <v>Yes</v>
      </c>
      <c r="G132" s="39"/>
    </row>
    <row r="133" spans="1:7" s="33" customFormat="1" ht="6.75" customHeight="1" thickBot="1">
      <c r="A133" s="40"/>
      <c r="B133" s="17"/>
      <c r="C133" s="17"/>
      <c r="F133" s="99"/>
      <c r="G133" s="39"/>
    </row>
    <row r="134" spans="1:7" s="33" customFormat="1" ht="13.5" customHeight="1" thickBot="1">
      <c r="A134" s="40"/>
      <c r="C134" s="35" t="s">
        <v>15</v>
      </c>
      <c r="D134" s="38"/>
      <c r="F134" s="259">
        <f>'At-Risk Populations'!F47</f>
        <v>1</v>
      </c>
      <c r="G134" s="39"/>
    </row>
    <row r="135" spans="1:7" s="33" customFormat="1" ht="6.75" customHeight="1">
      <c r="A135" s="40"/>
      <c r="B135" s="17"/>
      <c r="C135" s="41"/>
      <c r="D135" s="38"/>
      <c r="F135" s="99"/>
      <c r="G135" s="39"/>
    </row>
    <row r="136" spans="1:7" s="33" customFormat="1" ht="15.75" thickBot="1">
      <c r="A136" s="40"/>
      <c r="B136" s="17" t="str">
        <f>'At-Risk Populations'!B50</f>
        <v>Report results of the Diabetes Mellitus: Hemoglobin A1c Control (&lt;8%)</v>
      </c>
      <c r="C136" s="41"/>
      <c r="D136" s="38"/>
      <c r="F136" s="99"/>
      <c r="G136" s="39"/>
    </row>
    <row r="137" spans="1:7" s="33" customFormat="1" ht="13.5" customHeight="1" thickBot="1">
      <c r="A137" s="40"/>
      <c r="B137" s="17" t="str">
        <f>'At-Risk Populations'!B51</f>
        <v>measure to the State (DY7-10)</v>
      </c>
      <c r="C137" s="41"/>
      <c r="D137" s="38"/>
      <c r="F137" s="246" t="str">
        <f>'At-Risk Populations'!F72</f>
        <v>Yes</v>
      </c>
      <c r="G137" s="39"/>
    </row>
    <row r="138" spans="1:7" ht="6.75" customHeight="1" thickBot="1">
      <c r="A138" s="34"/>
      <c r="F138" s="92"/>
      <c r="G138" s="36"/>
    </row>
    <row r="139" spans="1:7" ht="13.5" thickBot="1">
      <c r="A139" s="34"/>
      <c r="C139" s="35" t="s">
        <v>15</v>
      </c>
      <c r="F139" s="247">
        <f>'At-Risk Populations'!F74</f>
        <v>1</v>
      </c>
      <c r="G139" s="36"/>
    </row>
    <row r="140" spans="1:7" s="33" customFormat="1" ht="6.75" customHeight="1">
      <c r="A140" s="40"/>
      <c r="B140" s="17"/>
      <c r="C140" s="41"/>
      <c r="D140" s="38"/>
      <c r="F140" s="99"/>
      <c r="G140" s="39"/>
    </row>
    <row r="141" spans="1:7" s="33" customFormat="1" ht="15.75" thickBot="1">
      <c r="A141" s="40"/>
      <c r="B141" s="17" t="str">
        <f>'At-Risk Populations'!B77</f>
        <v xml:space="preserve">Report results of the 30-Day Congestive Heart Failure Readmission Rate </v>
      </c>
      <c r="C141" s="41"/>
      <c r="D141" s="38"/>
      <c r="F141" s="99"/>
      <c r="G141" s="39"/>
    </row>
    <row r="142" spans="1:7" s="33" customFormat="1" ht="13.5" customHeight="1" thickBot="1">
      <c r="A142" s="40"/>
      <c r="B142" s="17" t="str">
        <f>'At-Risk Populations'!B78</f>
        <v>measure to the State (DY8-10)</v>
      </c>
      <c r="C142" s="41"/>
      <c r="D142" s="38"/>
      <c r="F142" s="246" t="str">
        <f>'At-Risk Populations'!F99</f>
        <v>N/A</v>
      </c>
      <c r="G142" s="39"/>
    </row>
    <row r="143" spans="1:7" ht="6.75" customHeight="1" thickBot="1">
      <c r="A143" s="34"/>
      <c r="F143" s="92"/>
      <c r="G143" s="36"/>
    </row>
    <row r="144" spans="1:7" ht="13.5" thickBot="1">
      <c r="A144" s="34"/>
      <c r="C144" s="35" t="s">
        <v>15</v>
      </c>
      <c r="F144" s="247" t="str">
        <f>'At-Risk Populations'!F101</f>
        <v/>
      </c>
      <c r="G144" s="36"/>
    </row>
    <row r="145" spans="1:7" s="33" customFormat="1" ht="6.75" customHeight="1">
      <c r="A145" s="40"/>
      <c r="B145" s="17"/>
      <c r="C145" s="41"/>
      <c r="D145" s="38"/>
      <c r="F145" s="99"/>
      <c r="G145" s="39"/>
    </row>
    <row r="146" spans="1:7" s="33" customFormat="1" ht="15.75" thickBot="1">
      <c r="A146" s="40"/>
      <c r="B146" s="17" t="str">
        <f>'At-Risk Populations'!B104</f>
        <v>Report results of the Hypertension (HTN): Blood Pressure Control</v>
      </c>
      <c r="C146" s="41"/>
      <c r="D146" s="38"/>
      <c r="F146" s="99"/>
      <c r="G146" s="39"/>
    </row>
    <row r="147" spans="1:7" s="33" customFormat="1" ht="13.5" customHeight="1" thickBot="1">
      <c r="A147" s="40"/>
      <c r="B147" s="17" t="str">
        <f>'At-Risk Populations'!B105</f>
        <v>(&lt;140/90 mmHg) measure to the State (DY8-10)</v>
      </c>
      <c r="C147" s="41"/>
      <c r="D147" s="38"/>
      <c r="F147" s="246" t="str">
        <f>'At-Risk Populations'!F126</f>
        <v>N/A</v>
      </c>
      <c r="G147" s="39"/>
    </row>
    <row r="148" spans="1:7" ht="6.75" customHeight="1" thickBot="1">
      <c r="A148" s="34"/>
      <c r="F148" s="92"/>
      <c r="G148" s="36"/>
    </row>
    <row r="149" spans="1:7" ht="13.5" thickBot="1">
      <c r="A149" s="34"/>
      <c r="C149" s="35" t="s">
        <v>15</v>
      </c>
      <c r="F149" s="247" t="str">
        <f>'At-Risk Populations'!F128</f>
        <v/>
      </c>
      <c r="G149" s="36"/>
    </row>
    <row r="150" spans="1:7" s="33" customFormat="1" ht="6.75" customHeight="1" thickBot="1">
      <c r="A150" s="40"/>
      <c r="B150" s="17"/>
      <c r="C150" s="41"/>
      <c r="D150" s="38"/>
      <c r="F150" s="99"/>
      <c r="G150" s="39"/>
    </row>
    <row r="151" spans="1:7" s="33" customFormat="1" ht="13.5" customHeight="1" thickBot="1">
      <c r="A151" s="40"/>
      <c r="B151" s="17" t="str">
        <f>'At-Risk Populations'!B131</f>
        <v>Report results of the Pediatrics Asthma Care measure to the State (DY8-10)</v>
      </c>
      <c r="C151" s="41"/>
      <c r="D151" s="38"/>
      <c r="F151" s="246" t="str">
        <f>'At-Risk Populations'!F152</f>
        <v>N/A</v>
      </c>
      <c r="G151" s="39"/>
    </row>
    <row r="152" spans="1:7" ht="6.75" customHeight="1" thickBot="1">
      <c r="A152" s="34"/>
      <c r="F152" s="92"/>
      <c r="G152" s="36"/>
    </row>
    <row r="153" spans="1:7" ht="13.5" thickBot="1">
      <c r="A153" s="34"/>
      <c r="C153" s="35" t="s">
        <v>15</v>
      </c>
      <c r="F153" s="247" t="str">
        <f>'At-Risk Populations'!F154</f>
        <v/>
      </c>
      <c r="G153" s="36"/>
    </row>
    <row r="154" spans="1:7" s="33" customFormat="1" ht="6.75" customHeight="1" thickBot="1">
      <c r="A154" s="40"/>
      <c r="B154" s="17"/>
      <c r="C154" s="41"/>
      <c r="D154" s="38"/>
      <c r="F154" s="99"/>
      <c r="G154" s="39"/>
    </row>
    <row r="155" spans="1:7" s="33" customFormat="1" ht="13.5" customHeight="1" thickBot="1">
      <c r="A155" s="40"/>
      <c r="B155" s="17" t="str">
        <f>'At-Risk Populations'!B157</f>
        <v>Report results of the Optimal Diabetes Care Composite to the State (DY8-10)</v>
      </c>
      <c r="C155" s="41"/>
      <c r="D155" s="38"/>
      <c r="F155" s="246" t="str">
        <f>'At-Risk Populations'!F178</f>
        <v>N/A</v>
      </c>
      <c r="G155" s="39"/>
    </row>
    <row r="156" spans="1:7" ht="6.75" customHeight="1" thickBot="1">
      <c r="A156" s="34"/>
      <c r="F156" s="92"/>
      <c r="G156" s="36"/>
    </row>
    <row r="157" spans="1:7" ht="13.5" thickBot="1">
      <c r="A157" s="34"/>
      <c r="C157" s="35" t="s">
        <v>15</v>
      </c>
      <c r="F157" s="247" t="str">
        <f>'At-Risk Populations'!F180</f>
        <v/>
      </c>
      <c r="G157" s="36"/>
    </row>
    <row r="158" spans="1:7" s="33" customFormat="1" ht="6.75" customHeight="1" thickBot="1">
      <c r="A158" s="40"/>
      <c r="B158" s="17"/>
      <c r="C158" s="41"/>
      <c r="D158" s="38"/>
      <c r="F158" s="99"/>
      <c r="G158" s="39"/>
    </row>
    <row r="159" spans="1:7" s="33" customFormat="1" ht="13.5" customHeight="1" thickBot="1">
      <c r="A159" s="40"/>
      <c r="B159" s="17" t="str">
        <f>'At-Risk Populations'!B183</f>
        <v>Report results of the Diabetes Composite to the State (DY8-10)</v>
      </c>
      <c r="C159" s="41"/>
      <c r="D159" s="38"/>
      <c r="F159" s="246" t="str">
        <f>'At-Risk Populations'!F204</f>
        <v>N/A</v>
      </c>
      <c r="G159" s="39"/>
    </row>
    <row r="160" spans="1:7" ht="6.75" customHeight="1" thickBot="1">
      <c r="A160" s="34"/>
      <c r="F160" s="92"/>
      <c r="G160" s="36"/>
    </row>
    <row r="161" spans="1:7" ht="13.5" thickBot="1">
      <c r="A161" s="34"/>
      <c r="C161" s="35" t="s">
        <v>15</v>
      </c>
      <c r="F161" s="247" t="str">
        <f>'At-Risk Populations'!F206</f>
        <v/>
      </c>
      <c r="G161" s="36"/>
    </row>
    <row r="162" spans="1:7" ht="13.5" thickBot="1">
      <c r="A162" s="34"/>
      <c r="C162" s="35"/>
      <c r="F162" s="92"/>
      <c r="G162" s="36"/>
    </row>
    <row r="163" spans="1:7" ht="13.5" thickBot="1">
      <c r="A163" s="34"/>
      <c r="B163" s="2" t="s">
        <v>10</v>
      </c>
      <c r="C163" s="35"/>
      <c r="F163" s="248">
        <f>'At-Risk Populations'!F19</f>
        <v>2252250</v>
      </c>
      <c r="G163" s="36"/>
    </row>
    <row r="164" spans="1:7" ht="13.5" thickBot="1">
      <c r="A164" s="34"/>
      <c r="C164" s="35"/>
      <c r="F164" s="92"/>
      <c r="G164" s="36"/>
    </row>
    <row r="165" spans="1:7" ht="13.5" thickBot="1">
      <c r="A165" s="34"/>
      <c r="B165" s="2" t="s">
        <v>66</v>
      </c>
      <c r="C165" s="35"/>
      <c r="F165" s="260">
        <f>SUM(F134,F139,F144,F149,F153,F157,F161)</f>
        <v>2</v>
      </c>
      <c r="G165" s="36"/>
    </row>
    <row r="166" spans="1:7" ht="13.5" thickBot="1">
      <c r="A166" s="34"/>
      <c r="C166" s="35"/>
      <c r="F166" s="92"/>
      <c r="G166" s="36"/>
    </row>
    <row r="167" spans="1:7" ht="13.5" thickBot="1">
      <c r="A167" s="34"/>
      <c r="B167" s="2" t="s">
        <v>67</v>
      </c>
      <c r="C167" s="35"/>
      <c r="F167" s="249">
        <f>COUNT(F134,F139,F144,F149,F153,F157,F161)</f>
        <v>2</v>
      </c>
      <c r="G167" s="36"/>
    </row>
    <row r="168" spans="1:7" ht="13.5" thickBot="1">
      <c r="A168" s="34"/>
      <c r="C168" s="35"/>
      <c r="F168" s="92"/>
      <c r="G168" s="36"/>
    </row>
    <row r="169" spans="1:7" ht="13.5" thickBot="1">
      <c r="A169" s="34"/>
      <c r="B169" s="2" t="s">
        <v>68</v>
      </c>
      <c r="C169" s="35"/>
      <c r="F169" s="250">
        <f>IF(F167=0," ",F165/F167)</f>
        <v>1</v>
      </c>
      <c r="G169" s="36"/>
    </row>
    <row r="170" spans="1:7" ht="13.5" thickBot="1">
      <c r="A170" s="34"/>
      <c r="C170" s="35"/>
      <c r="F170" s="92"/>
      <c r="G170" s="36"/>
    </row>
    <row r="171" spans="1:7" ht="13.5" thickBot="1">
      <c r="A171" s="34"/>
      <c r="B171" s="2" t="s">
        <v>69</v>
      </c>
      <c r="C171" s="35"/>
      <c r="F171" s="248">
        <f>IF(F167=0," ",F169*F163)</f>
        <v>2252250</v>
      </c>
      <c r="G171" s="36"/>
    </row>
    <row r="172" spans="1:7" ht="13.5" thickBot="1">
      <c r="A172" s="34"/>
      <c r="C172" s="35"/>
      <c r="F172" s="92"/>
      <c r="G172" s="36"/>
    </row>
    <row r="173" spans="1:7" ht="13.5" thickBot="1">
      <c r="A173" s="34"/>
      <c r="B173" s="2" t="s">
        <v>11</v>
      </c>
      <c r="C173" s="35"/>
      <c r="F173" s="251">
        <f>'At-Risk Populations'!F21</f>
        <v>2252250</v>
      </c>
      <c r="G173" s="36"/>
    </row>
    <row r="174" spans="1:7" ht="13.5" thickBot="1">
      <c r="A174" s="34"/>
      <c r="C174" s="35"/>
      <c r="F174" s="92"/>
      <c r="G174" s="36"/>
    </row>
    <row r="175" spans="1:7" ht="13.5" thickBot="1">
      <c r="A175" s="34"/>
      <c r="B175" s="238" t="s">
        <v>70</v>
      </c>
      <c r="C175" s="35"/>
      <c r="F175" s="216">
        <f>IF(F167=0," ",F171-F173)</f>
        <v>0</v>
      </c>
      <c r="G175" s="36"/>
    </row>
    <row r="176" spans="1:7" ht="15">
      <c r="A176" s="48"/>
      <c r="B176" s="49"/>
      <c r="C176" s="49"/>
      <c r="D176" s="50"/>
      <c r="E176" s="49"/>
      <c r="F176" s="51"/>
      <c r="G176" s="52"/>
    </row>
  </sheetData>
  <sheetProtection password="CB04" sheet="1" objects="1" scenarios="1" formatColumns="0" formatRows="0"/>
  <mergeCells count="1">
    <mergeCell ref="C22:D22"/>
  </mergeCell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59" max="16383" man="1"/>
    <brk id="1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67"/>
  <sheetViews>
    <sheetView showGridLines="0" view="pageBreakPreview" zoomScale="85" zoomScaleSheetLayoutView="85" zoomScalePageLayoutView="70" workbookViewId="0" topLeftCell="A1">
      <selection activeCell="D156" sqref="D156"/>
    </sheetView>
  </sheetViews>
  <sheetFormatPr defaultColWidth="10.00390625" defaultRowHeight="15"/>
  <cols>
    <col min="1" max="1" width="1.7109375" style="2" customWidth="1"/>
    <col min="2" max="2" width="2.140625" style="2" customWidth="1"/>
    <col min="3" max="3" width="20.8515625" style="2" customWidth="1"/>
    <col min="4" max="4" width="74.00390625" style="3" customWidth="1"/>
    <col min="5" max="5" width="2.57421875" style="2" customWidth="1"/>
    <col min="6" max="6" width="15.7109375" style="4" customWidth="1"/>
    <col min="7" max="7" width="2.57421875" style="2" customWidth="1"/>
    <col min="8" max="16384" width="10.00390625" style="2" customWidth="1"/>
  </cols>
  <sheetData>
    <row r="1" ht="15">
      <c r="A1" s="230" t="str">
        <f>'Total Payment Amount'!A1</f>
        <v>CA 1115 Waiver - Delivery System Reform Incentive Payments (DSRIP)</v>
      </c>
    </row>
    <row r="2" spans="1:4" ht="15">
      <c r="A2" s="230" t="str">
        <f>'Total Payment Amount'!B2</f>
        <v xml:space="preserve">DPH SYSTEM: </v>
      </c>
      <c r="C2" s="230"/>
      <c r="D2" s="231" t="str">
        <f>IF('Total Payment Amount'!D2=0,"",'Total Payment Amount'!D2)</f>
        <v>The University of California, San Diego Health System</v>
      </c>
    </row>
    <row r="3" spans="1:4" ht="15">
      <c r="A3" s="230" t="str">
        <f>'Total Payment Amount'!B3</f>
        <v>REPORTING YEAR:</v>
      </c>
      <c r="C3" s="230"/>
      <c r="D3" s="231" t="str">
        <f>IF('Total Payment Amount'!D3=0,"",'Total Payment Amount'!D3)</f>
        <v>DY 7</v>
      </c>
    </row>
    <row r="4" spans="1:4" ht="15">
      <c r="A4" s="230" t="str">
        <f>'Total Payment Amount'!B4</f>
        <v xml:space="preserve">DATE OF SUBMISSION: </v>
      </c>
      <c r="D4" s="232">
        <f>IF('Total Payment Amount'!D4=0,"",'Total Payment Amount'!D4)</f>
        <v>41213</v>
      </c>
    </row>
    <row r="5" ht="15">
      <c r="A5" s="9" t="s">
        <v>142</v>
      </c>
    </row>
    <row r="6" ht="10.5" customHeight="1">
      <c r="A6" s="9"/>
    </row>
    <row r="7" ht="14.25">
      <c r="A7" s="17" t="s">
        <v>59</v>
      </c>
    </row>
    <row r="8" spans="1:2" ht="15" thickBot="1">
      <c r="A8" s="14" t="s">
        <v>2</v>
      </c>
      <c r="B8" s="233" t="s">
        <v>60</v>
      </c>
    </row>
    <row r="9" spans="2:3" ht="15" thickBot="1">
      <c r="B9" s="234"/>
      <c r="C9" s="17" t="s">
        <v>61</v>
      </c>
    </row>
    <row r="10" spans="2:3" ht="15" thickBot="1">
      <c r="B10" s="235"/>
      <c r="C10" s="17" t="s">
        <v>62</v>
      </c>
    </row>
    <row r="11" spans="2:3" ht="15" thickBot="1">
      <c r="B11" s="236"/>
      <c r="C11" s="17" t="s">
        <v>63</v>
      </c>
    </row>
    <row r="12" ht="10.5" customHeight="1"/>
    <row r="13" spans="1:7" s="26" customFormat="1" ht="15">
      <c r="A13" s="20" t="s">
        <v>126</v>
      </c>
      <c r="B13" s="21"/>
      <c r="C13" s="21"/>
      <c r="D13" s="22"/>
      <c r="E13" s="23"/>
      <c r="F13" s="24"/>
      <c r="G13" s="25"/>
    </row>
    <row r="14" spans="1:7" s="33" customFormat="1" ht="15">
      <c r="A14" s="27" t="s">
        <v>127</v>
      </c>
      <c r="B14" s="28"/>
      <c r="C14" s="28"/>
      <c r="D14" s="29"/>
      <c r="E14" s="30"/>
      <c r="F14" s="31"/>
      <c r="G14" s="32"/>
    </row>
    <row r="15" spans="1:7" s="33" customFormat="1" ht="6.75" customHeight="1" thickBot="1">
      <c r="A15" s="40"/>
      <c r="B15" s="17"/>
      <c r="C15" s="41"/>
      <c r="D15" s="38"/>
      <c r="F15" s="19"/>
      <c r="G15" s="39"/>
    </row>
    <row r="16" spans="1:7" s="33" customFormat="1" ht="13.5" customHeight="1" thickBot="1">
      <c r="A16" s="40"/>
      <c r="B16" s="17" t="str">
        <f>Sepsis!B21</f>
        <v>Compliance with Sepsis Resuscitation bundle (%)</v>
      </c>
      <c r="C16" s="41"/>
      <c r="D16" s="38"/>
      <c r="F16" s="246">
        <f>Sepsis!F27</f>
        <v>0.6837606837606838</v>
      </c>
      <c r="G16" s="39"/>
    </row>
    <row r="17" spans="1:7" s="33" customFormat="1" ht="6.75" customHeight="1" thickBot="1">
      <c r="A17" s="40"/>
      <c r="B17" s="17"/>
      <c r="C17" s="41"/>
      <c r="D17" s="38"/>
      <c r="F17" s="99"/>
      <c r="G17" s="39"/>
    </row>
    <row r="18" spans="1:7" s="33" customFormat="1" ht="13.5" customHeight="1" thickBot="1">
      <c r="A18" s="40"/>
      <c r="C18" s="35" t="s">
        <v>15</v>
      </c>
      <c r="D18" s="38"/>
      <c r="F18" s="262">
        <f>Sepsis!F44</f>
        <v>1</v>
      </c>
      <c r="G18" s="39"/>
    </row>
    <row r="19" spans="1:7" s="33" customFormat="1" ht="6.75" customHeight="1" thickBot="1">
      <c r="A19" s="40"/>
      <c r="B19" s="17"/>
      <c r="C19" s="41"/>
      <c r="D19" s="38"/>
      <c r="F19" s="99"/>
      <c r="G19" s="39"/>
    </row>
    <row r="20" spans="1:7" s="33" customFormat="1" ht="13.5" customHeight="1" thickBot="1">
      <c r="A20" s="40"/>
      <c r="B20" s="17" t="str">
        <f>Sepsis!B47</f>
        <v>Optional Milestone:</v>
      </c>
      <c r="C20" s="17"/>
      <c r="D20" s="237" t="str">
        <f>Sepsis!D47</f>
        <v>Implement the Sepsis Resuscitation Bundle.</v>
      </c>
      <c r="F20" s="246" t="str">
        <f>Sepsis!F54</f>
        <v>Yes</v>
      </c>
      <c r="G20" s="39"/>
    </row>
    <row r="21" spans="1:7" ht="6.75" customHeight="1" thickBot="1">
      <c r="A21" s="34"/>
      <c r="F21" s="92"/>
      <c r="G21" s="36"/>
    </row>
    <row r="22" spans="1:7" ht="13.5" thickBot="1">
      <c r="A22" s="34"/>
      <c r="C22" s="35" t="s">
        <v>15</v>
      </c>
      <c r="F22" s="247">
        <f>Sepsis!F69</f>
        <v>1</v>
      </c>
      <c r="G22" s="36"/>
    </row>
    <row r="23" spans="1:7" s="33" customFormat="1" ht="6.75" customHeight="1" thickBot="1">
      <c r="A23" s="40"/>
      <c r="B23" s="17"/>
      <c r="C23" s="41"/>
      <c r="D23" s="38"/>
      <c r="F23" s="99"/>
      <c r="G23" s="39"/>
    </row>
    <row r="24" spans="1:7" s="33" customFormat="1" ht="30" customHeight="1" thickBot="1">
      <c r="A24" s="40"/>
      <c r="B24" s="17" t="str">
        <f>Sepsis!B72</f>
        <v>Optional Milestone:</v>
      </c>
      <c r="C24" s="17"/>
      <c r="D24" s="237" t="str">
        <f>Sepsis!D72</f>
        <v>Report at least 6 months of data collection on Sepsis Resuscitation Bundle to SNI for purposes of establishing the baseline and setting benchmarks.</v>
      </c>
      <c r="F24" s="246">
        <f>Sepsis!F79</f>
        <v>0.5301204819277109</v>
      </c>
      <c r="G24" s="39"/>
    </row>
    <row r="25" spans="1:7" ht="6.75" customHeight="1" thickBot="1">
      <c r="A25" s="34"/>
      <c r="F25" s="92"/>
      <c r="G25" s="36"/>
    </row>
    <row r="26" spans="1:7" ht="13.5" thickBot="1">
      <c r="A26" s="34"/>
      <c r="C26" s="35" t="s">
        <v>15</v>
      </c>
      <c r="F26" s="247">
        <f>Sepsis!F94</f>
        <v>1</v>
      </c>
      <c r="G26" s="36"/>
    </row>
    <row r="27" spans="1:7" s="33" customFormat="1" ht="6.75" customHeight="1" thickBot="1">
      <c r="A27" s="40"/>
      <c r="B27" s="17"/>
      <c r="C27" s="41"/>
      <c r="D27" s="38"/>
      <c r="F27" s="99"/>
      <c r="G27" s="39"/>
    </row>
    <row r="28" spans="1:7" s="33" customFormat="1" ht="13.5" customHeight="1" thickBot="1">
      <c r="A28" s="40"/>
      <c r="B28" s="17" t="str">
        <f>Sepsis!B97</f>
        <v>Optional Milestone:</v>
      </c>
      <c r="C28" s="17"/>
      <c r="D28" s="237">
        <f>Sepsis!D97</f>
        <v>0</v>
      </c>
      <c r="F28" s="246" t="str">
        <f>Sepsis!F104</f>
        <v>N/A</v>
      </c>
      <c r="G28" s="39"/>
    </row>
    <row r="29" spans="1:7" ht="6.75" customHeight="1" thickBot="1">
      <c r="A29" s="34"/>
      <c r="F29" s="92"/>
      <c r="G29" s="36"/>
    </row>
    <row r="30" spans="1:7" ht="13.5" thickBot="1">
      <c r="A30" s="34"/>
      <c r="C30" s="35" t="s">
        <v>15</v>
      </c>
      <c r="F30" s="247" t="str">
        <f>Sepsis!F119</f>
        <v/>
      </c>
      <c r="G30" s="36"/>
    </row>
    <row r="31" spans="1:7" s="33" customFormat="1" ht="6.75" customHeight="1" thickBot="1">
      <c r="A31" s="40"/>
      <c r="B31" s="17"/>
      <c r="C31" s="41"/>
      <c r="D31" s="38"/>
      <c r="F31" s="99"/>
      <c r="G31" s="39"/>
    </row>
    <row r="32" spans="1:7" s="33" customFormat="1" ht="13.5" customHeight="1" thickBot="1">
      <c r="A32" s="40"/>
      <c r="B32" s="17" t="str">
        <f>Sepsis!B122</f>
        <v>Optional Milestone:</v>
      </c>
      <c r="C32" s="17"/>
      <c r="D32" s="237">
        <f>Sepsis!D122</f>
        <v>0</v>
      </c>
      <c r="F32" s="246" t="str">
        <f>Sepsis!F129</f>
        <v>N/A</v>
      </c>
      <c r="G32" s="39"/>
    </row>
    <row r="33" spans="1:7" ht="6.75" customHeight="1" thickBot="1">
      <c r="A33" s="34"/>
      <c r="F33" s="92"/>
      <c r="G33" s="36"/>
    </row>
    <row r="34" spans="1:7" ht="13.5" thickBot="1">
      <c r="A34" s="34"/>
      <c r="C34" s="35" t="s">
        <v>15</v>
      </c>
      <c r="F34" s="247" t="str">
        <f>Sepsis!F144</f>
        <v/>
      </c>
      <c r="G34" s="36"/>
    </row>
    <row r="35" spans="1:7" s="33" customFormat="1" ht="6.75" customHeight="1" thickBot="1">
      <c r="A35" s="40"/>
      <c r="B35" s="17"/>
      <c r="C35" s="41"/>
      <c r="D35" s="38"/>
      <c r="F35" s="99"/>
      <c r="G35" s="39"/>
    </row>
    <row r="36" spans="1:7" s="33" customFormat="1" ht="13.5" customHeight="1" thickBot="1">
      <c r="A36" s="40"/>
      <c r="B36" s="17" t="str">
        <f>Sepsis!B147</f>
        <v>Optional Milestone:</v>
      </c>
      <c r="C36" s="17"/>
      <c r="D36" s="237">
        <f>Sepsis!D147</f>
        <v>0</v>
      </c>
      <c r="F36" s="246" t="str">
        <f>Sepsis!F154</f>
        <v>N/A</v>
      </c>
      <c r="G36" s="39"/>
    </row>
    <row r="37" spans="1:7" ht="6.75" customHeight="1" thickBot="1">
      <c r="A37" s="34"/>
      <c r="F37" s="92"/>
      <c r="G37" s="36"/>
    </row>
    <row r="38" spans="1:7" ht="13.5" thickBot="1">
      <c r="A38" s="34"/>
      <c r="C38" s="35" t="s">
        <v>15</v>
      </c>
      <c r="F38" s="247" t="str">
        <f>Sepsis!F169</f>
        <v/>
      </c>
      <c r="G38" s="36"/>
    </row>
    <row r="39" spans="1:7" s="33" customFormat="1" ht="6.75" customHeight="1" thickBot="1">
      <c r="A39" s="40"/>
      <c r="B39" s="17"/>
      <c r="C39" s="41"/>
      <c r="D39" s="38"/>
      <c r="F39" s="99"/>
      <c r="G39" s="39"/>
    </row>
    <row r="40" spans="1:7" s="33" customFormat="1" ht="13.5" customHeight="1" thickBot="1">
      <c r="A40" s="40"/>
      <c r="B40" s="17" t="str">
        <f>Sepsis!B172</f>
        <v>Optional Milestone:</v>
      </c>
      <c r="C40" s="17"/>
      <c r="D40" s="237">
        <f>Sepsis!D172</f>
        <v>0</v>
      </c>
      <c r="F40" s="246" t="str">
        <f>Sepsis!F179</f>
        <v>N/A</v>
      </c>
      <c r="G40" s="39"/>
    </row>
    <row r="41" spans="1:7" ht="6.75" customHeight="1" thickBot="1">
      <c r="A41" s="34"/>
      <c r="F41" s="92"/>
      <c r="G41" s="36"/>
    </row>
    <row r="42" spans="1:7" ht="13.5" thickBot="1">
      <c r="A42" s="34"/>
      <c r="C42" s="35" t="s">
        <v>15</v>
      </c>
      <c r="F42" s="247" t="str">
        <f>Sepsis!F194</f>
        <v/>
      </c>
      <c r="G42" s="36"/>
    </row>
    <row r="43" spans="1:7" s="33" customFormat="1" ht="6.75" customHeight="1" thickBot="1">
      <c r="A43" s="40"/>
      <c r="B43" s="17"/>
      <c r="C43" s="41"/>
      <c r="D43" s="38"/>
      <c r="F43" s="99"/>
      <c r="G43" s="39"/>
    </row>
    <row r="44" spans="1:7" s="33" customFormat="1" ht="13.5" customHeight="1" thickBot="1">
      <c r="A44" s="40"/>
      <c r="B44" s="17" t="str">
        <f>Sepsis!B197</f>
        <v>Optional Milestone:</v>
      </c>
      <c r="C44" s="17"/>
      <c r="D44" s="237">
        <f>Sepsis!D197</f>
        <v>0</v>
      </c>
      <c r="F44" s="246" t="str">
        <f>Sepsis!F204</f>
        <v>N/A</v>
      </c>
      <c r="G44" s="39"/>
    </row>
    <row r="45" spans="1:7" ht="6.75" customHeight="1" thickBot="1">
      <c r="A45" s="34"/>
      <c r="F45" s="92"/>
      <c r="G45" s="36"/>
    </row>
    <row r="46" spans="1:7" ht="13.5" thickBot="1">
      <c r="A46" s="34"/>
      <c r="C46" s="35" t="s">
        <v>15</v>
      </c>
      <c r="F46" s="247" t="str">
        <f>Sepsis!F219</f>
        <v/>
      </c>
      <c r="G46" s="36"/>
    </row>
    <row r="47" spans="1:7" s="33" customFormat="1" ht="6.75" customHeight="1" thickBot="1">
      <c r="A47" s="40"/>
      <c r="B47" s="17"/>
      <c r="C47" s="41"/>
      <c r="D47" s="38"/>
      <c r="F47" s="99"/>
      <c r="G47" s="39"/>
    </row>
    <row r="48" spans="1:7" s="33" customFormat="1" ht="13.5" customHeight="1" thickBot="1">
      <c r="A48" s="40"/>
      <c r="B48" s="17" t="str">
        <f>Sepsis!B222</f>
        <v>Optional Milestone:</v>
      </c>
      <c r="C48" s="17"/>
      <c r="D48" s="237">
        <f>Sepsis!D222</f>
        <v>0</v>
      </c>
      <c r="F48" s="246" t="str">
        <f>Sepsis!F229</f>
        <v>N/A</v>
      </c>
      <c r="G48" s="39"/>
    </row>
    <row r="49" spans="1:7" ht="6.75" customHeight="1" thickBot="1">
      <c r="A49" s="34"/>
      <c r="F49" s="92"/>
      <c r="G49" s="36"/>
    </row>
    <row r="50" spans="1:7" ht="13.5" thickBot="1">
      <c r="A50" s="34"/>
      <c r="C50" s="35" t="s">
        <v>15</v>
      </c>
      <c r="F50" s="247" t="str">
        <f>Sepsis!F244</f>
        <v/>
      </c>
      <c r="G50" s="36"/>
    </row>
    <row r="51" spans="1:7" s="33" customFormat="1" ht="6.75" customHeight="1" thickBot="1">
      <c r="A51" s="40"/>
      <c r="B51" s="17"/>
      <c r="C51" s="41"/>
      <c r="D51" s="38"/>
      <c r="F51" s="99"/>
      <c r="G51" s="39"/>
    </row>
    <row r="52" spans="1:7" s="33" customFormat="1" ht="13.5" customHeight="1" thickBot="1">
      <c r="A52" s="40"/>
      <c r="B52" s="17" t="str">
        <f>Sepsis!B247</f>
        <v>Optional Milestone:</v>
      </c>
      <c r="C52" s="17"/>
      <c r="D52" s="237">
        <f>Sepsis!D247</f>
        <v>0</v>
      </c>
      <c r="F52" s="246" t="str">
        <f>Sepsis!F254</f>
        <v>N/A</v>
      </c>
      <c r="G52" s="39"/>
    </row>
    <row r="53" spans="1:7" ht="6.75" customHeight="1" thickBot="1">
      <c r="A53" s="34"/>
      <c r="F53" s="92"/>
      <c r="G53" s="36"/>
    </row>
    <row r="54" spans="1:7" ht="13.5" thickBot="1">
      <c r="A54" s="34"/>
      <c r="C54" s="35" t="s">
        <v>15</v>
      </c>
      <c r="F54" s="247" t="str">
        <f>Sepsis!F269</f>
        <v/>
      </c>
      <c r="G54" s="36"/>
    </row>
    <row r="55" spans="1:7" s="33" customFormat="1" ht="6.75" customHeight="1" thickBot="1">
      <c r="A55" s="40"/>
      <c r="B55" s="17"/>
      <c r="C55" s="41"/>
      <c r="D55" s="38"/>
      <c r="F55" s="99"/>
      <c r="G55" s="39"/>
    </row>
    <row r="56" spans="1:7" s="33" customFormat="1" ht="13.5" customHeight="1" thickBot="1">
      <c r="A56" s="40"/>
      <c r="B56" s="17" t="str">
        <f>Sepsis!B272</f>
        <v>Optional Milestone:</v>
      </c>
      <c r="C56" s="17"/>
      <c r="D56" s="237">
        <f>Sepsis!D272</f>
        <v>0</v>
      </c>
      <c r="F56" s="246" t="str">
        <f>Sepsis!F279</f>
        <v>N/A</v>
      </c>
      <c r="G56" s="39"/>
    </row>
    <row r="57" spans="1:7" ht="6.75" customHeight="1" thickBot="1">
      <c r="A57" s="34"/>
      <c r="F57" s="92"/>
      <c r="G57" s="36"/>
    </row>
    <row r="58" spans="1:7" ht="13.5" thickBot="1">
      <c r="A58" s="34"/>
      <c r="C58" s="35" t="s">
        <v>15</v>
      </c>
      <c r="F58" s="247" t="str">
        <f>Sepsis!F294</f>
        <v/>
      </c>
      <c r="G58" s="36"/>
    </row>
    <row r="59" spans="1:7" ht="13.5" thickBot="1">
      <c r="A59" s="34"/>
      <c r="C59" s="35"/>
      <c r="F59" s="92"/>
      <c r="G59" s="36"/>
    </row>
    <row r="60" spans="1:7" ht="13.5" thickBot="1">
      <c r="A60" s="34"/>
      <c r="B60" s="2" t="s">
        <v>10</v>
      </c>
      <c r="C60" s="35"/>
      <c r="F60" s="248">
        <f>Sepsis!F17</f>
        <v>1143450</v>
      </c>
      <c r="G60" s="36"/>
    </row>
    <row r="61" spans="1:7" ht="13.5" thickBot="1">
      <c r="A61" s="34"/>
      <c r="C61" s="35"/>
      <c r="F61" s="92"/>
      <c r="G61" s="36"/>
    </row>
    <row r="62" spans="1:7" ht="13.5" thickBot="1">
      <c r="A62" s="34"/>
      <c r="B62" s="2" t="s">
        <v>66</v>
      </c>
      <c r="C62" s="35"/>
      <c r="F62" s="249">
        <f>SUM(F18,F22,F26,F30,F34,F38,F42,F46,F50,F54,F58)</f>
        <v>3</v>
      </c>
      <c r="G62" s="36"/>
    </row>
    <row r="63" spans="1:7" ht="13.5" thickBot="1">
      <c r="A63" s="34"/>
      <c r="C63" s="35"/>
      <c r="F63" s="92"/>
      <c r="G63" s="36"/>
    </row>
    <row r="64" spans="1:7" ht="13.5" thickBot="1">
      <c r="A64" s="34"/>
      <c r="B64" s="2" t="s">
        <v>67</v>
      </c>
      <c r="C64" s="35"/>
      <c r="F64" s="249">
        <f>COUNT(F18,F22,F26,F30,F34,F38,F42,F46,F50,F54,F58)</f>
        <v>3</v>
      </c>
      <c r="G64" s="36"/>
    </row>
    <row r="65" spans="1:7" ht="13.5" thickBot="1">
      <c r="A65" s="34"/>
      <c r="C65" s="35"/>
      <c r="F65" s="92"/>
      <c r="G65" s="36"/>
    </row>
    <row r="66" spans="1:7" ht="13.5" thickBot="1">
      <c r="A66" s="34"/>
      <c r="B66" s="2" t="s">
        <v>68</v>
      </c>
      <c r="C66" s="35"/>
      <c r="F66" s="250">
        <f>IF(F64=0," ",F62/F64)</f>
        <v>1</v>
      </c>
      <c r="G66" s="36"/>
    </row>
    <row r="67" spans="1:7" ht="13.5" thickBot="1">
      <c r="A67" s="34"/>
      <c r="C67" s="35"/>
      <c r="F67" s="92"/>
      <c r="G67" s="36"/>
    </row>
    <row r="68" spans="1:7" ht="13.5" thickBot="1">
      <c r="A68" s="34"/>
      <c r="B68" s="2" t="s">
        <v>69</v>
      </c>
      <c r="C68" s="35"/>
      <c r="F68" s="248">
        <f>IF(F64=0," ",F66*F60)</f>
        <v>1143450</v>
      </c>
      <c r="G68" s="36"/>
    </row>
    <row r="69" spans="1:7" ht="13.5" thickBot="1">
      <c r="A69" s="34"/>
      <c r="C69" s="35"/>
      <c r="F69" s="92"/>
      <c r="G69" s="36"/>
    </row>
    <row r="70" spans="1:7" ht="13.5" thickBot="1">
      <c r="A70" s="34"/>
      <c r="B70" s="2" t="s">
        <v>11</v>
      </c>
      <c r="C70" s="35"/>
      <c r="F70" s="251">
        <f>Sepsis!F19</f>
        <v>1143450</v>
      </c>
      <c r="G70" s="36"/>
    </row>
    <row r="71" spans="1:7" ht="13.5" thickBot="1">
      <c r="A71" s="34"/>
      <c r="C71" s="35"/>
      <c r="F71" s="92"/>
      <c r="G71" s="36"/>
    </row>
    <row r="72" spans="1:7" ht="13.5" thickBot="1">
      <c r="A72" s="34"/>
      <c r="B72" s="238" t="s">
        <v>70</v>
      </c>
      <c r="C72" s="35"/>
      <c r="F72" s="216">
        <f>IF(F64=0," ",F68-F70)</f>
        <v>0</v>
      </c>
      <c r="G72" s="36"/>
    </row>
    <row r="73" spans="1:7" s="33" customFormat="1" ht="12.75" customHeight="1">
      <c r="A73" s="239"/>
      <c r="B73" s="240"/>
      <c r="C73" s="241"/>
      <c r="D73" s="153"/>
      <c r="E73" s="242"/>
      <c r="F73" s="252"/>
      <c r="G73" s="243"/>
    </row>
    <row r="74" spans="1:7" s="33" customFormat="1" ht="15.75" thickBot="1">
      <c r="A74" s="27" t="s">
        <v>128</v>
      </c>
      <c r="B74" s="28"/>
      <c r="C74" s="28"/>
      <c r="D74" s="29"/>
      <c r="E74" s="30"/>
      <c r="F74" s="111"/>
      <c r="G74" s="32"/>
    </row>
    <row r="75" spans="1:7" s="33" customFormat="1" ht="13.5" customHeight="1" thickBot="1">
      <c r="A75" s="258"/>
      <c r="B75" s="17" t="str">
        <f>CLABSI!B21</f>
        <v>Compliance with Central Line Insertion Practices (CLIP) (%)</v>
      </c>
      <c r="D75" s="38"/>
      <c r="F75" s="246">
        <f>CLABSI!F27</f>
        <v>1</v>
      </c>
      <c r="G75" s="39"/>
    </row>
    <row r="76" spans="1:7" s="33" customFormat="1" ht="6.75" customHeight="1" thickBot="1">
      <c r="A76" s="258"/>
      <c r="B76" s="17"/>
      <c r="C76" s="17"/>
      <c r="D76" s="38"/>
      <c r="F76" s="99"/>
      <c r="G76" s="39"/>
    </row>
    <row r="77" spans="1:7" s="33" customFormat="1" ht="13.5" customHeight="1" thickBot="1">
      <c r="A77" s="40"/>
      <c r="C77" s="35" t="s">
        <v>15</v>
      </c>
      <c r="D77" s="38"/>
      <c r="F77" s="259">
        <f>CLABSI!F44</f>
        <v>1</v>
      </c>
      <c r="G77" s="39"/>
    </row>
    <row r="78" spans="1:7" s="33" customFormat="1" ht="6.75" customHeight="1" thickBot="1">
      <c r="A78" s="40"/>
      <c r="B78" s="17"/>
      <c r="C78" s="41"/>
      <c r="D78" s="38"/>
      <c r="F78" s="99"/>
      <c r="G78" s="39"/>
    </row>
    <row r="79" spans="1:7" s="33" customFormat="1" ht="30" customHeight="1" thickBot="1">
      <c r="A79" s="40"/>
      <c r="B79" s="17" t="str">
        <f>CLABSI!B47</f>
        <v>Optional Milestone:</v>
      </c>
      <c r="C79" s="17"/>
      <c r="D79" s="237" t="str">
        <f>CLABSI!D47</f>
        <v>Report at least 6 months of data collection on CLIP to SNI for purposes of establishing the baseline and setting benchmarks.</v>
      </c>
      <c r="F79" s="246" t="str">
        <f>CLABSI!F54</f>
        <v>Yes</v>
      </c>
      <c r="G79" s="39"/>
    </row>
    <row r="80" spans="1:7" ht="6.75" customHeight="1" thickBot="1">
      <c r="A80" s="34"/>
      <c r="F80" s="92"/>
      <c r="G80" s="36"/>
    </row>
    <row r="81" spans="1:7" ht="13.5" thickBot="1">
      <c r="A81" s="34"/>
      <c r="C81" s="35" t="s">
        <v>15</v>
      </c>
      <c r="F81" s="247">
        <f>CLABSI!F69</f>
        <v>1</v>
      </c>
      <c r="G81" s="36"/>
    </row>
    <row r="82" spans="1:7" s="33" customFormat="1" ht="6.75" customHeight="1" thickBot="1">
      <c r="A82" s="40"/>
      <c r="B82" s="17"/>
      <c r="C82" s="41"/>
      <c r="D82" s="38"/>
      <c r="F82" s="99"/>
      <c r="G82" s="39"/>
    </row>
    <row r="83" spans="1:7" s="33" customFormat="1" ht="33" customHeight="1" thickBot="1">
      <c r="A83" s="40"/>
      <c r="B83" s="17" t="str">
        <f>CLABSI!B72</f>
        <v>Optional Milestone:</v>
      </c>
      <c r="C83" s="17"/>
      <c r="D83" s="237" t="str">
        <f>CLABSI!D72</f>
        <v>Report at least 6 months of data collection on CLABSI to SNI for purposes of establishing the baseline and setting benchmarks.</v>
      </c>
      <c r="F83" s="246">
        <f>CLABSI!F79</f>
        <v>0.0019295933734939758</v>
      </c>
      <c r="G83" s="39"/>
    </row>
    <row r="84" spans="1:7" ht="6.75" customHeight="1" thickBot="1">
      <c r="A84" s="34"/>
      <c r="F84" s="92"/>
      <c r="G84" s="36"/>
    </row>
    <row r="85" spans="1:7" ht="13.5" thickBot="1">
      <c r="A85" s="34"/>
      <c r="C85" s="35" t="s">
        <v>15</v>
      </c>
      <c r="F85" s="247">
        <f>CLABSI!F94</f>
        <v>1</v>
      </c>
      <c r="G85" s="36"/>
    </row>
    <row r="86" spans="1:7" s="33" customFormat="1" ht="6.75" customHeight="1" thickBot="1">
      <c r="A86" s="40"/>
      <c r="B86" s="17"/>
      <c r="C86" s="41"/>
      <c r="D86" s="38"/>
      <c r="F86" s="99"/>
      <c r="G86" s="39"/>
    </row>
    <row r="87" spans="1:7" s="33" customFormat="1" ht="13.5" customHeight="1" thickBot="1">
      <c r="A87" s="40"/>
      <c r="B87" s="17" t="str">
        <f>CLABSI!B97</f>
        <v>Optional Milestone:</v>
      </c>
      <c r="C87" s="17"/>
      <c r="D87" s="237">
        <f>CLABSI!D97</f>
        <v>0</v>
      </c>
      <c r="F87" s="246" t="str">
        <f>CLABSI!F104</f>
        <v>N/A</v>
      </c>
      <c r="G87" s="39"/>
    </row>
    <row r="88" spans="1:7" ht="6.75" customHeight="1" thickBot="1">
      <c r="A88" s="34"/>
      <c r="F88" s="92"/>
      <c r="G88" s="36"/>
    </row>
    <row r="89" spans="1:7" ht="13.5" thickBot="1">
      <c r="A89" s="34"/>
      <c r="C89" s="35" t="s">
        <v>15</v>
      </c>
      <c r="F89" s="247" t="str">
        <f>CLABSI!F119</f>
        <v/>
      </c>
      <c r="G89" s="36"/>
    </row>
    <row r="90" spans="1:7" s="33" customFormat="1" ht="6.75" customHeight="1" thickBot="1">
      <c r="A90" s="40"/>
      <c r="B90" s="17"/>
      <c r="C90" s="41"/>
      <c r="D90" s="38"/>
      <c r="F90" s="99"/>
      <c r="G90" s="39"/>
    </row>
    <row r="91" spans="1:7" s="33" customFormat="1" ht="13.5" customHeight="1" thickBot="1">
      <c r="A91" s="40"/>
      <c r="B91" s="17" t="str">
        <f>CLABSI!B122</f>
        <v>Optional Milestone:</v>
      </c>
      <c r="C91" s="17"/>
      <c r="D91" s="237">
        <f>CLABSI!D122</f>
        <v>0</v>
      </c>
      <c r="F91" s="246" t="str">
        <f>CLABSI!F129</f>
        <v>N/A</v>
      </c>
      <c r="G91" s="39"/>
    </row>
    <row r="92" spans="1:7" ht="6.75" customHeight="1" thickBot="1">
      <c r="A92" s="34"/>
      <c r="F92" s="92"/>
      <c r="G92" s="36"/>
    </row>
    <row r="93" spans="1:7" ht="13.5" thickBot="1">
      <c r="A93" s="34"/>
      <c r="C93" s="35" t="s">
        <v>15</v>
      </c>
      <c r="F93" s="247" t="str">
        <f>CLABSI!F144</f>
        <v/>
      </c>
      <c r="G93" s="36"/>
    </row>
    <row r="94" spans="1:7" s="33" customFormat="1" ht="6.75" customHeight="1" thickBot="1">
      <c r="A94" s="40"/>
      <c r="B94" s="17"/>
      <c r="C94" s="41"/>
      <c r="D94" s="38"/>
      <c r="F94" s="99"/>
      <c r="G94" s="39"/>
    </row>
    <row r="95" spans="1:7" s="33" customFormat="1" ht="13.5" customHeight="1" thickBot="1">
      <c r="A95" s="40"/>
      <c r="B95" s="17" t="str">
        <f>CLABSI!B147</f>
        <v>Optional Milestone:</v>
      </c>
      <c r="C95" s="17"/>
      <c r="D95" s="237">
        <f>CLABSI!D147</f>
        <v>0</v>
      </c>
      <c r="F95" s="246" t="str">
        <f>CLABSI!F154</f>
        <v>N/A</v>
      </c>
      <c r="G95" s="39"/>
    </row>
    <row r="96" spans="1:7" ht="6.75" customHeight="1" thickBot="1">
      <c r="A96" s="34"/>
      <c r="F96" s="92"/>
      <c r="G96" s="36"/>
    </row>
    <row r="97" spans="1:7" ht="13.5" thickBot="1">
      <c r="A97" s="34"/>
      <c r="C97" s="35" t="s">
        <v>15</v>
      </c>
      <c r="F97" s="247" t="str">
        <f>CLABSI!F169</f>
        <v/>
      </c>
      <c r="G97" s="36"/>
    </row>
    <row r="98" spans="1:7" s="33" customFormat="1" ht="6.75" customHeight="1" thickBot="1">
      <c r="A98" s="40"/>
      <c r="B98" s="17"/>
      <c r="C98" s="41"/>
      <c r="D98" s="38"/>
      <c r="F98" s="99"/>
      <c r="G98" s="39"/>
    </row>
    <row r="99" spans="1:7" s="33" customFormat="1" ht="13.5" customHeight="1" thickBot="1">
      <c r="A99" s="40"/>
      <c r="B99" s="17" t="str">
        <f>CLABSI!B172</f>
        <v>Optional Milestone:</v>
      </c>
      <c r="C99" s="17"/>
      <c r="D99" s="237">
        <f>CLABSI!D172</f>
        <v>0</v>
      </c>
      <c r="F99" s="246" t="str">
        <f>CLABSI!F179</f>
        <v>N/A</v>
      </c>
      <c r="G99" s="39"/>
    </row>
    <row r="100" spans="1:7" ht="6.75" customHeight="1" thickBot="1">
      <c r="A100" s="34"/>
      <c r="F100" s="92"/>
      <c r="G100" s="36"/>
    </row>
    <row r="101" spans="1:7" ht="13.5" thickBot="1">
      <c r="A101" s="34"/>
      <c r="C101" s="35" t="s">
        <v>15</v>
      </c>
      <c r="F101" s="247" t="str">
        <f>CLABSI!F194</f>
        <v/>
      </c>
      <c r="G101" s="36"/>
    </row>
    <row r="102" spans="1:7" s="33" customFormat="1" ht="6.75" customHeight="1" thickBot="1">
      <c r="A102" s="40"/>
      <c r="B102" s="17"/>
      <c r="C102" s="41"/>
      <c r="D102" s="38"/>
      <c r="F102" s="99"/>
      <c r="G102" s="39"/>
    </row>
    <row r="103" spans="1:7" s="33" customFormat="1" ht="13.5" customHeight="1" thickBot="1">
      <c r="A103" s="40"/>
      <c r="B103" s="17" t="str">
        <f>CLABSI!B197</f>
        <v>Optional Milestone:</v>
      </c>
      <c r="C103" s="17"/>
      <c r="D103" s="237">
        <f>CLABSI!D197</f>
        <v>0</v>
      </c>
      <c r="F103" s="246" t="str">
        <f>CLABSI!F204</f>
        <v>N/A</v>
      </c>
      <c r="G103" s="39"/>
    </row>
    <row r="104" spans="1:7" ht="6.75" customHeight="1" thickBot="1">
      <c r="A104" s="34"/>
      <c r="F104" s="92"/>
      <c r="G104" s="36"/>
    </row>
    <row r="105" spans="1:7" ht="13.5" thickBot="1">
      <c r="A105" s="34"/>
      <c r="C105" s="35" t="s">
        <v>15</v>
      </c>
      <c r="F105" s="247" t="str">
        <f>CLABSI!F219</f>
        <v/>
      </c>
      <c r="G105" s="36"/>
    </row>
    <row r="106" spans="1:7" s="33" customFormat="1" ht="6.75" customHeight="1" thickBot="1">
      <c r="A106" s="40"/>
      <c r="B106" s="17"/>
      <c r="C106" s="41"/>
      <c r="D106" s="38"/>
      <c r="F106" s="99"/>
      <c r="G106" s="39"/>
    </row>
    <row r="107" spans="1:7" s="33" customFormat="1" ht="13.5" customHeight="1" thickBot="1">
      <c r="A107" s="40"/>
      <c r="B107" s="17" t="str">
        <f>CLABSI!B222</f>
        <v>Optional Milestone:</v>
      </c>
      <c r="C107" s="17"/>
      <c r="D107" s="237">
        <f>CLABSI!D222</f>
        <v>0</v>
      </c>
      <c r="F107" s="246" t="str">
        <f>CLABSI!F229</f>
        <v>N/A</v>
      </c>
      <c r="G107" s="39"/>
    </row>
    <row r="108" spans="1:7" ht="6.75" customHeight="1" thickBot="1">
      <c r="A108" s="34"/>
      <c r="F108" s="92"/>
      <c r="G108" s="36"/>
    </row>
    <row r="109" spans="1:7" ht="13.5" thickBot="1">
      <c r="A109" s="34"/>
      <c r="C109" s="35" t="s">
        <v>15</v>
      </c>
      <c r="F109" s="247" t="str">
        <f>CLABSI!F244</f>
        <v/>
      </c>
      <c r="G109" s="36"/>
    </row>
    <row r="110" spans="1:7" s="33" customFormat="1" ht="6.75" customHeight="1" thickBot="1">
      <c r="A110" s="40"/>
      <c r="B110" s="17"/>
      <c r="C110" s="41"/>
      <c r="D110" s="38"/>
      <c r="F110" s="99"/>
      <c r="G110" s="39"/>
    </row>
    <row r="111" spans="1:7" s="33" customFormat="1" ht="13.5" customHeight="1" thickBot="1">
      <c r="A111" s="40"/>
      <c r="B111" s="17" t="str">
        <f>CLABSI!B247</f>
        <v>Optional Milestone:</v>
      </c>
      <c r="C111" s="17"/>
      <c r="D111" s="237">
        <f>CLABSI!D247</f>
        <v>0</v>
      </c>
      <c r="F111" s="246" t="str">
        <f>CLABSI!F254</f>
        <v>N/A</v>
      </c>
      <c r="G111" s="39"/>
    </row>
    <row r="112" spans="1:7" ht="6.75" customHeight="1" thickBot="1">
      <c r="A112" s="34"/>
      <c r="F112" s="92"/>
      <c r="G112" s="36"/>
    </row>
    <row r="113" spans="1:7" ht="13.5" thickBot="1">
      <c r="A113" s="34"/>
      <c r="C113" s="35" t="s">
        <v>15</v>
      </c>
      <c r="F113" s="247" t="str">
        <f>CLABSI!F269</f>
        <v/>
      </c>
      <c r="G113" s="36"/>
    </row>
    <row r="114" spans="1:7" ht="13.5" thickBot="1">
      <c r="A114" s="34"/>
      <c r="C114" s="35"/>
      <c r="F114" s="92"/>
      <c r="G114" s="36"/>
    </row>
    <row r="115" spans="1:7" ht="13.5" thickBot="1">
      <c r="A115" s="34"/>
      <c r="B115" s="2" t="s">
        <v>10</v>
      </c>
      <c r="C115" s="35"/>
      <c r="F115" s="248">
        <f>CLABSI!F17</f>
        <v>1143450</v>
      </c>
      <c r="G115" s="36"/>
    </row>
    <row r="116" spans="1:7" ht="13.5" thickBot="1">
      <c r="A116" s="34"/>
      <c r="C116" s="35"/>
      <c r="F116" s="92"/>
      <c r="G116" s="36"/>
    </row>
    <row r="117" spans="1:7" ht="13.5" thickBot="1">
      <c r="A117" s="34"/>
      <c r="B117" s="2" t="s">
        <v>66</v>
      </c>
      <c r="C117" s="35"/>
      <c r="F117" s="260">
        <f>SUM(F77,F81,F85,F89,F93,F97,F101,F105,F109,F113)</f>
        <v>3</v>
      </c>
      <c r="G117" s="36"/>
    </row>
    <row r="118" spans="1:7" ht="13.5" thickBot="1">
      <c r="A118" s="34"/>
      <c r="C118" s="35"/>
      <c r="F118" s="92"/>
      <c r="G118" s="36"/>
    </row>
    <row r="119" spans="1:7" ht="13.5" thickBot="1">
      <c r="A119" s="34"/>
      <c r="B119" s="2" t="s">
        <v>67</v>
      </c>
      <c r="C119" s="35"/>
      <c r="F119" s="249">
        <f>COUNT(F77,F81,F85,F89,F93,F97,F101,F105,F109,F113)</f>
        <v>3</v>
      </c>
      <c r="G119" s="36"/>
    </row>
    <row r="120" spans="1:7" ht="13.5" thickBot="1">
      <c r="A120" s="34"/>
      <c r="C120" s="35"/>
      <c r="F120" s="92"/>
      <c r="G120" s="36"/>
    </row>
    <row r="121" spans="1:7" ht="13.5" thickBot="1">
      <c r="A121" s="34"/>
      <c r="B121" s="2" t="s">
        <v>68</v>
      </c>
      <c r="C121" s="35"/>
      <c r="F121" s="250">
        <f>IF(F119=0," ",F117/F119)</f>
        <v>1</v>
      </c>
      <c r="G121" s="36"/>
    </row>
    <row r="122" spans="1:7" ht="13.5" thickBot="1">
      <c r="A122" s="34"/>
      <c r="C122" s="35"/>
      <c r="F122" s="92"/>
      <c r="G122" s="36"/>
    </row>
    <row r="123" spans="1:7" ht="13.5" thickBot="1">
      <c r="A123" s="34"/>
      <c r="B123" s="2" t="s">
        <v>69</v>
      </c>
      <c r="C123" s="35"/>
      <c r="F123" s="248">
        <f>IF(F119=0," ",F121*F115)</f>
        <v>1143450</v>
      </c>
      <c r="G123" s="36"/>
    </row>
    <row r="124" spans="1:7" ht="13.5" thickBot="1">
      <c r="A124" s="34"/>
      <c r="C124" s="35"/>
      <c r="F124" s="92"/>
      <c r="G124" s="36"/>
    </row>
    <row r="125" spans="1:7" ht="13.5" thickBot="1">
      <c r="A125" s="34"/>
      <c r="B125" s="2" t="s">
        <v>11</v>
      </c>
      <c r="C125" s="35"/>
      <c r="F125" s="251">
        <f>CLABSI!F19</f>
        <v>1143450</v>
      </c>
      <c r="G125" s="36"/>
    </row>
    <row r="126" spans="1:7" ht="13.5" thickBot="1">
      <c r="A126" s="34"/>
      <c r="C126" s="35"/>
      <c r="F126" s="92"/>
      <c r="G126" s="36"/>
    </row>
    <row r="127" spans="1:7" ht="13.5" thickBot="1">
      <c r="A127" s="34"/>
      <c r="B127" s="238" t="s">
        <v>70</v>
      </c>
      <c r="C127" s="35"/>
      <c r="F127" s="216">
        <f>IF(F119=0," ",F123-F125)</f>
        <v>0</v>
      </c>
      <c r="G127" s="36"/>
    </row>
    <row r="128" spans="1:7" s="33" customFormat="1" ht="12.75" customHeight="1">
      <c r="A128" s="239"/>
      <c r="B128" s="240"/>
      <c r="C128" s="241"/>
      <c r="D128" s="153"/>
      <c r="E128" s="242"/>
      <c r="F128" s="252"/>
      <c r="G128" s="243"/>
    </row>
    <row r="129" spans="1:7" s="33" customFormat="1" ht="15.75" thickBot="1">
      <c r="A129" s="27" t="s">
        <v>129</v>
      </c>
      <c r="B129" s="28"/>
      <c r="C129" s="28"/>
      <c r="D129" s="29"/>
      <c r="E129" s="30"/>
      <c r="F129" s="111"/>
      <c r="G129" s="32"/>
    </row>
    <row r="130" spans="1:7" s="33" customFormat="1" ht="13.5" customHeight="1" thickBot="1">
      <c r="A130" s="37"/>
      <c r="B130" s="17" t="str">
        <f>SSI!B21</f>
        <v>Rate of surgical site infection for Class 1 and 2 wounds (%)</v>
      </c>
      <c r="C130" s="9"/>
      <c r="D130" s="38"/>
      <c r="F130" s="246">
        <f>SSI!F27</f>
        <v>0.02406832298136646</v>
      </c>
      <c r="G130" s="39"/>
    </row>
    <row r="131" spans="1:7" s="33" customFormat="1" ht="6.75" customHeight="1" thickBot="1">
      <c r="A131" s="40"/>
      <c r="B131" s="17"/>
      <c r="C131" s="17"/>
      <c r="D131" s="38"/>
      <c r="F131" s="99"/>
      <c r="G131" s="39"/>
    </row>
    <row r="132" spans="1:7" s="33" customFormat="1" ht="13.5" customHeight="1" thickBot="1">
      <c r="A132" s="40"/>
      <c r="C132" s="35" t="s">
        <v>15</v>
      </c>
      <c r="D132" s="38"/>
      <c r="F132" s="259">
        <f>SSI!F44</f>
        <v>1</v>
      </c>
      <c r="G132" s="39"/>
    </row>
    <row r="133" spans="1:7" s="33" customFormat="1" ht="6.75" customHeight="1" thickBot="1">
      <c r="A133" s="40"/>
      <c r="B133" s="17"/>
      <c r="C133" s="41"/>
      <c r="D133" s="38"/>
      <c r="F133" s="99"/>
      <c r="G133" s="39"/>
    </row>
    <row r="134" spans="1:7" s="33" customFormat="1" ht="57" customHeight="1" thickBot="1">
      <c r="A134" s="40"/>
      <c r="B134" s="17" t="str">
        <f>SSI!B47</f>
        <v>Optional Milestone:</v>
      </c>
      <c r="C134" s="17"/>
      <c r="D134" s="237" t="s">
        <v>374</v>
      </c>
      <c r="F134" s="246">
        <f>SSI!F54</f>
        <v>0.04343534057255676</v>
      </c>
      <c r="G134" s="39"/>
    </row>
    <row r="135" spans="1:7" ht="6.75" customHeight="1" thickBot="1">
      <c r="A135" s="34"/>
      <c r="F135" s="92"/>
      <c r="G135" s="36"/>
    </row>
    <row r="136" spans="1:7" ht="13.5" thickBot="1">
      <c r="A136" s="34"/>
      <c r="C136" s="35" t="s">
        <v>15</v>
      </c>
      <c r="F136" s="247">
        <f>SSI!F69</f>
        <v>1</v>
      </c>
      <c r="G136" s="36"/>
    </row>
    <row r="137" spans="1:7" s="33" customFormat="1" ht="6.75" customHeight="1" thickBot="1">
      <c r="A137" s="40"/>
      <c r="B137" s="17"/>
      <c r="C137" s="41"/>
      <c r="D137" s="38"/>
      <c r="F137" s="99"/>
      <c r="G137" s="39"/>
    </row>
    <row r="138" spans="1:7" s="33" customFormat="1" ht="34.5" customHeight="1" thickBot="1">
      <c r="A138" s="40"/>
      <c r="B138" s="17" t="str">
        <f>SSI!B72</f>
        <v>Optional Milestone:</v>
      </c>
      <c r="C138" s="17"/>
      <c r="D138" s="237" t="str">
        <f>SSI!D72</f>
        <v>Achieve 92% combined compliance in SCIP Core Measures: post-operative glycemic control in CT surgery and urinary catheter removal by post op day 2.</v>
      </c>
      <c r="F138" s="246">
        <f>SSI!F79</f>
        <v>0.9416498993963782</v>
      </c>
      <c r="G138" s="39"/>
    </row>
    <row r="139" spans="1:7" ht="6.75" customHeight="1" thickBot="1">
      <c r="A139" s="34"/>
      <c r="F139" s="92"/>
      <c r="G139" s="36"/>
    </row>
    <row r="140" spans="1:7" ht="13.5" thickBot="1">
      <c r="A140" s="34"/>
      <c r="C140" s="35" t="s">
        <v>15</v>
      </c>
      <c r="F140" s="247">
        <f>SSI!F94</f>
        <v>1</v>
      </c>
      <c r="G140" s="36"/>
    </row>
    <row r="141" spans="1:7" s="33" customFormat="1" ht="6.75" customHeight="1" thickBot="1">
      <c r="A141" s="40"/>
      <c r="B141" s="17"/>
      <c r="C141" s="41"/>
      <c r="D141" s="38"/>
      <c r="F141" s="99"/>
      <c r="G141" s="39"/>
    </row>
    <row r="142" spans="1:7" s="33" customFormat="1" ht="34.5" customHeight="1" thickBot="1">
      <c r="A142" s="40"/>
      <c r="B142" s="17" t="str">
        <f>SSI!B97</f>
        <v>Optional Milestone:</v>
      </c>
      <c r="C142" s="17"/>
      <c r="D142" s="237" t="str">
        <f>SSI!D97</f>
        <v xml:space="preserve">Achieve 85% compliance with combined SCIP Core Measure for ambulatory antibiotic administration. </v>
      </c>
      <c r="F142" s="246">
        <f>SSI!F104</f>
        <v>0.9722222222222222</v>
      </c>
      <c r="G142" s="39"/>
    </row>
    <row r="143" spans="1:7" ht="6.75" customHeight="1" thickBot="1">
      <c r="A143" s="34"/>
      <c r="F143" s="92"/>
      <c r="G143" s="36"/>
    </row>
    <row r="144" spans="1:7" ht="13.5" thickBot="1">
      <c r="A144" s="34"/>
      <c r="C144" s="35" t="s">
        <v>15</v>
      </c>
      <c r="F144" s="247">
        <f>SSI!F119</f>
        <v>1</v>
      </c>
      <c r="G144" s="36"/>
    </row>
    <row r="145" spans="1:7" s="33" customFormat="1" ht="6.75" customHeight="1" thickBot="1">
      <c r="A145" s="40"/>
      <c r="B145" s="17"/>
      <c r="C145" s="41"/>
      <c r="D145" s="38"/>
      <c r="F145" s="99"/>
      <c r="G145" s="39"/>
    </row>
    <row r="146" spans="1:7" s="33" customFormat="1" ht="13.5" customHeight="1" thickBot="1">
      <c r="A146" s="40"/>
      <c r="B146" s="17" t="str">
        <f>SSI!B122</f>
        <v>Optional Milestone:</v>
      </c>
      <c r="C146" s="17"/>
      <c r="D146" s="237">
        <f>SSI!D122</f>
        <v>0</v>
      </c>
      <c r="F146" s="246" t="str">
        <f>SSI!F129</f>
        <v>N/A</v>
      </c>
      <c r="G146" s="39"/>
    </row>
    <row r="147" spans="1:7" ht="6.75" customHeight="1" thickBot="1">
      <c r="A147" s="34"/>
      <c r="F147" s="92"/>
      <c r="G147" s="36"/>
    </row>
    <row r="148" spans="1:7" ht="13.5" thickBot="1">
      <c r="A148" s="34"/>
      <c r="C148" s="35" t="s">
        <v>15</v>
      </c>
      <c r="F148" s="247" t="str">
        <f>SSI!F144</f>
        <v/>
      </c>
      <c r="G148" s="36"/>
    </row>
    <row r="149" spans="1:7" s="33" customFormat="1" ht="6.75" customHeight="1" thickBot="1">
      <c r="A149" s="40"/>
      <c r="B149" s="17"/>
      <c r="C149" s="41"/>
      <c r="D149" s="38"/>
      <c r="F149" s="99"/>
      <c r="G149" s="39"/>
    </row>
    <row r="150" spans="1:7" s="33" customFormat="1" ht="13.5" customHeight="1" thickBot="1">
      <c r="A150" s="40"/>
      <c r="B150" s="17" t="str">
        <f>SSI!B147</f>
        <v>Optional Milestone:</v>
      </c>
      <c r="C150" s="17"/>
      <c r="D150" s="237">
        <f>SSI!D147</f>
        <v>0</v>
      </c>
      <c r="F150" s="246" t="str">
        <f>SSI!F154</f>
        <v>N/A</v>
      </c>
      <c r="G150" s="39"/>
    </row>
    <row r="151" spans="1:7" ht="6.75" customHeight="1" thickBot="1">
      <c r="A151" s="34"/>
      <c r="F151" s="92"/>
      <c r="G151" s="36"/>
    </row>
    <row r="152" spans="1:7" ht="13.5" thickBot="1">
      <c r="A152" s="34"/>
      <c r="C152" s="35" t="s">
        <v>15</v>
      </c>
      <c r="F152" s="247" t="str">
        <f>SSI!F169</f>
        <v/>
      </c>
      <c r="G152" s="36"/>
    </row>
    <row r="153" spans="1:7" s="33" customFormat="1" ht="6.75" customHeight="1" thickBot="1">
      <c r="A153" s="40"/>
      <c r="B153" s="17"/>
      <c r="C153" s="41"/>
      <c r="D153" s="38"/>
      <c r="F153" s="99"/>
      <c r="G153" s="39"/>
    </row>
    <row r="154" spans="1:7" s="33" customFormat="1" ht="13.5" customHeight="1" thickBot="1">
      <c r="A154" s="40"/>
      <c r="B154" s="17" t="str">
        <f>SSI!B172</f>
        <v>Optional Milestone:</v>
      </c>
      <c r="C154" s="17"/>
      <c r="D154" s="237">
        <f>SSI!D172</f>
        <v>0</v>
      </c>
      <c r="F154" s="246" t="str">
        <f>SSI!F179</f>
        <v>N/A</v>
      </c>
      <c r="G154" s="39"/>
    </row>
    <row r="155" spans="1:7" ht="6.75" customHeight="1" thickBot="1">
      <c r="A155" s="34"/>
      <c r="F155" s="92"/>
      <c r="G155" s="36"/>
    </row>
    <row r="156" spans="1:7" ht="13.5" thickBot="1">
      <c r="A156" s="34"/>
      <c r="C156" s="35" t="s">
        <v>15</v>
      </c>
      <c r="F156" s="247" t="str">
        <f>SSI!F194</f>
        <v/>
      </c>
      <c r="G156" s="36"/>
    </row>
    <row r="157" spans="1:7" ht="13.5" thickBot="1">
      <c r="A157" s="34"/>
      <c r="C157" s="35"/>
      <c r="F157" s="92"/>
      <c r="G157" s="36"/>
    </row>
    <row r="158" spans="1:7" ht="13.5" thickBot="1">
      <c r="A158" s="34"/>
      <c r="B158" s="2" t="s">
        <v>10</v>
      </c>
      <c r="C158" s="35"/>
      <c r="F158" s="248">
        <f>SSI!F17</f>
        <v>1143450</v>
      </c>
      <c r="G158" s="36"/>
    </row>
    <row r="159" spans="1:7" ht="13.5" thickBot="1">
      <c r="A159" s="34"/>
      <c r="C159" s="35"/>
      <c r="F159" s="92"/>
      <c r="G159" s="36"/>
    </row>
    <row r="160" spans="1:7" ht="13.5" thickBot="1">
      <c r="A160" s="34"/>
      <c r="B160" s="2" t="s">
        <v>66</v>
      </c>
      <c r="C160" s="35"/>
      <c r="F160" s="260">
        <f>SUM(F132,F136,F140,F144,F148,F152,F156)</f>
        <v>4</v>
      </c>
      <c r="G160" s="36"/>
    </row>
    <row r="161" spans="1:7" ht="13.5" thickBot="1">
      <c r="A161" s="34"/>
      <c r="C161" s="35"/>
      <c r="F161" s="92"/>
      <c r="G161" s="36"/>
    </row>
    <row r="162" spans="1:7" ht="13.5" thickBot="1">
      <c r="A162" s="34"/>
      <c r="B162" s="2" t="s">
        <v>67</v>
      </c>
      <c r="C162" s="35"/>
      <c r="F162" s="249">
        <f>COUNT(F132,F136,F140,F144,F148,F152,F156)</f>
        <v>4</v>
      </c>
      <c r="G162" s="36"/>
    </row>
    <row r="163" spans="1:7" ht="13.5" thickBot="1">
      <c r="A163" s="34"/>
      <c r="C163" s="35"/>
      <c r="F163" s="92"/>
      <c r="G163" s="36"/>
    </row>
    <row r="164" spans="1:7" ht="13.5" thickBot="1">
      <c r="A164" s="34"/>
      <c r="B164" s="2" t="s">
        <v>68</v>
      </c>
      <c r="C164" s="35"/>
      <c r="F164" s="250">
        <f>IF(F162=0," ",F160/F162)</f>
        <v>1</v>
      </c>
      <c r="G164" s="36"/>
    </row>
    <row r="165" spans="1:7" ht="13.5" thickBot="1">
      <c r="A165" s="34"/>
      <c r="C165" s="35"/>
      <c r="F165" s="92"/>
      <c r="G165" s="36"/>
    </row>
    <row r="166" spans="1:7" ht="13.5" thickBot="1">
      <c r="A166" s="34"/>
      <c r="B166" s="2" t="s">
        <v>69</v>
      </c>
      <c r="C166" s="35"/>
      <c r="F166" s="248">
        <f>IF(F162=0," ",F164*F158)</f>
        <v>1143450</v>
      </c>
      <c r="G166" s="36"/>
    </row>
    <row r="167" spans="1:7" ht="13.5" thickBot="1">
      <c r="A167" s="34"/>
      <c r="C167" s="35"/>
      <c r="F167" s="92"/>
      <c r="G167" s="36"/>
    </row>
    <row r="168" spans="1:7" ht="13.5" thickBot="1">
      <c r="A168" s="34"/>
      <c r="B168" s="2" t="s">
        <v>11</v>
      </c>
      <c r="C168" s="35"/>
      <c r="F168" s="251">
        <f>SSI!F19</f>
        <v>1143450</v>
      </c>
      <c r="G168" s="36"/>
    </row>
    <row r="169" spans="1:7" ht="13.5" thickBot="1">
      <c r="A169" s="34"/>
      <c r="C169" s="35"/>
      <c r="F169" s="92"/>
      <c r="G169" s="36"/>
    </row>
    <row r="170" spans="1:7" ht="13.5" thickBot="1">
      <c r="A170" s="34"/>
      <c r="B170" s="238" t="s">
        <v>70</v>
      </c>
      <c r="C170" s="35"/>
      <c r="F170" s="216">
        <f>IF(F162=0," ",F166-F168)</f>
        <v>0</v>
      </c>
      <c r="G170" s="36"/>
    </row>
    <row r="171" spans="1:7" s="33" customFormat="1" ht="12.75" customHeight="1">
      <c r="A171" s="239"/>
      <c r="B171" s="240"/>
      <c r="C171" s="241"/>
      <c r="D171" s="153"/>
      <c r="E171" s="242"/>
      <c r="F171" s="252"/>
      <c r="G171" s="243"/>
    </row>
    <row r="172" spans="1:7" s="33" customFormat="1" ht="15.75" thickBot="1">
      <c r="A172" s="27" t="s">
        <v>130</v>
      </c>
      <c r="B172" s="28"/>
      <c r="C172" s="28"/>
      <c r="D172" s="29"/>
      <c r="E172" s="30"/>
      <c r="F172" s="111"/>
      <c r="G172" s="32"/>
    </row>
    <row r="173" spans="1:7" s="33" customFormat="1" ht="13.5" customHeight="1" thickBot="1">
      <c r="A173" s="40"/>
      <c r="B173" s="17" t="str">
        <f>HAPU!B21</f>
        <v>Prevalence of Stage II, III, IV or unstagable pressure ulcers (%)</v>
      </c>
      <c r="F173" s="246">
        <f>HAPU!F27</f>
        <v>0.006254886630179828</v>
      </c>
      <c r="G173" s="39"/>
    </row>
    <row r="174" spans="1:7" s="33" customFormat="1" ht="6.75" customHeight="1" thickBot="1">
      <c r="A174" s="40"/>
      <c r="B174" s="17"/>
      <c r="C174" s="17"/>
      <c r="F174" s="99"/>
      <c r="G174" s="39"/>
    </row>
    <row r="175" spans="1:7" s="33" customFormat="1" ht="13.5" customHeight="1" thickBot="1">
      <c r="A175" s="40"/>
      <c r="C175" s="35" t="s">
        <v>15</v>
      </c>
      <c r="D175" s="38"/>
      <c r="F175" s="259">
        <f>HAPU!F44</f>
        <v>1</v>
      </c>
      <c r="G175" s="39"/>
    </row>
    <row r="176" spans="1:7" s="33" customFormat="1" ht="6.75" customHeight="1" thickBot="1">
      <c r="A176" s="40"/>
      <c r="B176" s="17"/>
      <c r="C176" s="41"/>
      <c r="D176" s="38"/>
      <c r="F176" s="99"/>
      <c r="G176" s="39"/>
    </row>
    <row r="177" spans="1:7" s="33" customFormat="1" ht="35.25" customHeight="1" thickBot="1">
      <c r="A177" s="40"/>
      <c r="B177" s="17" t="str">
        <f>HAPU!B47</f>
        <v>Optional Milestone:</v>
      </c>
      <c r="C177" s="17"/>
      <c r="D177" s="237" t="str">
        <f>HAPU!D47</f>
        <v>Share data, promising practices, and findings with SNI to foster shared learning and benchmarking across the California public hospitals.</v>
      </c>
      <c r="F177" s="246" t="str">
        <f>HAPU!F54</f>
        <v>Yes</v>
      </c>
      <c r="G177" s="39"/>
    </row>
    <row r="178" spans="1:7" ht="6.75" customHeight="1" thickBot="1">
      <c r="A178" s="34"/>
      <c r="F178" s="92"/>
      <c r="G178" s="36"/>
    </row>
    <row r="179" spans="1:7" ht="13.5" thickBot="1">
      <c r="A179" s="34"/>
      <c r="C179" s="35" t="s">
        <v>15</v>
      </c>
      <c r="F179" s="247">
        <f>HAPU!F69</f>
        <v>1</v>
      </c>
      <c r="G179" s="36"/>
    </row>
    <row r="180" spans="1:7" s="33" customFormat="1" ht="6.75" customHeight="1" thickBot="1">
      <c r="A180" s="40"/>
      <c r="B180" s="17"/>
      <c r="C180" s="41"/>
      <c r="D180" s="38"/>
      <c r="F180" s="99"/>
      <c r="G180" s="39"/>
    </row>
    <row r="181" spans="1:7" s="33" customFormat="1" ht="13.5" customHeight="1" thickBot="1">
      <c r="A181" s="40"/>
      <c r="B181" s="17" t="str">
        <f>HAPU!B72</f>
        <v>Optional Milestone:</v>
      </c>
      <c r="C181" s="17"/>
      <c r="D181" s="237">
        <f>HAPU!D72</f>
        <v>0</v>
      </c>
      <c r="F181" s="246" t="str">
        <f>HAPU!F79</f>
        <v>N/A</v>
      </c>
      <c r="G181" s="39"/>
    </row>
    <row r="182" spans="1:7" ht="6.75" customHeight="1" thickBot="1">
      <c r="A182" s="34"/>
      <c r="F182" s="92"/>
      <c r="G182" s="36"/>
    </row>
    <row r="183" spans="1:7" ht="13.5" thickBot="1">
      <c r="A183" s="34"/>
      <c r="C183" s="35" t="s">
        <v>15</v>
      </c>
      <c r="F183" s="247" t="str">
        <f>HAPU!F94</f>
        <v/>
      </c>
      <c r="G183" s="36"/>
    </row>
    <row r="184" spans="1:7" s="33" customFormat="1" ht="6.75" customHeight="1" thickBot="1">
      <c r="A184" s="40"/>
      <c r="B184" s="17"/>
      <c r="C184" s="41"/>
      <c r="D184" s="38"/>
      <c r="F184" s="99"/>
      <c r="G184" s="39"/>
    </row>
    <row r="185" spans="1:7" s="33" customFormat="1" ht="13.5" customHeight="1" thickBot="1">
      <c r="A185" s="40"/>
      <c r="B185" s="17" t="str">
        <f>HAPU!B97</f>
        <v>Optional Milestone:</v>
      </c>
      <c r="C185" s="17"/>
      <c r="D185" s="237">
        <f>HAPU!D97</f>
        <v>0</v>
      </c>
      <c r="F185" s="246" t="str">
        <f>HAPU!F104</f>
        <v>N/A</v>
      </c>
      <c r="G185" s="39"/>
    </row>
    <row r="186" spans="1:7" ht="6.75" customHeight="1" thickBot="1">
      <c r="A186" s="34"/>
      <c r="F186" s="92"/>
      <c r="G186" s="36"/>
    </row>
    <row r="187" spans="1:7" ht="13.5" thickBot="1">
      <c r="A187" s="34"/>
      <c r="C187" s="35" t="s">
        <v>15</v>
      </c>
      <c r="F187" s="247" t="str">
        <f>HAPU!F119</f>
        <v/>
      </c>
      <c r="G187" s="36"/>
    </row>
    <row r="188" spans="1:7" s="33" customFormat="1" ht="6.75" customHeight="1" thickBot="1">
      <c r="A188" s="40"/>
      <c r="B188" s="17"/>
      <c r="C188" s="41"/>
      <c r="D188" s="38"/>
      <c r="F188" s="99"/>
      <c r="G188" s="39"/>
    </row>
    <row r="189" spans="1:7" s="33" customFormat="1" ht="13.5" customHeight="1" thickBot="1">
      <c r="A189" s="40"/>
      <c r="B189" s="17" t="str">
        <f>HAPU!B122</f>
        <v>Optional Milestone:</v>
      </c>
      <c r="C189" s="17"/>
      <c r="D189" s="237">
        <f>HAPU!D122</f>
        <v>0</v>
      </c>
      <c r="F189" s="246" t="str">
        <f>HAPU!F129</f>
        <v>N/A</v>
      </c>
      <c r="G189" s="39"/>
    </row>
    <row r="190" spans="1:7" ht="6.75" customHeight="1" thickBot="1">
      <c r="A190" s="34"/>
      <c r="F190" s="92"/>
      <c r="G190" s="36"/>
    </row>
    <row r="191" spans="1:7" ht="13.5" thickBot="1">
      <c r="A191" s="34"/>
      <c r="C191" s="35" t="s">
        <v>15</v>
      </c>
      <c r="F191" s="247" t="str">
        <f>HAPU!F144</f>
        <v/>
      </c>
      <c r="G191" s="36"/>
    </row>
    <row r="192" spans="1:7" s="33" customFormat="1" ht="6.75" customHeight="1" thickBot="1">
      <c r="A192" s="40"/>
      <c r="B192" s="17"/>
      <c r="C192" s="41"/>
      <c r="D192" s="38"/>
      <c r="F192" s="99"/>
      <c r="G192" s="39"/>
    </row>
    <row r="193" spans="1:7" s="33" customFormat="1" ht="13.5" customHeight="1" thickBot="1">
      <c r="A193" s="40"/>
      <c r="B193" s="17" t="str">
        <f>HAPU!B147</f>
        <v>Optional Milestone:</v>
      </c>
      <c r="C193" s="17"/>
      <c r="D193" s="237">
        <f>HAPU!D147</f>
        <v>0</v>
      </c>
      <c r="F193" s="246" t="str">
        <f>HAPU!F154</f>
        <v>N/A</v>
      </c>
      <c r="G193" s="39"/>
    </row>
    <row r="194" spans="1:7" ht="6.75" customHeight="1" thickBot="1">
      <c r="A194" s="34"/>
      <c r="F194" s="92"/>
      <c r="G194" s="36"/>
    </row>
    <row r="195" spans="1:7" ht="13.5" thickBot="1">
      <c r="A195" s="34"/>
      <c r="C195" s="35" t="s">
        <v>15</v>
      </c>
      <c r="F195" s="247" t="str">
        <f>HAPU!F169</f>
        <v/>
      </c>
      <c r="G195" s="36"/>
    </row>
    <row r="196" spans="1:7" s="33" customFormat="1" ht="6.75" customHeight="1" thickBot="1">
      <c r="A196" s="40"/>
      <c r="B196" s="17"/>
      <c r="C196" s="41"/>
      <c r="D196" s="38"/>
      <c r="F196" s="99"/>
      <c r="G196" s="39"/>
    </row>
    <row r="197" spans="1:7" s="33" customFormat="1" ht="13.5" customHeight="1" thickBot="1">
      <c r="A197" s="40"/>
      <c r="B197" s="17" t="str">
        <f>HAPU!B172</f>
        <v>Optional Milestone:</v>
      </c>
      <c r="C197" s="17"/>
      <c r="D197" s="237">
        <f>HAPU!D172</f>
        <v>0</v>
      </c>
      <c r="F197" s="246" t="str">
        <f>HAPU!F179</f>
        <v>N/A</v>
      </c>
      <c r="G197" s="39"/>
    </row>
    <row r="198" spans="1:7" ht="6.75" customHeight="1" thickBot="1">
      <c r="A198" s="34"/>
      <c r="F198" s="92"/>
      <c r="G198" s="36"/>
    </row>
    <row r="199" spans="1:7" ht="13.5" thickBot="1">
      <c r="A199" s="34"/>
      <c r="C199" s="35" t="s">
        <v>15</v>
      </c>
      <c r="F199" s="247" t="str">
        <f>HAPU!F194</f>
        <v/>
      </c>
      <c r="G199" s="36"/>
    </row>
    <row r="200" spans="1:7" s="33" customFormat="1" ht="6.75" customHeight="1" thickBot="1">
      <c r="A200" s="40"/>
      <c r="B200" s="17"/>
      <c r="C200" s="41"/>
      <c r="D200" s="38"/>
      <c r="F200" s="99"/>
      <c r="G200" s="39"/>
    </row>
    <row r="201" spans="1:7" s="33" customFormat="1" ht="13.5" customHeight="1" thickBot="1">
      <c r="A201" s="40"/>
      <c r="B201" s="17" t="str">
        <f>HAPU!B197</f>
        <v>Optional Milestone:</v>
      </c>
      <c r="C201" s="17"/>
      <c r="D201" s="237">
        <f>HAPU!D197</f>
        <v>0</v>
      </c>
      <c r="F201" s="246" t="str">
        <f>HAPU!F204</f>
        <v>N/A</v>
      </c>
      <c r="G201" s="39"/>
    </row>
    <row r="202" spans="1:7" ht="6.75" customHeight="1" thickBot="1">
      <c r="A202" s="34"/>
      <c r="F202" s="92"/>
      <c r="G202" s="36"/>
    </row>
    <row r="203" spans="1:7" ht="13.5" thickBot="1">
      <c r="A203" s="34"/>
      <c r="C203" s="35" t="s">
        <v>15</v>
      </c>
      <c r="F203" s="247" t="str">
        <f>HAPU!F219</f>
        <v/>
      </c>
      <c r="G203" s="36"/>
    </row>
    <row r="204" spans="1:7" s="33" customFormat="1" ht="6.75" customHeight="1" thickBot="1">
      <c r="A204" s="40"/>
      <c r="B204" s="17"/>
      <c r="C204" s="41"/>
      <c r="D204" s="38"/>
      <c r="F204" s="99"/>
      <c r="G204" s="39"/>
    </row>
    <row r="205" spans="1:7" s="33" customFormat="1" ht="13.5" customHeight="1" thickBot="1">
      <c r="A205" s="40"/>
      <c r="B205" s="17" t="str">
        <f>HAPU!B222</f>
        <v>Optional Milestone:</v>
      </c>
      <c r="C205" s="17"/>
      <c r="D205" s="237">
        <f>HAPU!D222</f>
        <v>0</v>
      </c>
      <c r="F205" s="246" t="str">
        <f>HAPU!F229</f>
        <v>N/A</v>
      </c>
      <c r="G205" s="39"/>
    </row>
    <row r="206" spans="1:7" ht="6.75" customHeight="1" thickBot="1">
      <c r="A206" s="34"/>
      <c r="F206" s="92"/>
      <c r="G206" s="36"/>
    </row>
    <row r="207" spans="1:7" ht="13.5" thickBot="1">
      <c r="A207" s="34"/>
      <c r="C207" s="35" t="s">
        <v>15</v>
      </c>
      <c r="F207" s="247" t="str">
        <f>HAPU!F244</f>
        <v/>
      </c>
      <c r="G207" s="36"/>
    </row>
    <row r="208" spans="1:7" s="33" customFormat="1" ht="6.75" customHeight="1" thickBot="1">
      <c r="A208" s="40"/>
      <c r="B208" s="17"/>
      <c r="C208" s="41"/>
      <c r="D208" s="38"/>
      <c r="F208" s="99"/>
      <c r="G208" s="39"/>
    </row>
    <row r="209" spans="1:7" s="33" customFormat="1" ht="13.5" customHeight="1" thickBot="1">
      <c r="A209" s="40"/>
      <c r="B209" s="17" t="str">
        <f>HAPU!B247</f>
        <v>Optional Milestone:</v>
      </c>
      <c r="C209" s="17"/>
      <c r="D209" s="237">
        <f>HAPU!D247</f>
        <v>0</v>
      </c>
      <c r="F209" s="246" t="str">
        <f>HAPU!F254</f>
        <v>N/A</v>
      </c>
      <c r="G209" s="39"/>
    </row>
    <row r="210" spans="1:7" ht="6.75" customHeight="1" thickBot="1">
      <c r="A210" s="34"/>
      <c r="F210" s="92"/>
      <c r="G210" s="36"/>
    </row>
    <row r="211" spans="1:7" ht="13.5" thickBot="1">
      <c r="A211" s="34"/>
      <c r="C211" s="35" t="s">
        <v>15</v>
      </c>
      <c r="F211" s="247" t="str">
        <f>HAPU!F269</f>
        <v/>
      </c>
      <c r="G211" s="36"/>
    </row>
    <row r="212" spans="1:7" s="33" customFormat="1" ht="6.75" customHeight="1" thickBot="1">
      <c r="A212" s="40"/>
      <c r="B212" s="17"/>
      <c r="C212" s="41"/>
      <c r="D212" s="38"/>
      <c r="F212" s="99"/>
      <c r="G212" s="39"/>
    </row>
    <row r="213" spans="1:7" s="33" customFormat="1" ht="13.5" customHeight="1" thickBot="1">
      <c r="A213" s="40"/>
      <c r="B213" s="17" t="str">
        <f>HAPU!B272</f>
        <v>Optional Milestone:</v>
      </c>
      <c r="C213" s="17"/>
      <c r="D213" s="237">
        <f>HAPU!D272</f>
        <v>0</v>
      </c>
      <c r="F213" s="246" t="str">
        <f>HAPU!F279</f>
        <v>N/A</v>
      </c>
      <c r="G213" s="39"/>
    </row>
    <row r="214" spans="1:7" ht="6.75" customHeight="1" thickBot="1">
      <c r="A214" s="34"/>
      <c r="F214" s="92"/>
      <c r="G214" s="36"/>
    </row>
    <row r="215" spans="1:7" ht="13.5" thickBot="1">
      <c r="A215" s="34"/>
      <c r="C215" s="35" t="s">
        <v>15</v>
      </c>
      <c r="F215" s="247" t="str">
        <f>HAPU!F294</f>
        <v/>
      </c>
      <c r="G215" s="36"/>
    </row>
    <row r="216" spans="1:7" s="33" customFormat="1" ht="6.75" customHeight="1" thickBot="1">
      <c r="A216" s="40"/>
      <c r="B216" s="17"/>
      <c r="C216" s="41"/>
      <c r="D216" s="38"/>
      <c r="F216" s="99"/>
      <c r="G216" s="39"/>
    </row>
    <row r="217" spans="1:7" s="33" customFormat="1" ht="13.5" customHeight="1" thickBot="1">
      <c r="A217" s="40"/>
      <c r="B217" s="17" t="str">
        <f>HAPU!B297</f>
        <v>Optional Milestone:</v>
      </c>
      <c r="C217" s="17"/>
      <c r="D217" s="237">
        <f>HAPU!D297</f>
        <v>0</v>
      </c>
      <c r="F217" s="246" t="str">
        <f>HAPU!F304</f>
        <v>N/A</v>
      </c>
      <c r="G217" s="39"/>
    </row>
    <row r="218" spans="1:7" ht="6.75" customHeight="1" thickBot="1">
      <c r="A218" s="34"/>
      <c r="F218" s="92"/>
      <c r="G218" s="36"/>
    </row>
    <row r="219" spans="1:7" ht="13.5" thickBot="1">
      <c r="A219" s="34"/>
      <c r="C219" s="35" t="s">
        <v>15</v>
      </c>
      <c r="F219" s="247" t="str">
        <f>HAPU!F319</f>
        <v/>
      </c>
      <c r="G219" s="36"/>
    </row>
    <row r="220" spans="1:7" s="33" customFormat="1" ht="6.75" customHeight="1" thickBot="1">
      <c r="A220" s="40"/>
      <c r="B220" s="17"/>
      <c r="C220" s="41"/>
      <c r="D220" s="38"/>
      <c r="F220" s="99"/>
      <c r="G220" s="39"/>
    </row>
    <row r="221" spans="1:7" s="33" customFormat="1" ht="13.5" customHeight="1" thickBot="1">
      <c r="A221" s="40"/>
      <c r="B221" s="17" t="str">
        <f>HAPU!B322</f>
        <v>Optional Milestone:</v>
      </c>
      <c r="C221" s="17"/>
      <c r="D221" s="237">
        <f>HAPU!D322</f>
        <v>0</v>
      </c>
      <c r="F221" s="246" t="str">
        <f>HAPU!F329</f>
        <v>N/A</v>
      </c>
      <c r="G221" s="39"/>
    </row>
    <row r="222" spans="1:7" ht="6.75" customHeight="1" thickBot="1">
      <c r="A222" s="34"/>
      <c r="F222" s="92"/>
      <c r="G222" s="36"/>
    </row>
    <row r="223" spans="1:7" ht="13.5" thickBot="1">
      <c r="A223" s="34"/>
      <c r="C223" s="35" t="s">
        <v>15</v>
      </c>
      <c r="F223" s="247" t="str">
        <f>HAPU!F344</f>
        <v/>
      </c>
      <c r="G223" s="36"/>
    </row>
    <row r="224" spans="1:7" s="33" customFormat="1" ht="6.75" customHeight="1" thickBot="1">
      <c r="A224" s="40"/>
      <c r="B224" s="17"/>
      <c r="C224" s="41"/>
      <c r="D224" s="38"/>
      <c r="F224" s="99"/>
      <c r="G224" s="39"/>
    </row>
    <row r="225" spans="1:7" s="33" customFormat="1" ht="13.5" customHeight="1" thickBot="1">
      <c r="A225" s="40"/>
      <c r="B225" s="17" t="str">
        <f>HAPU!B347</f>
        <v>Optional Milestone:</v>
      </c>
      <c r="C225" s="17"/>
      <c r="D225" s="237">
        <f>HAPU!D347</f>
        <v>0</v>
      </c>
      <c r="F225" s="263" t="str">
        <f>HAPU!F354</f>
        <v>N/A</v>
      </c>
      <c r="G225" s="39"/>
    </row>
    <row r="226" spans="1:7" ht="6.75" customHeight="1" thickBot="1">
      <c r="A226" s="34"/>
      <c r="F226" s="92"/>
      <c r="G226" s="36"/>
    </row>
    <row r="227" spans="1:7" ht="13.5" thickBot="1">
      <c r="A227" s="34"/>
      <c r="C227" s="35" t="s">
        <v>15</v>
      </c>
      <c r="F227" s="264" t="str">
        <f>HAPU!F369</f>
        <v/>
      </c>
      <c r="G227" s="36"/>
    </row>
    <row r="228" spans="1:7" ht="13.5" thickBot="1">
      <c r="A228" s="34"/>
      <c r="C228" s="35"/>
      <c r="F228" s="92"/>
      <c r="G228" s="36"/>
    </row>
    <row r="229" spans="1:7" ht="13.5" thickBot="1">
      <c r="A229" s="34"/>
      <c r="B229" s="2" t="s">
        <v>10</v>
      </c>
      <c r="C229" s="35"/>
      <c r="F229" s="248">
        <f>HAPU!F17</f>
        <v>1143450</v>
      </c>
      <c r="G229" s="36"/>
    </row>
    <row r="230" spans="1:7" ht="13.5" thickBot="1">
      <c r="A230" s="34"/>
      <c r="C230" s="35"/>
      <c r="F230" s="92"/>
      <c r="G230" s="36"/>
    </row>
    <row r="231" spans="1:7" ht="13.5" thickBot="1">
      <c r="A231" s="34"/>
      <c r="B231" s="2" t="s">
        <v>66</v>
      </c>
      <c r="C231" s="35"/>
      <c r="F231" s="260">
        <f>SUM(F175,F179,F183,F187,F191,F195,F199,F203,F207,F211,F215,F219,F223,F227)</f>
        <v>2</v>
      </c>
      <c r="G231" s="36"/>
    </row>
    <row r="232" spans="1:7" ht="13.5" thickBot="1">
      <c r="A232" s="34"/>
      <c r="C232" s="35"/>
      <c r="F232" s="92"/>
      <c r="G232" s="36"/>
    </row>
    <row r="233" spans="1:7" ht="13.5" thickBot="1">
      <c r="A233" s="34"/>
      <c r="B233" s="2" t="s">
        <v>67</v>
      </c>
      <c r="C233" s="35"/>
      <c r="F233" s="249">
        <f>COUNT(F175,F179,F183,F187,F191,F195,F199,F203,F207,F211,F215,F219,F223,F227)</f>
        <v>2</v>
      </c>
      <c r="G233" s="36"/>
    </row>
    <row r="234" spans="1:7" ht="13.5" thickBot="1">
      <c r="A234" s="34"/>
      <c r="C234" s="35"/>
      <c r="F234" s="92"/>
      <c r="G234" s="36"/>
    </row>
    <row r="235" spans="1:7" ht="13.5" thickBot="1">
      <c r="A235" s="34"/>
      <c r="B235" s="2" t="s">
        <v>68</v>
      </c>
      <c r="C235" s="35"/>
      <c r="F235" s="250">
        <f>IF(F233=0," ",F231/F233)</f>
        <v>1</v>
      </c>
      <c r="G235" s="36"/>
    </row>
    <row r="236" spans="1:7" ht="13.5" thickBot="1">
      <c r="A236" s="34"/>
      <c r="C236" s="35"/>
      <c r="F236" s="92"/>
      <c r="G236" s="36"/>
    </row>
    <row r="237" spans="1:7" ht="13.5" thickBot="1">
      <c r="A237" s="34"/>
      <c r="B237" s="2" t="s">
        <v>69</v>
      </c>
      <c r="C237" s="35"/>
      <c r="F237" s="248">
        <f>IF(F233=0," ",F235*F229)</f>
        <v>1143450</v>
      </c>
      <c r="G237" s="36"/>
    </row>
    <row r="238" spans="1:7" ht="13.5" thickBot="1">
      <c r="A238" s="34"/>
      <c r="C238" s="35"/>
      <c r="F238" s="92"/>
      <c r="G238" s="36"/>
    </row>
    <row r="239" spans="1:7" ht="13.5" thickBot="1">
      <c r="A239" s="34"/>
      <c r="B239" s="2" t="s">
        <v>11</v>
      </c>
      <c r="C239" s="35"/>
      <c r="F239" s="251">
        <f>HAPU!F19</f>
        <v>1143450</v>
      </c>
      <c r="G239" s="36"/>
    </row>
    <row r="240" spans="1:7" ht="13.5" thickBot="1">
      <c r="A240" s="34"/>
      <c r="C240" s="35"/>
      <c r="F240" s="92"/>
      <c r="G240" s="36"/>
    </row>
    <row r="241" spans="1:7" ht="13.5" thickBot="1">
      <c r="A241" s="34"/>
      <c r="B241" s="238" t="s">
        <v>70</v>
      </c>
      <c r="C241" s="35"/>
      <c r="F241" s="216">
        <f>IF(F233=0," ",F237-F239)</f>
        <v>0</v>
      </c>
      <c r="G241" s="36"/>
    </row>
    <row r="242" spans="1:7" ht="15">
      <c r="A242" s="48"/>
      <c r="B242" s="253"/>
      <c r="C242" s="254"/>
      <c r="D242" s="50"/>
      <c r="E242" s="49"/>
      <c r="F242" s="132"/>
      <c r="G242" s="52"/>
    </row>
    <row r="243" spans="1:7" s="33" customFormat="1" ht="15.75" thickBot="1">
      <c r="A243" s="27" t="s">
        <v>131</v>
      </c>
      <c r="B243" s="28"/>
      <c r="C243" s="28"/>
      <c r="D243" s="29"/>
      <c r="E243" s="30"/>
      <c r="F243" s="110"/>
      <c r="G243" s="32"/>
    </row>
    <row r="244" spans="1:7" s="33" customFormat="1" ht="13.5" customHeight="1" thickBot="1">
      <c r="A244" s="40"/>
      <c r="B244" s="17" t="str">
        <f>Stroke!B22</f>
        <v>Optional Milestone:</v>
      </c>
      <c r="C244" s="17"/>
      <c r="D244" s="237">
        <f>Stroke!D22</f>
        <v>0</v>
      </c>
      <c r="F244" s="246" t="str">
        <f>Stroke!F29</f>
        <v>N/A</v>
      </c>
      <c r="G244" s="39"/>
    </row>
    <row r="245" spans="1:7" ht="6.75" customHeight="1" thickBot="1">
      <c r="A245" s="34"/>
      <c r="F245" s="92"/>
      <c r="G245" s="36"/>
    </row>
    <row r="246" spans="1:7" ht="13.5" thickBot="1">
      <c r="A246" s="34"/>
      <c r="C246" s="35" t="s">
        <v>15</v>
      </c>
      <c r="F246" s="247" t="str">
        <f>Stroke!F44</f>
        <v/>
      </c>
      <c r="G246" s="36"/>
    </row>
    <row r="247" spans="1:7" s="33" customFormat="1" ht="6.75" customHeight="1" thickBot="1">
      <c r="A247" s="40"/>
      <c r="B247" s="17"/>
      <c r="C247" s="41"/>
      <c r="D247" s="38"/>
      <c r="F247" s="99"/>
      <c r="G247" s="39"/>
    </row>
    <row r="248" spans="1:7" s="33" customFormat="1" ht="13.5" customHeight="1" thickBot="1">
      <c r="A248" s="40"/>
      <c r="B248" s="17" t="str">
        <f>Stroke!B47</f>
        <v>Optional Milestone:</v>
      </c>
      <c r="C248" s="17"/>
      <c r="D248" s="237">
        <f>Stroke!D47</f>
        <v>0</v>
      </c>
      <c r="F248" s="246" t="str">
        <f>Stroke!F54</f>
        <v>N/A</v>
      </c>
      <c r="G248" s="39"/>
    </row>
    <row r="249" spans="1:7" ht="6.75" customHeight="1" thickBot="1">
      <c r="A249" s="34"/>
      <c r="F249" s="92"/>
      <c r="G249" s="36"/>
    </row>
    <row r="250" spans="1:7" ht="13.5" thickBot="1">
      <c r="A250" s="34"/>
      <c r="C250" s="35" t="s">
        <v>15</v>
      </c>
      <c r="F250" s="247" t="str">
        <f>Stroke!F69</f>
        <v/>
      </c>
      <c r="G250" s="36"/>
    </row>
    <row r="251" spans="1:7" s="33" customFormat="1" ht="6.75" customHeight="1" thickBot="1">
      <c r="A251" s="40"/>
      <c r="B251" s="17"/>
      <c r="C251" s="41"/>
      <c r="D251" s="38"/>
      <c r="F251" s="99"/>
      <c r="G251" s="39"/>
    </row>
    <row r="252" spans="1:7" s="33" customFormat="1" ht="13.5" customHeight="1" thickBot="1">
      <c r="A252" s="40"/>
      <c r="B252" s="17" t="str">
        <f>Stroke!B72</f>
        <v>Optional Milestone:</v>
      </c>
      <c r="C252" s="17"/>
      <c r="D252" s="237">
        <f>Stroke!D72</f>
        <v>0</v>
      </c>
      <c r="F252" s="246" t="str">
        <f>Stroke!F79</f>
        <v>N/A</v>
      </c>
      <c r="G252" s="39"/>
    </row>
    <row r="253" spans="1:7" ht="6.75" customHeight="1" thickBot="1">
      <c r="A253" s="34"/>
      <c r="F253" s="92"/>
      <c r="G253" s="36"/>
    </row>
    <row r="254" spans="1:7" ht="13.5" thickBot="1">
      <c r="A254" s="34"/>
      <c r="C254" s="35" t="s">
        <v>15</v>
      </c>
      <c r="F254" s="247" t="str">
        <f>Stroke!F94</f>
        <v/>
      </c>
      <c r="G254" s="36"/>
    </row>
    <row r="255" spans="1:7" s="33" customFormat="1" ht="6.75" customHeight="1" thickBot="1">
      <c r="A255" s="40"/>
      <c r="B255" s="17"/>
      <c r="C255" s="41"/>
      <c r="D255" s="38"/>
      <c r="F255" s="99"/>
      <c r="G255" s="39"/>
    </row>
    <row r="256" spans="1:7" s="33" customFormat="1" ht="13.5" customHeight="1" thickBot="1">
      <c r="A256" s="40"/>
      <c r="B256" s="17" t="str">
        <f>Stroke!B97</f>
        <v>Optional Milestone:</v>
      </c>
      <c r="C256" s="17"/>
      <c r="D256" s="237">
        <f>Stroke!D97</f>
        <v>0</v>
      </c>
      <c r="F256" s="246" t="str">
        <f>Stroke!F104</f>
        <v>N/A</v>
      </c>
      <c r="G256" s="39"/>
    </row>
    <row r="257" spans="1:7" ht="6.75" customHeight="1" thickBot="1">
      <c r="A257" s="34"/>
      <c r="F257" s="92"/>
      <c r="G257" s="36"/>
    </row>
    <row r="258" spans="1:7" ht="13.5" thickBot="1">
      <c r="A258" s="34"/>
      <c r="C258" s="35" t="s">
        <v>15</v>
      </c>
      <c r="F258" s="247" t="str">
        <f>Stroke!F119</f>
        <v/>
      </c>
      <c r="G258" s="36"/>
    </row>
    <row r="259" spans="1:7" s="33" customFormat="1" ht="6.75" customHeight="1" thickBot="1">
      <c r="A259" s="40"/>
      <c r="B259" s="17"/>
      <c r="C259" s="41"/>
      <c r="D259" s="38"/>
      <c r="F259" s="99"/>
      <c r="G259" s="39"/>
    </row>
    <row r="260" spans="1:7" s="33" customFormat="1" ht="13.5" customHeight="1" thickBot="1">
      <c r="A260" s="40"/>
      <c r="B260" s="17" t="str">
        <f>Stroke!B122</f>
        <v>Optional Milestone:</v>
      </c>
      <c r="C260" s="17"/>
      <c r="D260" s="237">
        <f>Stroke!D122</f>
        <v>0</v>
      </c>
      <c r="F260" s="246" t="str">
        <f>Stroke!F129</f>
        <v>N/A</v>
      </c>
      <c r="G260" s="39"/>
    </row>
    <row r="261" spans="1:7" ht="6.75" customHeight="1" thickBot="1">
      <c r="A261" s="34"/>
      <c r="F261" s="92"/>
      <c r="G261" s="36"/>
    </row>
    <row r="262" spans="1:7" ht="13.5" thickBot="1">
      <c r="A262" s="34"/>
      <c r="C262" s="35" t="s">
        <v>15</v>
      </c>
      <c r="F262" s="247" t="str">
        <f>Stroke!F144</f>
        <v/>
      </c>
      <c r="G262" s="36"/>
    </row>
    <row r="263" spans="1:7" s="33" customFormat="1" ht="6.75" customHeight="1" thickBot="1">
      <c r="A263" s="40"/>
      <c r="B263" s="17"/>
      <c r="C263" s="41"/>
      <c r="D263" s="38"/>
      <c r="F263" s="99"/>
      <c r="G263" s="39"/>
    </row>
    <row r="264" spans="1:7" s="33" customFormat="1" ht="13.5" customHeight="1" thickBot="1">
      <c r="A264" s="40"/>
      <c r="B264" s="17" t="str">
        <f>Stroke!B147</f>
        <v>Optional Milestone:</v>
      </c>
      <c r="C264" s="17"/>
      <c r="D264" s="237">
        <f>Stroke!D147</f>
        <v>0</v>
      </c>
      <c r="F264" s="246" t="str">
        <f>Stroke!F154</f>
        <v>N/A</v>
      </c>
      <c r="G264" s="39"/>
    </row>
    <row r="265" spans="1:7" ht="6.75" customHeight="1" thickBot="1">
      <c r="A265" s="34"/>
      <c r="F265" s="92"/>
      <c r="G265" s="36"/>
    </row>
    <row r="266" spans="1:7" ht="13.5" thickBot="1">
      <c r="A266" s="34"/>
      <c r="C266" s="35" t="s">
        <v>15</v>
      </c>
      <c r="F266" s="247" t="str">
        <f>Stroke!F169</f>
        <v/>
      </c>
      <c r="G266" s="36"/>
    </row>
    <row r="267" spans="1:7" ht="13.5" thickBot="1">
      <c r="A267" s="34"/>
      <c r="C267" s="35"/>
      <c r="F267" s="92"/>
      <c r="G267" s="36"/>
    </row>
    <row r="268" spans="1:7" ht="13.5" thickBot="1">
      <c r="A268" s="34"/>
      <c r="B268" s="2" t="s">
        <v>10</v>
      </c>
      <c r="C268" s="35"/>
      <c r="F268" s="248">
        <f>Stroke!F17</f>
        <v>0</v>
      </c>
      <c r="G268" s="36"/>
    </row>
    <row r="269" spans="1:7" ht="13.5" thickBot="1">
      <c r="A269" s="34"/>
      <c r="C269" s="35"/>
      <c r="F269" s="92"/>
      <c r="G269" s="36"/>
    </row>
    <row r="270" spans="1:7" ht="13.5" thickBot="1">
      <c r="A270" s="34"/>
      <c r="B270" s="2" t="s">
        <v>66</v>
      </c>
      <c r="C270" s="35"/>
      <c r="F270" s="260">
        <f>SUM(F246,F250,F254,F258,F262,F266)</f>
        <v>0</v>
      </c>
      <c r="G270" s="36"/>
    </row>
    <row r="271" spans="1:7" ht="13.5" thickBot="1">
      <c r="A271" s="34"/>
      <c r="C271" s="35"/>
      <c r="F271" s="92"/>
      <c r="G271" s="36"/>
    </row>
    <row r="272" spans="1:7" ht="13.5" thickBot="1">
      <c r="A272" s="34"/>
      <c r="B272" s="2" t="s">
        <v>67</v>
      </c>
      <c r="C272" s="35"/>
      <c r="F272" s="249">
        <f>COUNT(F246,F250,F254,F258,F262,F266)</f>
        <v>0</v>
      </c>
      <c r="G272" s="36"/>
    </row>
    <row r="273" spans="1:7" ht="13.5" thickBot="1">
      <c r="A273" s="34"/>
      <c r="C273" s="35"/>
      <c r="F273" s="92"/>
      <c r="G273" s="36"/>
    </row>
    <row r="274" spans="1:7" ht="13.5" thickBot="1">
      <c r="A274" s="34"/>
      <c r="B274" s="2" t="s">
        <v>68</v>
      </c>
      <c r="C274" s="35"/>
      <c r="F274" s="250" t="str">
        <f>IF(F272=0," ",F270/F272)</f>
        <v xml:space="preserve"> </v>
      </c>
      <c r="G274" s="36"/>
    </row>
    <row r="275" spans="1:7" ht="13.5" thickBot="1">
      <c r="A275" s="34"/>
      <c r="C275" s="35"/>
      <c r="F275" s="92"/>
      <c r="G275" s="36"/>
    </row>
    <row r="276" spans="1:7" ht="13.5" thickBot="1">
      <c r="A276" s="34"/>
      <c r="B276" s="2" t="s">
        <v>69</v>
      </c>
      <c r="C276" s="35"/>
      <c r="F276" s="248" t="str">
        <f>IF(F272=0," ",F274*F268)</f>
        <v xml:space="preserve"> </v>
      </c>
      <c r="G276" s="36"/>
    </row>
    <row r="277" spans="1:7" ht="13.5" thickBot="1">
      <c r="A277" s="34"/>
      <c r="C277" s="35"/>
      <c r="F277" s="92"/>
      <c r="G277" s="36"/>
    </row>
    <row r="278" spans="1:7" ht="13.5" thickBot="1">
      <c r="A278" s="34"/>
      <c r="B278" s="2" t="s">
        <v>11</v>
      </c>
      <c r="C278" s="35"/>
      <c r="F278" s="251">
        <f>Stroke!F19</f>
        <v>0</v>
      </c>
      <c r="G278" s="36"/>
    </row>
    <row r="279" spans="1:7" ht="13.5" thickBot="1">
      <c r="A279" s="34"/>
      <c r="C279" s="35"/>
      <c r="F279" s="92"/>
      <c r="G279" s="36"/>
    </row>
    <row r="280" spans="1:7" ht="13.5" thickBot="1">
      <c r="A280" s="34"/>
      <c r="B280" s="238" t="s">
        <v>70</v>
      </c>
      <c r="C280" s="35"/>
      <c r="F280" s="216" t="str">
        <f>IF(F272=0," ",F276-F278)</f>
        <v xml:space="preserve"> </v>
      </c>
      <c r="G280" s="36"/>
    </row>
    <row r="281" spans="1:7" s="33" customFormat="1" ht="12.75" customHeight="1">
      <c r="A281" s="239"/>
      <c r="B281" s="240"/>
      <c r="C281" s="241"/>
      <c r="D281" s="153"/>
      <c r="E281" s="242"/>
      <c r="F281" s="252"/>
      <c r="G281" s="243"/>
    </row>
    <row r="282" spans="1:7" s="33" customFormat="1" ht="15.75" thickBot="1">
      <c r="A282" s="27" t="s">
        <v>132</v>
      </c>
      <c r="B282" s="261"/>
      <c r="C282" s="261"/>
      <c r="D282" s="29"/>
      <c r="E282" s="30"/>
      <c r="F282" s="111"/>
      <c r="G282" s="32"/>
    </row>
    <row r="283" spans="1:7" s="33" customFormat="1" ht="13.5" customHeight="1" thickBot="1">
      <c r="A283" s="40"/>
      <c r="B283" s="17" t="str">
        <f>VTE!B22</f>
        <v>Optional Milestone:</v>
      </c>
      <c r="C283" s="17"/>
      <c r="D283" s="237">
        <f>VTE!D22</f>
        <v>0</v>
      </c>
      <c r="F283" s="246" t="str">
        <f>VTE!F29</f>
        <v>N/A</v>
      </c>
      <c r="G283" s="39"/>
    </row>
    <row r="284" spans="1:7" ht="6.75" customHeight="1" thickBot="1">
      <c r="A284" s="34"/>
      <c r="F284" s="92"/>
      <c r="G284" s="36"/>
    </row>
    <row r="285" spans="1:7" ht="13.5" thickBot="1">
      <c r="A285" s="34"/>
      <c r="C285" s="35" t="s">
        <v>15</v>
      </c>
      <c r="F285" s="247" t="str">
        <f>VTE!F44</f>
        <v/>
      </c>
      <c r="G285" s="36"/>
    </row>
    <row r="286" spans="1:7" s="33" customFormat="1" ht="6.75" customHeight="1" thickBot="1">
      <c r="A286" s="40"/>
      <c r="B286" s="17"/>
      <c r="C286" s="41"/>
      <c r="D286" s="38"/>
      <c r="F286" s="99"/>
      <c r="G286" s="39"/>
    </row>
    <row r="287" spans="1:7" s="33" customFormat="1" ht="13.5" customHeight="1" thickBot="1">
      <c r="A287" s="40"/>
      <c r="B287" s="17" t="str">
        <f>VTE!B47</f>
        <v>Optional Milestone:</v>
      </c>
      <c r="C287" s="17"/>
      <c r="D287" s="237">
        <f>VTE!D47</f>
        <v>0</v>
      </c>
      <c r="F287" s="246" t="str">
        <f>VTE!F54</f>
        <v>N/A</v>
      </c>
      <c r="G287" s="39"/>
    </row>
    <row r="288" spans="1:7" ht="6.75" customHeight="1" thickBot="1">
      <c r="A288" s="34"/>
      <c r="F288" s="92"/>
      <c r="G288" s="36"/>
    </row>
    <row r="289" spans="1:7" ht="13.5" thickBot="1">
      <c r="A289" s="34"/>
      <c r="C289" s="35" t="s">
        <v>15</v>
      </c>
      <c r="F289" s="247" t="str">
        <f>VTE!F69</f>
        <v/>
      </c>
      <c r="G289" s="36"/>
    </row>
    <row r="290" spans="1:7" s="33" customFormat="1" ht="6.75" customHeight="1" thickBot="1">
      <c r="A290" s="40"/>
      <c r="B290" s="17"/>
      <c r="C290" s="41"/>
      <c r="D290" s="38"/>
      <c r="F290" s="99"/>
      <c r="G290" s="39"/>
    </row>
    <row r="291" spans="1:7" s="33" customFormat="1" ht="13.5" customHeight="1" thickBot="1">
      <c r="A291" s="40"/>
      <c r="B291" s="17" t="str">
        <f>VTE!B72</f>
        <v>Optional Milestone:</v>
      </c>
      <c r="C291" s="17"/>
      <c r="D291" s="237">
        <f>VTE!D72</f>
        <v>0</v>
      </c>
      <c r="F291" s="246" t="str">
        <f>VTE!F79</f>
        <v>N/A</v>
      </c>
      <c r="G291" s="39"/>
    </row>
    <row r="292" spans="1:7" ht="6.75" customHeight="1" thickBot="1">
      <c r="A292" s="34"/>
      <c r="F292" s="92"/>
      <c r="G292" s="36"/>
    </row>
    <row r="293" spans="1:7" ht="13.5" thickBot="1">
      <c r="A293" s="34"/>
      <c r="C293" s="35" t="s">
        <v>15</v>
      </c>
      <c r="F293" s="247" t="str">
        <f>VTE!F94</f>
        <v/>
      </c>
      <c r="G293" s="36"/>
    </row>
    <row r="294" spans="1:7" s="33" customFormat="1" ht="6.75" customHeight="1" thickBot="1">
      <c r="A294" s="40"/>
      <c r="B294" s="17"/>
      <c r="C294" s="41"/>
      <c r="D294" s="38"/>
      <c r="F294" s="99"/>
      <c r="G294" s="39"/>
    </row>
    <row r="295" spans="1:7" s="33" customFormat="1" ht="13.5" customHeight="1" thickBot="1">
      <c r="A295" s="40"/>
      <c r="B295" s="17" t="str">
        <f>VTE!B97</f>
        <v>Optional Milestone:</v>
      </c>
      <c r="C295" s="17"/>
      <c r="D295" s="237">
        <f>VTE!D97</f>
        <v>0</v>
      </c>
      <c r="F295" s="246" t="str">
        <f>VTE!F104</f>
        <v>N/A</v>
      </c>
      <c r="G295" s="39"/>
    </row>
    <row r="296" spans="1:7" ht="6.75" customHeight="1" thickBot="1">
      <c r="A296" s="34"/>
      <c r="F296" s="92"/>
      <c r="G296" s="36"/>
    </row>
    <row r="297" spans="1:7" ht="13.5" thickBot="1">
      <c r="A297" s="34"/>
      <c r="C297" s="35" t="s">
        <v>15</v>
      </c>
      <c r="F297" s="247" t="str">
        <f>VTE!F119</f>
        <v/>
      </c>
      <c r="G297" s="36"/>
    </row>
    <row r="298" spans="1:7" s="33" customFormat="1" ht="6.75" customHeight="1" thickBot="1">
      <c r="A298" s="40"/>
      <c r="B298" s="17"/>
      <c r="C298" s="41"/>
      <c r="D298" s="38"/>
      <c r="F298" s="99"/>
      <c r="G298" s="39"/>
    </row>
    <row r="299" spans="1:7" s="33" customFormat="1" ht="13.5" customHeight="1" thickBot="1">
      <c r="A299" s="40"/>
      <c r="B299" s="17" t="str">
        <f>VTE!B122</f>
        <v>Optional Milestone:</v>
      </c>
      <c r="C299" s="17"/>
      <c r="D299" s="237">
        <f>VTE!D122</f>
        <v>0</v>
      </c>
      <c r="F299" s="246" t="str">
        <f>VTE!F129</f>
        <v>N/A</v>
      </c>
      <c r="G299" s="39"/>
    </row>
    <row r="300" spans="1:7" ht="6.75" customHeight="1" thickBot="1">
      <c r="A300" s="34"/>
      <c r="F300" s="92"/>
      <c r="G300" s="36"/>
    </row>
    <row r="301" spans="1:7" ht="13.5" thickBot="1">
      <c r="A301" s="34"/>
      <c r="C301" s="35" t="s">
        <v>15</v>
      </c>
      <c r="F301" s="247" t="str">
        <f>VTE!F144</f>
        <v/>
      </c>
      <c r="G301" s="36"/>
    </row>
    <row r="302" spans="1:7" s="33" customFormat="1" ht="6.75" customHeight="1" thickBot="1">
      <c r="A302" s="40"/>
      <c r="B302" s="17"/>
      <c r="C302" s="41"/>
      <c r="D302" s="38"/>
      <c r="F302" s="99"/>
      <c r="G302" s="39"/>
    </row>
    <row r="303" spans="1:7" s="33" customFormat="1" ht="13.5" customHeight="1" thickBot="1">
      <c r="A303" s="40"/>
      <c r="B303" s="17" t="str">
        <f>VTE!B147</f>
        <v>Optional Milestone:</v>
      </c>
      <c r="C303" s="17"/>
      <c r="D303" s="237">
        <f>VTE!D147</f>
        <v>0</v>
      </c>
      <c r="F303" s="246" t="str">
        <f>VTE!F154</f>
        <v>N/A</v>
      </c>
      <c r="G303" s="39"/>
    </row>
    <row r="304" spans="1:7" ht="6.75" customHeight="1" thickBot="1">
      <c r="A304" s="34"/>
      <c r="F304" s="92"/>
      <c r="G304" s="36"/>
    </row>
    <row r="305" spans="1:7" ht="13.5" thickBot="1">
      <c r="A305" s="34"/>
      <c r="C305" s="35" t="s">
        <v>15</v>
      </c>
      <c r="F305" s="247" t="str">
        <f>VTE!F169</f>
        <v/>
      </c>
      <c r="G305" s="36"/>
    </row>
    <row r="306" spans="1:7" s="33" customFormat="1" ht="6.75" customHeight="1" thickBot="1">
      <c r="A306" s="40"/>
      <c r="B306" s="17"/>
      <c r="C306" s="41"/>
      <c r="D306" s="38"/>
      <c r="F306" s="99"/>
      <c r="G306" s="39"/>
    </row>
    <row r="307" spans="1:7" s="33" customFormat="1" ht="13.5" customHeight="1" thickBot="1">
      <c r="A307" s="40"/>
      <c r="B307" s="17" t="str">
        <f>VTE!B172</f>
        <v>Optional Milestone:</v>
      </c>
      <c r="C307" s="17"/>
      <c r="D307" s="237">
        <f>VTE!D172</f>
        <v>0</v>
      </c>
      <c r="F307" s="263" t="str">
        <f>VTE!F179</f>
        <v>N/A</v>
      </c>
      <c r="G307" s="39"/>
    </row>
    <row r="308" spans="1:7" ht="6.75" customHeight="1" thickBot="1">
      <c r="A308" s="34"/>
      <c r="F308" s="92"/>
      <c r="G308" s="36"/>
    </row>
    <row r="309" spans="1:7" ht="13.5" thickBot="1">
      <c r="A309" s="34"/>
      <c r="C309" s="35" t="s">
        <v>15</v>
      </c>
      <c r="F309" s="264" t="str">
        <f>VTE!F194</f>
        <v/>
      </c>
      <c r="G309" s="36"/>
    </row>
    <row r="310" spans="1:7" ht="13.5" thickBot="1">
      <c r="A310" s="34"/>
      <c r="C310" s="35"/>
      <c r="F310" s="92"/>
      <c r="G310" s="36"/>
    </row>
    <row r="311" spans="1:7" ht="13.5" thickBot="1">
      <c r="A311" s="34"/>
      <c r="B311" s="2" t="s">
        <v>10</v>
      </c>
      <c r="C311" s="35"/>
      <c r="F311" s="248">
        <f>VTE!F17</f>
        <v>0</v>
      </c>
      <c r="G311" s="36"/>
    </row>
    <row r="312" spans="1:7" ht="13.5" thickBot="1">
      <c r="A312" s="34"/>
      <c r="C312" s="35"/>
      <c r="F312" s="92"/>
      <c r="G312" s="36"/>
    </row>
    <row r="313" spans="1:7" ht="13.5" thickBot="1">
      <c r="A313" s="34"/>
      <c r="B313" s="2" t="s">
        <v>66</v>
      </c>
      <c r="C313" s="35"/>
      <c r="F313" s="260">
        <f>SUM(F285,F289,F293,F297,F301,F305,F309)</f>
        <v>0</v>
      </c>
      <c r="G313" s="36"/>
    </row>
    <row r="314" spans="1:7" ht="13.5" thickBot="1">
      <c r="A314" s="34"/>
      <c r="C314" s="35"/>
      <c r="F314" s="92"/>
      <c r="G314" s="36"/>
    </row>
    <row r="315" spans="1:7" ht="13.5" thickBot="1">
      <c r="A315" s="34"/>
      <c r="B315" s="2" t="s">
        <v>67</v>
      </c>
      <c r="C315" s="35"/>
      <c r="F315" s="249">
        <f>COUNT(F285,F289,F293,F297,F301,F305,F309)</f>
        <v>0</v>
      </c>
      <c r="G315" s="36"/>
    </row>
    <row r="316" spans="1:7" ht="13.5" thickBot="1">
      <c r="A316" s="34"/>
      <c r="C316" s="35"/>
      <c r="F316" s="92"/>
      <c r="G316" s="36"/>
    </row>
    <row r="317" spans="1:7" ht="13.5" thickBot="1">
      <c r="A317" s="34"/>
      <c r="B317" s="2" t="s">
        <v>68</v>
      </c>
      <c r="C317" s="35"/>
      <c r="F317" s="250" t="str">
        <f>IF(F315=0," ",F313/F315)</f>
        <v xml:space="preserve"> </v>
      </c>
      <c r="G317" s="36"/>
    </row>
    <row r="318" spans="1:7" ht="13.5" thickBot="1">
      <c r="A318" s="34"/>
      <c r="C318" s="35"/>
      <c r="F318" s="92"/>
      <c r="G318" s="36"/>
    </row>
    <row r="319" spans="1:7" ht="13.5" thickBot="1">
      <c r="A319" s="34"/>
      <c r="B319" s="2" t="s">
        <v>69</v>
      </c>
      <c r="C319" s="35"/>
      <c r="F319" s="248" t="str">
        <f>IF(F315=0," ",F317*F311)</f>
        <v xml:space="preserve"> </v>
      </c>
      <c r="G319" s="36"/>
    </row>
    <row r="320" spans="1:7" ht="13.5" thickBot="1">
      <c r="A320" s="34"/>
      <c r="C320" s="35"/>
      <c r="F320" s="92"/>
      <c r="G320" s="36"/>
    </row>
    <row r="321" spans="1:7" ht="13.5" thickBot="1">
      <c r="A321" s="34"/>
      <c r="B321" s="2" t="s">
        <v>11</v>
      </c>
      <c r="C321" s="35"/>
      <c r="F321" s="251">
        <f>VTE!F19</f>
        <v>0</v>
      </c>
      <c r="G321" s="36"/>
    </row>
    <row r="322" spans="1:7" ht="13.5" thickBot="1">
      <c r="A322" s="34"/>
      <c r="C322" s="35"/>
      <c r="F322" s="92"/>
      <c r="G322" s="36"/>
    </row>
    <row r="323" spans="1:7" ht="13.5" thickBot="1">
      <c r="A323" s="34"/>
      <c r="B323" s="238" t="s">
        <v>70</v>
      </c>
      <c r="C323" s="35"/>
      <c r="F323" s="216" t="str">
        <f>IF(F315=0," ",F319-F321)</f>
        <v xml:space="preserve"> </v>
      </c>
      <c r="G323" s="36"/>
    </row>
    <row r="324" spans="1:7" ht="12.75" customHeight="1">
      <c r="A324" s="48"/>
      <c r="B324" s="49"/>
      <c r="C324" s="49"/>
      <c r="D324" s="50"/>
      <c r="E324" s="49"/>
      <c r="F324" s="133"/>
      <c r="G324" s="52"/>
    </row>
    <row r="325" spans="1:7" ht="15.75" thickBot="1">
      <c r="A325" s="27" t="s">
        <v>133</v>
      </c>
      <c r="B325" s="161"/>
      <c r="C325" s="161"/>
      <c r="D325" s="162"/>
      <c r="E325" s="161"/>
      <c r="F325" s="265"/>
      <c r="G325" s="164"/>
    </row>
    <row r="326" spans="1:7" ht="13.5" customHeight="1" thickBot="1">
      <c r="A326" s="34"/>
      <c r="B326" s="2" t="str">
        <f>'Falls with Injury'!B21</f>
        <v>Prevalence of patient falls with injuries (Rate per 1,000 patient days)</v>
      </c>
      <c r="F326" s="246" t="str">
        <f>'Falls with Injury'!F27</f>
        <v>N/A</v>
      </c>
      <c r="G326" s="36"/>
    </row>
    <row r="327" spans="1:7" ht="6.75" customHeight="1" thickBot="1">
      <c r="A327" s="34"/>
      <c r="F327" s="92"/>
      <c r="G327" s="36"/>
    </row>
    <row r="328" spans="1:7" s="33" customFormat="1" ht="13.5" customHeight="1" thickBot="1">
      <c r="A328" s="40"/>
      <c r="C328" s="233" t="s">
        <v>15</v>
      </c>
      <c r="D328" s="38"/>
      <c r="F328" s="259" t="str">
        <f>'Falls with Injury'!F44</f>
        <v/>
      </c>
      <c r="G328" s="39"/>
    </row>
    <row r="329" spans="1:7" s="33" customFormat="1" ht="6.75" customHeight="1" thickBot="1">
      <c r="A329" s="40"/>
      <c r="B329" s="17"/>
      <c r="C329" s="41"/>
      <c r="D329" s="38"/>
      <c r="F329" s="99"/>
      <c r="G329" s="39"/>
    </row>
    <row r="330" spans="1:7" s="33" customFormat="1" ht="13.5" customHeight="1" thickBot="1">
      <c r="A330" s="40"/>
      <c r="B330" s="17" t="str">
        <f>'Falls with Injury'!B47</f>
        <v>Optional Milestone:</v>
      </c>
      <c r="C330" s="17"/>
      <c r="D330" s="237">
        <f>'Falls with Injury'!D47</f>
        <v>0</v>
      </c>
      <c r="F330" s="246" t="str">
        <f>'Falls with Injury'!F54</f>
        <v>N/A</v>
      </c>
      <c r="G330" s="39"/>
    </row>
    <row r="331" spans="1:7" ht="6.75" customHeight="1" thickBot="1">
      <c r="A331" s="34"/>
      <c r="F331" s="92"/>
      <c r="G331" s="36"/>
    </row>
    <row r="332" spans="1:7" ht="13.5" thickBot="1">
      <c r="A332" s="34"/>
      <c r="C332" s="35" t="s">
        <v>15</v>
      </c>
      <c r="F332" s="247" t="str">
        <f>'Falls with Injury'!F69</f>
        <v/>
      </c>
      <c r="G332" s="36"/>
    </row>
    <row r="333" spans="1:7" s="33" customFormat="1" ht="6.75" customHeight="1" thickBot="1">
      <c r="A333" s="40"/>
      <c r="B333" s="17"/>
      <c r="C333" s="41"/>
      <c r="D333" s="38"/>
      <c r="F333" s="99"/>
      <c r="G333" s="39"/>
    </row>
    <row r="334" spans="1:7" s="33" customFormat="1" ht="13.5" customHeight="1" thickBot="1">
      <c r="A334" s="40"/>
      <c r="B334" s="17" t="str">
        <f>'Falls with Injury'!B72</f>
        <v>Optional Milestone:</v>
      </c>
      <c r="C334" s="17"/>
      <c r="D334" s="237">
        <f>'Falls with Injury'!D72</f>
        <v>0</v>
      </c>
      <c r="F334" s="246" t="str">
        <f>'Falls with Injury'!F79</f>
        <v>N/A</v>
      </c>
      <c r="G334" s="39"/>
    </row>
    <row r="335" spans="1:7" ht="6.75" customHeight="1" thickBot="1">
      <c r="A335" s="34"/>
      <c r="F335" s="92"/>
      <c r="G335" s="36"/>
    </row>
    <row r="336" spans="1:7" ht="13.5" thickBot="1">
      <c r="A336" s="34"/>
      <c r="C336" s="35" t="s">
        <v>15</v>
      </c>
      <c r="F336" s="247" t="str">
        <f>'Falls with Injury'!F94</f>
        <v/>
      </c>
      <c r="G336" s="36"/>
    </row>
    <row r="337" spans="1:7" s="33" customFormat="1" ht="6.75" customHeight="1" thickBot="1">
      <c r="A337" s="40"/>
      <c r="B337" s="17"/>
      <c r="C337" s="41"/>
      <c r="D337" s="38"/>
      <c r="F337" s="99"/>
      <c r="G337" s="39"/>
    </row>
    <row r="338" spans="1:7" s="33" customFormat="1" ht="13.5" customHeight="1" thickBot="1">
      <c r="A338" s="40"/>
      <c r="B338" s="17" t="str">
        <f>'Falls with Injury'!B97</f>
        <v>Optional Milestone:</v>
      </c>
      <c r="C338" s="17"/>
      <c r="D338" s="237">
        <f>'Falls with Injury'!D97</f>
        <v>0</v>
      </c>
      <c r="F338" s="246" t="str">
        <f>'Falls with Injury'!F104</f>
        <v>N/A</v>
      </c>
      <c r="G338" s="39"/>
    </row>
    <row r="339" spans="1:7" ht="6.75" customHeight="1" thickBot="1">
      <c r="A339" s="34"/>
      <c r="F339" s="92"/>
      <c r="G339" s="36"/>
    </row>
    <row r="340" spans="1:7" ht="13.5" thickBot="1">
      <c r="A340" s="34"/>
      <c r="C340" s="35" t="s">
        <v>15</v>
      </c>
      <c r="F340" s="247" t="str">
        <f>'Falls with Injury'!F119</f>
        <v/>
      </c>
      <c r="G340" s="36"/>
    </row>
    <row r="341" spans="1:7" s="33" customFormat="1" ht="6.75" customHeight="1" thickBot="1">
      <c r="A341" s="40"/>
      <c r="B341" s="17"/>
      <c r="C341" s="41"/>
      <c r="D341" s="38"/>
      <c r="F341" s="99"/>
      <c r="G341" s="39"/>
    </row>
    <row r="342" spans="1:7" s="33" customFormat="1" ht="13.5" customHeight="1" thickBot="1">
      <c r="A342" s="40"/>
      <c r="B342" s="17" t="str">
        <f>'Falls with Injury'!B122</f>
        <v>Optional Milestone:</v>
      </c>
      <c r="C342" s="17"/>
      <c r="D342" s="237">
        <f>'Falls with Injury'!D122</f>
        <v>0</v>
      </c>
      <c r="F342" s="246" t="str">
        <f>'Falls with Injury'!F129</f>
        <v>N/A</v>
      </c>
      <c r="G342" s="39"/>
    </row>
    <row r="343" spans="1:7" ht="6.75" customHeight="1" thickBot="1">
      <c r="A343" s="34"/>
      <c r="F343" s="92"/>
      <c r="G343" s="36"/>
    </row>
    <row r="344" spans="1:7" ht="13.5" thickBot="1">
      <c r="A344" s="34"/>
      <c r="C344" s="35" t="s">
        <v>15</v>
      </c>
      <c r="F344" s="247" t="str">
        <f>'Falls with Injury'!F144</f>
        <v/>
      </c>
      <c r="G344" s="36"/>
    </row>
    <row r="345" spans="1:7" s="33" customFormat="1" ht="6.75" customHeight="1" thickBot="1">
      <c r="A345" s="40"/>
      <c r="B345" s="17"/>
      <c r="C345" s="41"/>
      <c r="D345" s="38"/>
      <c r="F345" s="99"/>
      <c r="G345" s="39"/>
    </row>
    <row r="346" spans="1:7" s="33" customFormat="1" ht="13.5" customHeight="1" thickBot="1">
      <c r="A346" s="40"/>
      <c r="B346" s="17" t="str">
        <f>'Falls with Injury'!B147</f>
        <v>Optional Milestone:</v>
      </c>
      <c r="C346" s="17"/>
      <c r="D346" s="237">
        <f>'Falls with Injury'!D147</f>
        <v>0</v>
      </c>
      <c r="F346" s="246" t="str">
        <f>'Falls with Injury'!F154</f>
        <v>N/A</v>
      </c>
      <c r="G346" s="39"/>
    </row>
    <row r="347" spans="1:7" ht="6.75" customHeight="1" thickBot="1">
      <c r="A347" s="34"/>
      <c r="F347" s="92"/>
      <c r="G347" s="36"/>
    </row>
    <row r="348" spans="1:7" ht="13.5" thickBot="1">
      <c r="A348" s="34"/>
      <c r="C348" s="35" t="s">
        <v>15</v>
      </c>
      <c r="F348" s="247" t="str">
        <f>'Falls with Injury'!F169</f>
        <v/>
      </c>
      <c r="G348" s="36"/>
    </row>
    <row r="349" spans="1:7" s="33" customFormat="1" ht="6.75" customHeight="1" thickBot="1">
      <c r="A349" s="40"/>
      <c r="B349" s="17"/>
      <c r="C349" s="41"/>
      <c r="D349" s="38"/>
      <c r="F349" s="99"/>
      <c r="G349" s="39"/>
    </row>
    <row r="350" spans="1:7" s="33" customFormat="1" ht="13.5" customHeight="1" thickBot="1">
      <c r="A350" s="40"/>
      <c r="B350" s="17" t="str">
        <f>'Falls with Injury'!B172</f>
        <v>Optional Milestone:</v>
      </c>
      <c r="C350" s="17"/>
      <c r="D350" s="237">
        <f>'Falls with Injury'!D172</f>
        <v>0</v>
      </c>
      <c r="F350" s="246" t="str">
        <f>'Falls with Injury'!F179</f>
        <v>N/A</v>
      </c>
      <c r="G350" s="39"/>
    </row>
    <row r="351" spans="1:7" ht="6.75" customHeight="1" thickBot="1">
      <c r="A351" s="34"/>
      <c r="F351" s="92"/>
      <c r="G351" s="36"/>
    </row>
    <row r="352" spans="1:7" ht="13.5" thickBot="1">
      <c r="A352" s="34"/>
      <c r="C352" s="35" t="s">
        <v>15</v>
      </c>
      <c r="F352" s="247" t="str">
        <f>'Falls with Injury'!F194</f>
        <v/>
      </c>
      <c r="G352" s="36"/>
    </row>
    <row r="353" spans="1:7" ht="13.5" thickBot="1">
      <c r="A353" s="34"/>
      <c r="C353" s="35"/>
      <c r="F353" s="92"/>
      <c r="G353" s="36"/>
    </row>
    <row r="354" spans="1:7" ht="13.5" thickBot="1">
      <c r="A354" s="34"/>
      <c r="B354" s="2" t="s">
        <v>10</v>
      </c>
      <c r="C354" s="35"/>
      <c r="F354" s="248">
        <f>'Falls with Injury'!F17</f>
        <v>0</v>
      </c>
      <c r="G354" s="36"/>
    </row>
    <row r="355" spans="1:7" ht="13.5" thickBot="1">
      <c r="A355" s="34"/>
      <c r="C355" s="35"/>
      <c r="F355" s="92"/>
      <c r="G355" s="36"/>
    </row>
    <row r="356" spans="1:7" ht="13.5" thickBot="1">
      <c r="A356" s="34"/>
      <c r="B356" s="2" t="s">
        <v>66</v>
      </c>
      <c r="C356" s="35"/>
      <c r="F356" s="260">
        <f>SUM(F328,F332,F336,F340,F344,F348,F352)</f>
        <v>0</v>
      </c>
      <c r="G356" s="36"/>
    </row>
    <row r="357" spans="1:7" ht="13.5" thickBot="1">
      <c r="A357" s="34"/>
      <c r="C357" s="35"/>
      <c r="F357" s="92"/>
      <c r="G357" s="36"/>
    </row>
    <row r="358" spans="1:7" ht="13.5" thickBot="1">
      <c r="A358" s="34"/>
      <c r="B358" s="2" t="s">
        <v>67</v>
      </c>
      <c r="C358" s="35"/>
      <c r="F358" s="249">
        <f>COUNT(F328,F332,F336,F340,F344,F348,F352)</f>
        <v>0</v>
      </c>
      <c r="G358" s="36"/>
    </row>
    <row r="359" spans="1:7" ht="13.5" thickBot="1">
      <c r="A359" s="34"/>
      <c r="C359" s="35"/>
      <c r="F359" s="92"/>
      <c r="G359" s="36"/>
    </row>
    <row r="360" spans="1:7" ht="13.5" thickBot="1">
      <c r="A360" s="34"/>
      <c r="B360" s="2" t="s">
        <v>68</v>
      </c>
      <c r="C360" s="35"/>
      <c r="F360" s="250" t="str">
        <f>IF(F358=0," ",F356/F358)</f>
        <v xml:space="preserve"> </v>
      </c>
      <c r="G360" s="36"/>
    </row>
    <row r="361" spans="1:7" ht="13.5" thickBot="1">
      <c r="A361" s="34"/>
      <c r="C361" s="35"/>
      <c r="F361" s="92"/>
      <c r="G361" s="36"/>
    </row>
    <row r="362" spans="1:7" ht="13.5" thickBot="1">
      <c r="A362" s="34"/>
      <c r="B362" s="2" t="s">
        <v>69</v>
      </c>
      <c r="C362" s="35"/>
      <c r="F362" s="248" t="str">
        <f>IF(F358=0," ",F360*F354)</f>
        <v xml:space="preserve"> </v>
      </c>
      <c r="G362" s="36"/>
    </row>
    <row r="363" spans="1:7" ht="13.5" thickBot="1">
      <c r="A363" s="34"/>
      <c r="C363" s="35"/>
      <c r="F363" s="92"/>
      <c r="G363" s="36"/>
    </row>
    <row r="364" spans="1:7" ht="13.5" thickBot="1">
      <c r="A364" s="34"/>
      <c r="B364" s="2" t="s">
        <v>11</v>
      </c>
      <c r="C364" s="35"/>
      <c r="F364" s="251">
        <f>'Falls with Injury'!F19</f>
        <v>0</v>
      </c>
      <c r="G364" s="36"/>
    </row>
    <row r="365" spans="1:7" ht="13.5" thickBot="1">
      <c r="A365" s="34"/>
      <c r="C365" s="35"/>
      <c r="F365" s="92"/>
      <c r="G365" s="36"/>
    </row>
    <row r="366" spans="1:7" ht="13.5" thickBot="1">
      <c r="A366" s="34"/>
      <c r="B366" s="238" t="s">
        <v>70</v>
      </c>
      <c r="C366" s="35"/>
      <c r="F366" s="216" t="str">
        <f>IF(F358=0," ",F362-F364)</f>
        <v xml:space="preserve"> </v>
      </c>
      <c r="G366" s="36"/>
    </row>
    <row r="367" spans="1:7" ht="15">
      <c r="A367" s="48"/>
      <c r="B367" s="49"/>
      <c r="C367" s="49"/>
      <c r="D367" s="50"/>
      <c r="E367" s="49"/>
      <c r="F367" s="51"/>
      <c r="G367" s="52"/>
    </row>
  </sheetData>
  <sheetProtection password="CB04" sheet="1" objects="1" scenarios="1" formatColumns="0" formatRows="0"/>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6" manualBreakCount="6">
    <brk id="73" max="16383" man="1"/>
    <brk id="128" max="16383" man="1"/>
    <brk id="171" max="16383" man="1"/>
    <brk id="242" max="16383" man="1"/>
    <brk id="281" max="16383" man="1"/>
    <brk id="3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270"/>
  <sheetViews>
    <sheetView showGridLines="0" view="pageBreakPreview" zoomScale="85" zoomScaleSheetLayoutView="85" zoomScalePageLayoutView="90" workbookViewId="0" topLeftCell="A184">
      <selection activeCell="F5" sqref="F5"/>
    </sheetView>
  </sheetViews>
  <sheetFormatPr defaultColWidth="10.00390625" defaultRowHeight="15"/>
  <cols>
    <col min="1" max="1" width="1.7109375" style="90" customWidth="1"/>
    <col min="2" max="2" width="2.140625" style="90" customWidth="1"/>
    <col min="3" max="3" width="22.8515625" style="90" customWidth="1"/>
    <col min="4" max="4" width="73.00390625" style="91" customWidth="1"/>
    <col min="5" max="5" width="2.7109375" style="90" customWidth="1"/>
    <col min="6" max="6" width="15.00390625" style="92" customWidth="1"/>
    <col min="7" max="7" width="3.00390625" style="90" customWidth="1"/>
    <col min="8" max="8" width="3.140625" style="90" customWidth="1"/>
    <col min="9" max="16384" width="10.00390625" style="90" customWidth="1"/>
  </cols>
  <sheetData>
    <row r="1" ht="15">
      <c r="A1" s="89"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7</v>
      </c>
      <c r="F3" s="7"/>
    </row>
    <row r="4" spans="1:6" s="5" customFormat="1" ht="13.5" thickBot="1">
      <c r="A4" s="1" t="str">
        <f>'Total Payment Amount'!B4</f>
        <v xml:space="preserve">DATE OF SUBMISSION: </v>
      </c>
      <c r="D4" s="8">
        <f>IF('Total Payment Amount'!D4=0,"",'Total Payment Amount'!D4)</f>
        <v>41213</v>
      </c>
      <c r="F4" s="7"/>
    </row>
    <row r="5" spans="1:6" ht="13.5" thickBot="1">
      <c r="A5" s="89"/>
      <c r="D5" s="93" t="s">
        <v>143</v>
      </c>
      <c r="E5" s="12" t="s">
        <v>2</v>
      </c>
      <c r="F5" s="15" t="s">
        <v>192</v>
      </c>
    </row>
    <row r="6" ht="15">
      <c r="A6" s="94" t="s">
        <v>144</v>
      </c>
    </row>
    <row r="8" spans="1:6" s="5" customFormat="1" ht="14.25">
      <c r="A8" s="10" t="s">
        <v>1</v>
      </c>
      <c r="D8" s="11"/>
      <c r="F8" s="7"/>
    </row>
    <row r="9" spans="1:6" s="5" customFormat="1" ht="14.25">
      <c r="A9" s="12" t="s">
        <v>2</v>
      </c>
      <c r="B9" s="13" t="s">
        <v>145</v>
      </c>
      <c r="D9" s="11"/>
      <c r="F9" s="7"/>
    </row>
    <row r="10" spans="1:6" s="5" customFormat="1" ht="15" thickBot="1">
      <c r="A10" s="13" t="s">
        <v>146</v>
      </c>
      <c r="B10" s="13"/>
      <c r="D10" s="11"/>
      <c r="F10" s="7"/>
    </row>
    <row r="11" spans="1:7" ht="13.5" thickBot="1">
      <c r="A11" s="12" t="s">
        <v>2</v>
      </c>
      <c r="B11" s="95"/>
      <c r="C11" s="91" t="s">
        <v>5</v>
      </c>
      <c r="E11" s="91"/>
      <c r="F11" s="91"/>
      <c r="G11" s="91"/>
    </row>
    <row r="12" spans="2:3" ht="15" thickBot="1">
      <c r="B12" s="96"/>
      <c r="C12" s="97" t="s">
        <v>6</v>
      </c>
    </row>
    <row r="13" spans="2:3" ht="15" thickBot="1">
      <c r="B13" s="98"/>
      <c r="C13" s="97" t="s">
        <v>7</v>
      </c>
    </row>
    <row r="14" spans="2:3" ht="14.25">
      <c r="B14" s="99"/>
      <c r="C14" s="97" t="s">
        <v>8</v>
      </c>
    </row>
    <row r="15" spans="1:7" ht="15">
      <c r="A15" s="91"/>
      <c r="B15" s="91"/>
      <c r="C15" s="91"/>
      <c r="E15" s="91"/>
      <c r="F15" s="91"/>
      <c r="G15" s="91"/>
    </row>
    <row r="16" spans="1:7" s="106" customFormat="1" ht="15">
      <c r="A16" s="100" t="s">
        <v>93</v>
      </c>
      <c r="B16" s="101"/>
      <c r="C16" s="101"/>
      <c r="D16" s="102"/>
      <c r="E16" s="103"/>
      <c r="F16" s="104"/>
      <c r="G16" s="105"/>
    </row>
    <row r="17" spans="1:7" s="113" customFormat="1" ht="15.75" thickBot="1">
      <c r="A17" s="107"/>
      <c r="B17" s="108"/>
      <c r="C17" s="108"/>
      <c r="D17" s="109"/>
      <c r="E17" s="110"/>
      <c r="F17" s="111"/>
      <c r="G17" s="112"/>
    </row>
    <row r="18" spans="1:7" ht="13.5" thickBot="1">
      <c r="A18" s="114"/>
      <c r="B18" s="90" t="s">
        <v>10</v>
      </c>
      <c r="C18" s="115"/>
      <c r="E18" s="12" t="s">
        <v>2</v>
      </c>
      <c r="F18" s="15"/>
      <c r="G18" s="116"/>
    </row>
    <row r="19" spans="1:7" ht="13.5" thickBot="1">
      <c r="A19" s="114"/>
      <c r="C19" s="115"/>
      <c r="G19" s="116"/>
    </row>
    <row r="20" spans="1:7" ht="13.5" thickBot="1">
      <c r="A20" s="114"/>
      <c r="B20" s="90" t="s">
        <v>11</v>
      </c>
      <c r="C20" s="115"/>
      <c r="E20" s="12" t="s">
        <v>2</v>
      </c>
      <c r="F20" s="15"/>
      <c r="G20" s="116"/>
    </row>
    <row r="21" spans="1:7" s="113" customFormat="1" ht="15">
      <c r="A21" s="117"/>
      <c r="B21" s="94"/>
      <c r="C21" s="94"/>
      <c r="D21" s="118"/>
      <c r="F21" s="99"/>
      <c r="G21" s="119"/>
    </row>
    <row r="22" spans="1:11" s="113" customFormat="1" ht="15">
      <c r="A22" s="120"/>
      <c r="B22" s="41" t="s">
        <v>233</v>
      </c>
      <c r="C22" s="121"/>
      <c r="D22" s="151"/>
      <c r="G22" s="119"/>
      <c r="K22" s="150"/>
    </row>
    <row r="23" spans="1:7" s="125" customFormat="1" ht="12">
      <c r="A23" s="122"/>
      <c r="B23" s="123"/>
      <c r="C23" s="124"/>
      <c r="D23" s="152" t="s">
        <v>147</v>
      </c>
      <c r="F23" s="126"/>
      <c r="G23" s="127"/>
    </row>
    <row r="24" spans="1:7" s="113" customFormat="1" ht="6.75" customHeight="1" thickBot="1">
      <c r="A24" s="120"/>
      <c r="B24" s="97"/>
      <c r="C24" s="121"/>
      <c r="D24" s="128"/>
      <c r="F24" s="99"/>
      <c r="G24" s="119"/>
    </row>
    <row r="25" spans="1:7" ht="13.5" thickBot="1">
      <c r="A25" s="114"/>
      <c r="B25" s="90" t="s">
        <v>18</v>
      </c>
      <c r="E25" s="12" t="s">
        <v>2</v>
      </c>
      <c r="F25" s="54"/>
      <c r="G25" s="116"/>
    </row>
    <row r="26" spans="1:7" ht="6.75" customHeight="1" thickBot="1">
      <c r="A26" s="114"/>
      <c r="F26" s="129"/>
      <c r="G26" s="116"/>
    </row>
    <row r="27" spans="1:7" ht="13.5" thickBot="1">
      <c r="A27" s="114"/>
      <c r="B27" s="90" t="s">
        <v>19</v>
      </c>
      <c r="E27" s="12" t="s">
        <v>2</v>
      </c>
      <c r="F27" s="54"/>
      <c r="G27" s="116"/>
    </row>
    <row r="28" spans="1:7" ht="6.75" customHeight="1" thickBot="1">
      <c r="A28" s="114"/>
      <c r="G28" s="116"/>
    </row>
    <row r="29" spans="1:7" ht="13.5" thickBot="1">
      <c r="A29" s="114"/>
      <c r="C29" s="90" t="s">
        <v>14</v>
      </c>
      <c r="F29" s="96" t="str">
        <f>IF(F27&gt;0,F25/F27,IF(F32&gt;0,F32,"N/A"))</f>
        <v>N/A</v>
      </c>
      <c r="G29" s="116"/>
    </row>
    <row r="30" spans="1:7" ht="6.75" customHeight="1">
      <c r="A30" s="114"/>
      <c r="G30" s="116"/>
    </row>
    <row r="31" spans="1:7" ht="13.5" thickBot="1">
      <c r="A31" s="114"/>
      <c r="B31" s="318" t="s">
        <v>306</v>
      </c>
      <c r="C31" s="318"/>
      <c r="D31" s="318"/>
      <c r="G31" s="116"/>
    </row>
    <row r="32" spans="1:7" ht="13.5" thickBot="1">
      <c r="A32" s="114"/>
      <c r="B32" s="318"/>
      <c r="C32" s="318"/>
      <c r="D32" s="318"/>
      <c r="E32" s="12" t="s">
        <v>2</v>
      </c>
      <c r="F32" s="15"/>
      <c r="G32" s="116"/>
    </row>
    <row r="33" spans="1:7" ht="6.75" customHeight="1">
      <c r="A33" s="114"/>
      <c r="G33" s="116"/>
    </row>
    <row r="34" spans="1:7" ht="15">
      <c r="A34" s="114"/>
      <c r="B34" s="309"/>
      <c r="C34" s="310"/>
      <c r="D34" s="311"/>
      <c r="G34" s="116"/>
    </row>
    <row r="35" spans="1:7" ht="15">
      <c r="A35" s="114"/>
      <c r="B35" s="312"/>
      <c r="C35" s="313"/>
      <c r="D35" s="314"/>
      <c r="G35" s="116"/>
    </row>
    <row r="36" spans="1:7" ht="15">
      <c r="A36" s="114"/>
      <c r="B36" s="312"/>
      <c r="C36" s="313"/>
      <c r="D36" s="314"/>
      <c r="G36" s="116"/>
    </row>
    <row r="37" spans="1:7" ht="15">
      <c r="A37" s="114"/>
      <c r="B37" s="312"/>
      <c r="C37" s="313"/>
      <c r="D37" s="314"/>
      <c r="G37" s="116"/>
    </row>
    <row r="38" spans="1:7" ht="15">
      <c r="A38" s="114"/>
      <c r="B38" s="312"/>
      <c r="C38" s="313"/>
      <c r="D38" s="314"/>
      <c r="G38" s="116"/>
    </row>
    <row r="39" spans="1:7" ht="15">
      <c r="A39" s="114"/>
      <c r="B39" s="312"/>
      <c r="C39" s="313"/>
      <c r="D39" s="314"/>
      <c r="G39" s="116"/>
    </row>
    <row r="40" spans="1:7" ht="15">
      <c r="A40" s="114"/>
      <c r="B40" s="315"/>
      <c r="C40" s="316"/>
      <c r="D40" s="317"/>
      <c r="G40" s="116"/>
    </row>
    <row r="41" spans="1:7" ht="6.75" customHeight="1" thickBot="1">
      <c r="A41" s="114"/>
      <c r="G41" s="116"/>
    </row>
    <row r="42" spans="1:7" ht="13.5" thickBot="1">
      <c r="A42" s="114"/>
      <c r="B42" s="90" t="s">
        <v>20</v>
      </c>
      <c r="E42" s="12" t="s">
        <v>2</v>
      </c>
      <c r="F42" s="54"/>
      <c r="G42" s="116"/>
    </row>
    <row r="43" spans="1:7" ht="6.75" customHeight="1" thickBot="1">
      <c r="A43" s="114"/>
      <c r="G43" s="116"/>
    </row>
    <row r="44" spans="1:7" ht="13.5" thickBot="1">
      <c r="A44" s="114"/>
      <c r="C44" s="115" t="s">
        <v>15</v>
      </c>
      <c r="F44" s="98" t="str">
        <f>IF(F42=0," ",IF(F32="Yes",1,IF(F32="No",0,IF(F29/F42&gt;=1,1,IF(F29/F42&gt;=0.75,0.75,IF(F29/F42&gt;=0.5,0.5,IF(F29/F42&gt;=0.25,0.25,0)))))))</f>
        <v xml:space="preserve"> </v>
      </c>
      <c r="G44" s="116"/>
    </row>
    <row r="45" spans="1:7" ht="6.75" customHeight="1">
      <c r="A45" s="130"/>
      <c r="B45" s="131"/>
      <c r="C45" s="131"/>
      <c r="D45" s="132"/>
      <c r="E45" s="131"/>
      <c r="F45" s="133"/>
      <c r="G45" s="134"/>
    </row>
    <row r="46" spans="1:7" s="113" customFormat="1" ht="15">
      <c r="A46" s="107"/>
      <c r="B46" s="108"/>
      <c r="C46" s="108"/>
      <c r="D46" s="109"/>
      <c r="E46" s="110"/>
      <c r="F46" s="111"/>
      <c r="G46" s="112"/>
    </row>
    <row r="47" spans="1:7" s="113" customFormat="1" ht="15">
      <c r="A47" s="120"/>
      <c r="B47" s="41" t="s">
        <v>233</v>
      </c>
      <c r="C47" s="121"/>
      <c r="D47" s="151"/>
      <c r="G47" s="119"/>
    </row>
    <row r="48" spans="1:7" s="125" customFormat="1" ht="12">
      <c r="A48" s="122"/>
      <c r="B48" s="123"/>
      <c r="C48" s="124"/>
      <c r="D48" s="152" t="s">
        <v>147</v>
      </c>
      <c r="F48" s="126"/>
      <c r="G48" s="127"/>
    </row>
    <row r="49" spans="1:7" s="113" customFormat="1" ht="6.75" customHeight="1" thickBot="1">
      <c r="A49" s="120"/>
      <c r="B49" s="97"/>
      <c r="C49" s="121"/>
      <c r="D49" s="128"/>
      <c r="F49" s="99"/>
      <c r="G49" s="119"/>
    </row>
    <row r="50" spans="1:7" ht="13.5" thickBot="1">
      <c r="A50" s="114"/>
      <c r="B50" s="90" t="s">
        <v>18</v>
      </c>
      <c r="E50" s="12" t="s">
        <v>2</v>
      </c>
      <c r="F50" s="54"/>
      <c r="G50" s="116"/>
    </row>
    <row r="51" spans="1:7" ht="6.75" customHeight="1" thickBot="1">
      <c r="A51" s="114"/>
      <c r="F51" s="129"/>
      <c r="G51" s="116"/>
    </row>
    <row r="52" spans="1:7" ht="13.5" thickBot="1">
      <c r="A52" s="114"/>
      <c r="B52" s="90" t="s">
        <v>19</v>
      </c>
      <c r="E52" s="12" t="s">
        <v>2</v>
      </c>
      <c r="F52" s="54"/>
      <c r="G52" s="116"/>
    </row>
    <row r="53" spans="1:7" ht="6.75" customHeight="1" thickBot="1">
      <c r="A53" s="114"/>
      <c r="G53" s="116"/>
    </row>
    <row r="54" spans="1:7" ht="13.5" thickBot="1">
      <c r="A54" s="114"/>
      <c r="C54" s="90" t="s">
        <v>14</v>
      </c>
      <c r="F54" s="96" t="str">
        <f>IF(F52&gt;0,F50/F52,IF(F57&gt;0,F57,"N/A"))</f>
        <v>N/A</v>
      </c>
      <c r="G54" s="116"/>
    </row>
    <row r="55" spans="1:7" ht="6.75" customHeight="1">
      <c r="A55" s="114"/>
      <c r="G55" s="116"/>
    </row>
    <row r="56" spans="1:7" ht="13.5" customHeight="1" thickBot="1">
      <c r="A56" s="114"/>
      <c r="B56" s="318" t="s">
        <v>306</v>
      </c>
      <c r="C56" s="318"/>
      <c r="D56" s="318"/>
      <c r="G56" s="116"/>
    </row>
    <row r="57" spans="1:7" ht="13.5" thickBot="1">
      <c r="A57" s="114"/>
      <c r="B57" s="318"/>
      <c r="C57" s="318"/>
      <c r="D57" s="318"/>
      <c r="E57" s="12" t="s">
        <v>2</v>
      </c>
      <c r="F57" s="15"/>
      <c r="G57" s="116"/>
    </row>
    <row r="58" spans="1:7" ht="6.75" customHeight="1">
      <c r="A58" s="114"/>
      <c r="G58" s="116"/>
    </row>
    <row r="59" spans="1:7" ht="15">
      <c r="A59" s="114"/>
      <c r="B59" s="309"/>
      <c r="C59" s="310"/>
      <c r="D59" s="311"/>
      <c r="G59" s="116"/>
    </row>
    <row r="60" spans="1:7" ht="15">
      <c r="A60" s="114"/>
      <c r="B60" s="312"/>
      <c r="C60" s="313"/>
      <c r="D60" s="314"/>
      <c r="G60" s="116"/>
    </row>
    <row r="61" spans="1:7" ht="15">
      <c r="A61" s="114"/>
      <c r="B61" s="312"/>
      <c r="C61" s="313"/>
      <c r="D61" s="314"/>
      <c r="G61" s="116"/>
    </row>
    <row r="62" spans="1:7" ht="15">
      <c r="A62" s="114"/>
      <c r="B62" s="312"/>
      <c r="C62" s="313"/>
      <c r="D62" s="314"/>
      <c r="G62" s="116"/>
    </row>
    <row r="63" spans="1:7" ht="15">
      <c r="A63" s="114"/>
      <c r="B63" s="312"/>
      <c r="C63" s="313"/>
      <c r="D63" s="314"/>
      <c r="G63" s="116"/>
    </row>
    <row r="64" spans="1:7" ht="15">
      <c r="A64" s="114"/>
      <c r="B64" s="312"/>
      <c r="C64" s="313"/>
      <c r="D64" s="314"/>
      <c r="G64" s="116"/>
    </row>
    <row r="65" spans="1:7" ht="15">
      <c r="A65" s="114"/>
      <c r="B65" s="315"/>
      <c r="C65" s="316"/>
      <c r="D65" s="317"/>
      <c r="G65" s="116"/>
    </row>
    <row r="66" spans="1:7" ht="6.75" customHeight="1" thickBot="1">
      <c r="A66" s="114"/>
      <c r="G66" s="116"/>
    </row>
    <row r="67" spans="1:7" ht="13.5" thickBot="1">
      <c r="A67" s="114"/>
      <c r="B67" s="90" t="s">
        <v>20</v>
      </c>
      <c r="E67" s="12" t="s">
        <v>2</v>
      </c>
      <c r="F67" s="54"/>
      <c r="G67" s="116"/>
    </row>
    <row r="68" spans="1:7" ht="6.75" customHeight="1" thickBot="1">
      <c r="A68" s="114"/>
      <c r="G68" s="116"/>
    </row>
    <row r="69" spans="1:7" ht="13.5" thickBot="1">
      <c r="A69" s="114"/>
      <c r="C69" s="115" t="s">
        <v>15</v>
      </c>
      <c r="F69" s="98" t="str">
        <f>IF(F67=0," ",IF(F57="Yes",1,IF(F57="No",0,IF(F54/F67&gt;=1,1,IF(F54/F67&gt;=0.75,0.75,IF(F54/F67&gt;=0.5,0.5,IF(F54/F67&gt;=0.25,0.25,0)))))))</f>
        <v xml:space="preserve"> </v>
      </c>
      <c r="G69" s="116"/>
    </row>
    <row r="70" spans="1:7" ht="6.75" customHeight="1">
      <c r="A70" s="130"/>
      <c r="B70" s="131"/>
      <c r="C70" s="131"/>
      <c r="D70" s="132"/>
      <c r="E70" s="131"/>
      <c r="F70" s="133"/>
      <c r="G70" s="134"/>
    </row>
    <row r="71" spans="1:7" s="113" customFormat="1" ht="15">
      <c r="A71" s="107"/>
      <c r="B71" s="108"/>
      <c r="C71" s="108"/>
      <c r="D71" s="109"/>
      <c r="E71" s="110"/>
      <c r="F71" s="111"/>
      <c r="G71" s="112"/>
    </row>
    <row r="72" spans="1:7" s="113" customFormat="1" ht="15">
      <c r="A72" s="120"/>
      <c r="B72" s="41" t="s">
        <v>233</v>
      </c>
      <c r="C72" s="121"/>
      <c r="D72" s="151"/>
      <c r="G72" s="119"/>
    </row>
    <row r="73" spans="1:7" s="125" customFormat="1" ht="12">
      <c r="A73" s="122"/>
      <c r="B73" s="123"/>
      <c r="C73" s="124"/>
      <c r="D73" s="152" t="s">
        <v>147</v>
      </c>
      <c r="F73" s="126"/>
      <c r="G73" s="127"/>
    </row>
    <row r="74" spans="1:7" s="113" customFormat="1" ht="6.75" customHeight="1" thickBot="1">
      <c r="A74" s="120"/>
      <c r="B74" s="97"/>
      <c r="C74" s="121"/>
      <c r="D74" s="128"/>
      <c r="F74" s="99"/>
      <c r="G74" s="119"/>
    </row>
    <row r="75" spans="1:7" ht="13.5" thickBot="1">
      <c r="A75" s="114"/>
      <c r="B75" s="90" t="s">
        <v>18</v>
      </c>
      <c r="E75" s="12" t="s">
        <v>2</v>
      </c>
      <c r="F75" s="54"/>
      <c r="G75" s="116"/>
    </row>
    <row r="76" spans="1:7" ht="6.75" customHeight="1" thickBot="1">
      <c r="A76" s="114"/>
      <c r="F76" s="129"/>
      <c r="G76" s="116"/>
    </row>
    <row r="77" spans="1:7" ht="13.5" thickBot="1">
      <c r="A77" s="114"/>
      <c r="B77" s="90" t="s">
        <v>19</v>
      </c>
      <c r="E77" s="12" t="s">
        <v>2</v>
      </c>
      <c r="F77" s="54"/>
      <c r="G77" s="116"/>
    </row>
    <row r="78" spans="1:7" ht="6.75" customHeight="1" thickBot="1">
      <c r="A78" s="114"/>
      <c r="G78" s="116"/>
    </row>
    <row r="79" spans="1:7" ht="13.5" thickBot="1">
      <c r="A79" s="114"/>
      <c r="C79" s="90" t="s">
        <v>14</v>
      </c>
      <c r="F79" s="96" t="str">
        <f>IF(F77&gt;0,F75/F77,IF(F82&gt;0,F82,"N/A"))</f>
        <v>N/A</v>
      </c>
      <c r="G79" s="116"/>
    </row>
    <row r="80" spans="1:7" ht="6.75" customHeight="1">
      <c r="A80" s="114"/>
      <c r="G80" s="116"/>
    </row>
    <row r="81" spans="1:7" ht="13.5" customHeight="1" thickBot="1">
      <c r="A81" s="114"/>
      <c r="B81" s="318" t="s">
        <v>306</v>
      </c>
      <c r="C81" s="318"/>
      <c r="D81" s="318"/>
      <c r="G81" s="116"/>
    </row>
    <row r="82" spans="1:7" ht="13.5" thickBot="1">
      <c r="A82" s="114"/>
      <c r="B82" s="318"/>
      <c r="C82" s="318"/>
      <c r="D82" s="318"/>
      <c r="E82" s="12" t="s">
        <v>2</v>
      </c>
      <c r="F82" s="15"/>
      <c r="G82" s="116"/>
    </row>
    <row r="83" spans="1:7" ht="6.75" customHeight="1">
      <c r="A83" s="114"/>
      <c r="G83" s="116"/>
    </row>
    <row r="84" spans="1:7" ht="15">
      <c r="A84" s="114"/>
      <c r="B84" s="309"/>
      <c r="C84" s="310"/>
      <c r="D84" s="311"/>
      <c r="G84" s="116"/>
    </row>
    <row r="85" spans="1:7" ht="15">
      <c r="A85" s="114"/>
      <c r="B85" s="312"/>
      <c r="C85" s="313"/>
      <c r="D85" s="314"/>
      <c r="G85" s="116"/>
    </row>
    <row r="86" spans="1:7" ht="15">
      <c r="A86" s="114"/>
      <c r="B86" s="312"/>
      <c r="C86" s="313"/>
      <c r="D86" s="314"/>
      <c r="G86" s="116"/>
    </row>
    <row r="87" spans="1:7" ht="15">
      <c r="A87" s="114"/>
      <c r="B87" s="312"/>
      <c r="C87" s="313"/>
      <c r="D87" s="314"/>
      <c r="G87" s="116"/>
    </row>
    <row r="88" spans="1:7" ht="15">
      <c r="A88" s="114"/>
      <c r="B88" s="312"/>
      <c r="C88" s="313"/>
      <c r="D88" s="314"/>
      <c r="G88" s="116"/>
    </row>
    <row r="89" spans="1:7" ht="15">
      <c r="A89" s="114"/>
      <c r="B89" s="312"/>
      <c r="C89" s="313"/>
      <c r="D89" s="314"/>
      <c r="G89" s="116"/>
    </row>
    <row r="90" spans="1:7" ht="15">
      <c r="A90" s="114"/>
      <c r="B90" s="315"/>
      <c r="C90" s="316"/>
      <c r="D90" s="317"/>
      <c r="G90" s="116"/>
    </row>
    <row r="91" spans="1:7" ht="6.75" customHeight="1" thickBot="1">
      <c r="A91" s="114"/>
      <c r="G91" s="116"/>
    </row>
    <row r="92" spans="1:7" ht="13.5" thickBot="1">
      <c r="A92" s="114"/>
      <c r="B92" s="90" t="s">
        <v>20</v>
      </c>
      <c r="E92" s="12" t="s">
        <v>2</v>
      </c>
      <c r="F92" s="54"/>
      <c r="G92" s="116"/>
    </row>
    <row r="93" spans="1:7" ht="6.75" customHeight="1" thickBot="1">
      <c r="A93" s="114"/>
      <c r="G93" s="116"/>
    </row>
    <row r="94" spans="1:7" ht="13.5" thickBot="1">
      <c r="A94" s="114"/>
      <c r="C94" s="115" t="s">
        <v>15</v>
      </c>
      <c r="F94" s="98" t="str">
        <f>IF(F92=0," ",IF(F82="Yes",1,IF(F82="No",0,IF(F79/F92&gt;=1,1,IF(F79/F92&gt;=0.75,0.75,IF(F79/F92&gt;=0.5,0.5,IF(F79/F92&gt;=0.25,0.25,0)))))))</f>
        <v xml:space="preserve"> </v>
      </c>
      <c r="G94" s="116"/>
    </row>
    <row r="95" spans="1:7" ht="6.75" customHeight="1">
      <c r="A95" s="130"/>
      <c r="B95" s="131"/>
      <c r="C95" s="131"/>
      <c r="D95" s="132"/>
      <c r="E95" s="131"/>
      <c r="F95" s="133"/>
      <c r="G95" s="134"/>
    </row>
    <row r="96" spans="1:7" s="113" customFormat="1" ht="15">
      <c r="A96" s="117"/>
      <c r="B96" s="94"/>
      <c r="C96" s="94"/>
      <c r="D96" s="118"/>
      <c r="F96" s="99"/>
      <c r="G96" s="119"/>
    </row>
    <row r="97" spans="1:7" s="113" customFormat="1" ht="15">
      <c r="A97" s="120"/>
      <c r="B97" s="41" t="s">
        <v>233</v>
      </c>
      <c r="C97" s="121"/>
      <c r="D97" s="151"/>
      <c r="G97" s="119"/>
    </row>
    <row r="98" spans="1:7" s="125" customFormat="1" ht="12">
      <c r="A98" s="122"/>
      <c r="B98" s="123"/>
      <c r="C98" s="124"/>
      <c r="D98" s="152" t="s">
        <v>147</v>
      </c>
      <c r="F98" s="126"/>
      <c r="G98" s="127"/>
    </row>
    <row r="99" spans="1:7" s="113" customFormat="1" ht="6.75" customHeight="1" thickBot="1">
      <c r="A99" s="120"/>
      <c r="B99" s="97"/>
      <c r="C99" s="121"/>
      <c r="D99" s="128"/>
      <c r="F99" s="99"/>
      <c r="G99" s="119"/>
    </row>
    <row r="100" spans="1:7" ht="13.5" thickBot="1">
      <c r="A100" s="114"/>
      <c r="B100" s="90" t="s">
        <v>18</v>
      </c>
      <c r="E100" s="12" t="s">
        <v>2</v>
      </c>
      <c r="F100" s="54"/>
      <c r="G100" s="116"/>
    </row>
    <row r="101" spans="1:7" ht="6.75" customHeight="1" thickBot="1">
      <c r="A101" s="114"/>
      <c r="F101" s="129"/>
      <c r="G101" s="116"/>
    </row>
    <row r="102" spans="1:7" ht="13.5" thickBot="1">
      <c r="A102" s="114"/>
      <c r="B102" s="90" t="s">
        <v>19</v>
      </c>
      <c r="E102" s="12" t="s">
        <v>2</v>
      </c>
      <c r="F102" s="54"/>
      <c r="G102" s="116"/>
    </row>
    <row r="103" spans="1:7" ht="6.75" customHeight="1" thickBot="1">
      <c r="A103" s="114"/>
      <c r="G103" s="116"/>
    </row>
    <row r="104" spans="1:7" ht="13.5" thickBot="1">
      <c r="A104" s="114"/>
      <c r="C104" s="90" t="s">
        <v>14</v>
      </c>
      <c r="F104" s="96" t="str">
        <f>IF(F102&gt;0,F100/F102,IF(F107&gt;0,F107,"N/A"))</f>
        <v>N/A</v>
      </c>
      <c r="G104" s="116"/>
    </row>
    <row r="105" spans="1:7" ht="6.75" customHeight="1">
      <c r="A105" s="114"/>
      <c r="G105" s="116"/>
    </row>
    <row r="106" spans="1:7" ht="13.5" customHeight="1" thickBot="1">
      <c r="A106" s="114"/>
      <c r="B106" s="318" t="s">
        <v>306</v>
      </c>
      <c r="C106" s="318"/>
      <c r="D106" s="318"/>
      <c r="G106" s="116"/>
    </row>
    <row r="107" spans="1:7" ht="13.5" thickBot="1">
      <c r="A107" s="114"/>
      <c r="B107" s="318"/>
      <c r="C107" s="318"/>
      <c r="D107" s="318"/>
      <c r="E107" s="12" t="s">
        <v>2</v>
      </c>
      <c r="F107" s="15"/>
      <c r="G107" s="116"/>
    </row>
    <row r="108" spans="1:7" ht="6.75" customHeight="1">
      <c r="A108" s="114"/>
      <c r="G108" s="116"/>
    </row>
    <row r="109" spans="1:7" ht="15">
      <c r="A109" s="114"/>
      <c r="B109" s="309"/>
      <c r="C109" s="310"/>
      <c r="D109" s="311"/>
      <c r="G109" s="116"/>
    </row>
    <row r="110" spans="1:7" ht="15">
      <c r="A110" s="114"/>
      <c r="B110" s="312"/>
      <c r="C110" s="313"/>
      <c r="D110" s="314"/>
      <c r="G110" s="116"/>
    </row>
    <row r="111" spans="1:7" ht="15">
      <c r="A111" s="114"/>
      <c r="B111" s="312"/>
      <c r="C111" s="313"/>
      <c r="D111" s="314"/>
      <c r="G111" s="116"/>
    </row>
    <row r="112" spans="1:7" ht="15">
      <c r="A112" s="114"/>
      <c r="B112" s="312"/>
      <c r="C112" s="313"/>
      <c r="D112" s="314"/>
      <c r="G112" s="116"/>
    </row>
    <row r="113" spans="1:7" ht="15">
      <c r="A113" s="114"/>
      <c r="B113" s="312"/>
      <c r="C113" s="313"/>
      <c r="D113" s="314"/>
      <c r="G113" s="116"/>
    </row>
    <row r="114" spans="1:7" ht="15">
      <c r="A114" s="114"/>
      <c r="B114" s="312"/>
      <c r="C114" s="313"/>
      <c r="D114" s="314"/>
      <c r="G114" s="116"/>
    </row>
    <row r="115" spans="1:7" ht="15">
      <c r="A115" s="114"/>
      <c r="B115" s="315"/>
      <c r="C115" s="316"/>
      <c r="D115" s="317"/>
      <c r="G115" s="116"/>
    </row>
    <row r="116" spans="1:7" ht="6.75" customHeight="1" thickBot="1">
      <c r="A116" s="114"/>
      <c r="G116" s="116"/>
    </row>
    <row r="117" spans="1:7" ht="13.5" thickBot="1">
      <c r="A117" s="114"/>
      <c r="B117" s="90" t="s">
        <v>20</v>
      </c>
      <c r="E117" s="12" t="s">
        <v>2</v>
      </c>
      <c r="F117" s="54"/>
      <c r="G117" s="116"/>
    </row>
    <row r="118" spans="1:7" ht="6.75" customHeight="1" thickBot="1">
      <c r="A118" s="114"/>
      <c r="G118" s="116"/>
    </row>
    <row r="119" spans="1:7" ht="13.5" thickBot="1">
      <c r="A119" s="114"/>
      <c r="C119" s="115" t="s">
        <v>15</v>
      </c>
      <c r="F119" s="98" t="str">
        <f>IF(F117=0," ",IF(F107="Yes",1,IF(F107="No",0,IF(F104/F117&gt;=1,1,IF(F104/F117&gt;=0.75,0.75,IF(F104/F117&gt;=0.5,0.5,IF(F104/F117&gt;=0.25,0.25,0)))))))</f>
        <v xml:space="preserve"> </v>
      </c>
      <c r="G119" s="116"/>
    </row>
    <row r="120" spans="1:7" ht="6.75" customHeight="1">
      <c r="A120" s="130"/>
      <c r="B120" s="131"/>
      <c r="C120" s="131"/>
      <c r="D120" s="132"/>
      <c r="E120" s="131"/>
      <c r="F120" s="133"/>
      <c r="G120" s="134"/>
    </row>
    <row r="121" spans="1:7" s="113" customFormat="1" ht="15">
      <c r="A121" s="107"/>
      <c r="B121" s="108"/>
      <c r="C121" s="108"/>
      <c r="D121" s="109"/>
      <c r="E121" s="110"/>
      <c r="F121" s="111"/>
      <c r="G121" s="112"/>
    </row>
    <row r="122" spans="1:7" s="113" customFormat="1" ht="15">
      <c r="A122" s="120"/>
      <c r="B122" s="41" t="s">
        <v>233</v>
      </c>
      <c r="C122" s="121"/>
      <c r="D122" s="151"/>
      <c r="G122" s="119"/>
    </row>
    <row r="123" spans="1:7" s="125" customFormat="1" ht="12">
      <c r="A123" s="122"/>
      <c r="B123" s="123"/>
      <c r="C123" s="124"/>
      <c r="D123" s="152" t="s">
        <v>147</v>
      </c>
      <c r="F123" s="126"/>
      <c r="G123" s="127"/>
    </row>
    <row r="124" spans="1:7" s="113" customFormat="1" ht="6.75" customHeight="1" thickBot="1">
      <c r="A124" s="120"/>
      <c r="B124" s="97"/>
      <c r="C124" s="121"/>
      <c r="D124" s="128"/>
      <c r="F124" s="99"/>
      <c r="G124" s="119"/>
    </row>
    <row r="125" spans="1:7" ht="13.5" thickBot="1">
      <c r="A125" s="114"/>
      <c r="B125" s="90" t="s">
        <v>18</v>
      </c>
      <c r="E125" s="12" t="s">
        <v>2</v>
      </c>
      <c r="F125" s="54"/>
      <c r="G125" s="116"/>
    </row>
    <row r="126" spans="1:7" ht="6.75" customHeight="1" thickBot="1">
      <c r="A126" s="114"/>
      <c r="F126" s="129"/>
      <c r="G126" s="116"/>
    </row>
    <row r="127" spans="1:7" ht="13.5" thickBot="1">
      <c r="A127" s="114"/>
      <c r="B127" s="90" t="s">
        <v>19</v>
      </c>
      <c r="E127" s="12" t="s">
        <v>2</v>
      </c>
      <c r="F127" s="54"/>
      <c r="G127" s="116"/>
    </row>
    <row r="128" spans="1:7" ht="6.75" customHeight="1" thickBot="1">
      <c r="A128" s="114"/>
      <c r="G128" s="116"/>
    </row>
    <row r="129" spans="1:7" ht="13.5" thickBot="1">
      <c r="A129" s="114"/>
      <c r="C129" s="90" t="s">
        <v>14</v>
      </c>
      <c r="F129" s="96" t="str">
        <f>IF(F127&gt;0,F125/F127,IF(F132&gt;0,F132,"N/A"))</f>
        <v>N/A</v>
      </c>
      <c r="G129" s="116"/>
    </row>
    <row r="130" spans="1:7" ht="6.75" customHeight="1">
      <c r="A130" s="114"/>
      <c r="G130" s="116"/>
    </row>
    <row r="131" spans="1:7" ht="13.5" customHeight="1" thickBot="1">
      <c r="A131" s="114"/>
      <c r="B131" s="318" t="s">
        <v>306</v>
      </c>
      <c r="C131" s="318"/>
      <c r="D131" s="318"/>
      <c r="G131" s="116"/>
    </row>
    <row r="132" spans="1:7" ht="13.5" thickBot="1">
      <c r="A132" s="114"/>
      <c r="B132" s="318"/>
      <c r="C132" s="318"/>
      <c r="D132" s="318"/>
      <c r="E132" s="12" t="s">
        <v>2</v>
      </c>
      <c r="F132" s="15"/>
      <c r="G132" s="116"/>
    </row>
    <row r="133" spans="1:7" ht="6.75" customHeight="1">
      <c r="A133" s="114"/>
      <c r="G133" s="116"/>
    </row>
    <row r="134" spans="1:7" ht="15">
      <c r="A134" s="114"/>
      <c r="B134" s="309"/>
      <c r="C134" s="310"/>
      <c r="D134" s="311"/>
      <c r="G134" s="116"/>
    </row>
    <row r="135" spans="1:7" ht="15">
      <c r="A135" s="114"/>
      <c r="B135" s="312"/>
      <c r="C135" s="313"/>
      <c r="D135" s="314"/>
      <c r="G135" s="116"/>
    </row>
    <row r="136" spans="1:7" ht="15">
      <c r="A136" s="114"/>
      <c r="B136" s="312"/>
      <c r="C136" s="313"/>
      <c r="D136" s="314"/>
      <c r="G136" s="116"/>
    </row>
    <row r="137" spans="1:7" ht="15">
      <c r="A137" s="114"/>
      <c r="B137" s="312"/>
      <c r="C137" s="313"/>
      <c r="D137" s="314"/>
      <c r="G137" s="116"/>
    </row>
    <row r="138" spans="1:7" ht="15">
      <c r="A138" s="114"/>
      <c r="B138" s="312"/>
      <c r="C138" s="313"/>
      <c r="D138" s="314"/>
      <c r="G138" s="116"/>
    </row>
    <row r="139" spans="1:7" ht="15">
      <c r="A139" s="114"/>
      <c r="B139" s="312"/>
      <c r="C139" s="313"/>
      <c r="D139" s="314"/>
      <c r="G139" s="116"/>
    </row>
    <row r="140" spans="1:7" ht="15">
      <c r="A140" s="114"/>
      <c r="B140" s="315"/>
      <c r="C140" s="316"/>
      <c r="D140" s="317"/>
      <c r="G140" s="116"/>
    </row>
    <row r="141" spans="1:7" ht="6.75" customHeight="1" thickBot="1">
      <c r="A141" s="114"/>
      <c r="G141" s="116"/>
    </row>
    <row r="142" spans="1:7" ht="13.5" thickBot="1">
      <c r="A142" s="114"/>
      <c r="B142" s="90" t="s">
        <v>20</v>
      </c>
      <c r="E142" s="12" t="s">
        <v>2</v>
      </c>
      <c r="F142" s="54"/>
      <c r="G142" s="116"/>
    </row>
    <row r="143" spans="1:7" ht="6.75" customHeight="1" thickBot="1">
      <c r="A143" s="114"/>
      <c r="G143" s="116"/>
    </row>
    <row r="144" spans="1:7" ht="13.5" thickBot="1">
      <c r="A144" s="114"/>
      <c r="C144" s="115" t="s">
        <v>15</v>
      </c>
      <c r="F144" s="98" t="str">
        <f>IF(F142=0," ",IF(F132="Yes",1,IF(F132="No",0,IF(F129/F142&gt;=1,1,IF(F129/F142&gt;=0.75,0.75,IF(F129/F142&gt;=0.5,0.5,IF(F129/F142&gt;=0.25,0.25,0)))))))</f>
        <v xml:space="preserve"> </v>
      </c>
      <c r="G144" s="116"/>
    </row>
    <row r="145" spans="1:7" ht="6.75" customHeight="1">
      <c r="A145" s="130"/>
      <c r="B145" s="131"/>
      <c r="C145" s="131"/>
      <c r="D145" s="132"/>
      <c r="E145" s="131"/>
      <c r="F145" s="133"/>
      <c r="G145" s="134"/>
    </row>
    <row r="146" spans="1:7" s="113" customFormat="1" ht="15">
      <c r="A146" s="107"/>
      <c r="B146" s="108"/>
      <c r="C146" s="108"/>
      <c r="D146" s="109"/>
      <c r="E146" s="110"/>
      <c r="F146" s="111"/>
      <c r="G146" s="112"/>
    </row>
    <row r="147" spans="1:7" s="113" customFormat="1" ht="15">
      <c r="A147" s="120"/>
      <c r="B147" s="41" t="s">
        <v>232</v>
      </c>
      <c r="C147" s="121"/>
      <c r="D147" s="151"/>
      <c r="G147" s="119"/>
    </row>
    <row r="148" spans="1:7" s="125" customFormat="1" ht="12">
      <c r="A148" s="122"/>
      <c r="B148" s="123"/>
      <c r="C148" s="124"/>
      <c r="D148" s="152" t="s">
        <v>147</v>
      </c>
      <c r="F148" s="126"/>
      <c r="G148" s="127"/>
    </row>
    <row r="149" spans="1:7" s="113" customFormat="1" ht="6.75" customHeight="1" thickBot="1">
      <c r="A149" s="120"/>
      <c r="B149" s="97"/>
      <c r="C149" s="121"/>
      <c r="D149" s="128"/>
      <c r="F149" s="99"/>
      <c r="G149" s="119"/>
    </row>
    <row r="150" spans="1:7" ht="13.5" thickBot="1">
      <c r="A150" s="114"/>
      <c r="B150" s="90" t="s">
        <v>18</v>
      </c>
      <c r="E150" s="12" t="s">
        <v>2</v>
      </c>
      <c r="F150" s="54"/>
      <c r="G150" s="116"/>
    </row>
    <row r="151" spans="1:7" ht="6.75" customHeight="1" thickBot="1">
      <c r="A151" s="114"/>
      <c r="F151" s="129"/>
      <c r="G151" s="116"/>
    </row>
    <row r="152" spans="1:7" ht="13.5" thickBot="1">
      <c r="A152" s="114"/>
      <c r="B152" s="90" t="s">
        <v>19</v>
      </c>
      <c r="E152" s="12" t="s">
        <v>2</v>
      </c>
      <c r="F152" s="54"/>
      <c r="G152" s="116"/>
    </row>
    <row r="153" spans="1:7" ht="6.75" customHeight="1" thickBot="1">
      <c r="A153" s="114"/>
      <c r="G153" s="116"/>
    </row>
    <row r="154" spans="1:7" ht="13.5" thickBot="1">
      <c r="A154" s="114"/>
      <c r="C154" s="90" t="s">
        <v>14</v>
      </c>
      <c r="F154" s="96" t="str">
        <f>IF(F152&gt;0,F150/F152,IF(F157&gt;0,F157,"N/A"))</f>
        <v>N/A</v>
      </c>
      <c r="G154" s="116"/>
    </row>
    <row r="155" spans="1:7" ht="6.75" customHeight="1">
      <c r="A155" s="114"/>
      <c r="G155" s="116"/>
    </row>
    <row r="156" spans="1:7" ht="13.5" customHeight="1" thickBot="1">
      <c r="A156" s="114"/>
      <c r="B156" s="318" t="s">
        <v>306</v>
      </c>
      <c r="C156" s="318"/>
      <c r="D156" s="318"/>
      <c r="G156" s="116"/>
    </row>
    <row r="157" spans="1:7" ht="13.5" thickBot="1">
      <c r="A157" s="114"/>
      <c r="B157" s="318"/>
      <c r="C157" s="318"/>
      <c r="D157" s="318"/>
      <c r="E157" s="12" t="s">
        <v>2</v>
      </c>
      <c r="F157" s="15"/>
      <c r="G157" s="116"/>
    </row>
    <row r="158" spans="1:7" ht="6.75" customHeight="1">
      <c r="A158" s="114"/>
      <c r="G158" s="116"/>
    </row>
    <row r="159" spans="1:7" ht="15">
      <c r="A159" s="114"/>
      <c r="B159" s="309"/>
      <c r="C159" s="310"/>
      <c r="D159" s="311"/>
      <c r="G159" s="116"/>
    </row>
    <row r="160" spans="1:7" ht="15">
      <c r="A160" s="114"/>
      <c r="B160" s="312"/>
      <c r="C160" s="313"/>
      <c r="D160" s="314"/>
      <c r="G160" s="116"/>
    </row>
    <row r="161" spans="1:7" ht="15">
      <c r="A161" s="114"/>
      <c r="B161" s="312"/>
      <c r="C161" s="313"/>
      <c r="D161" s="314"/>
      <c r="G161" s="116"/>
    </row>
    <row r="162" spans="1:7" ht="15">
      <c r="A162" s="114"/>
      <c r="B162" s="312"/>
      <c r="C162" s="313"/>
      <c r="D162" s="314"/>
      <c r="G162" s="116"/>
    </row>
    <row r="163" spans="1:7" ht="15">
      <c r="A163" s="114"/>
      <c r="B163" s="312"/>
      <c r="C163" s="313"/>
      <c r="D163" s="314"/>
      <c r="G163" s="116"/>
    </row>
    <row r="164" spans="1:7" ht="15">
      <c r="A164" s="114"/>
      <c r="B164" s="312"/>
      <c r="C164" s="313"/>
      <c r="D164" s="314"/>
      <c r="G164" s="116"/>
    </row>
    <row r="165" spans="1:7" ht="15">
      <c r="A165" s="114"/>
      <c r="B165" s="315"/>
      <c r="C165" s="316"/>
      <c r="D165" s="317"/>
      <c r="G165" s="116"/>
    </row>
    <row r="166" spans="1:7" ht="6.75" customHeight="1" thickBot="1">
      <c r="A166" s="114"/>
      <c r="G166" s="116"/>
    </row>
    <row r="167" spans="1:7" ht="13.5" thickBot="1">
      <c r="A167" s="114"/>
      <c r="B167" s="90" t="s">
        <v>20</v>
      </c>
      <c r="E167" s="12" t="s">
        <v>2</v>
      </c>
      <c r="F167" s="54"/>
      <c r="G167" s="116"/>
    </row>
    <row r="168" spans="1:7" ht="6.75" customHeight="1" thickBot="1">
      <c r="A168" s="114"/>
      <c r="G168" s="116"/>
    </row>
    <row r="169" spans="1:7" ht="13.5" thickBot="1">
      <c r="A169" s="114"/>
      <c r="C169" s="115" t="s">
        <v>15</v>
      </c>
      <c r="F169" s="98" t="str">
        <f>IF(F167=0," ",IF(F157="Yes",1,IF(F157="No",0,IF(F154/F167&gt;=1,1,IF(F154/F167&gt;=0.75,0.75,IF(F154/F167&gt;=0.5,0.5,IF(F154/F167&gt;=0.25,0.25,0)))))))</f>
        <v xml:space="preserve"> </v>
      </c>
      <c r="G169" s="116"/>
    </row>
    <row r="170" spans="1:7" ht="6.75" customHeight="1">
      <c r="A170" s="130"/>
      <c r="B170" s="131"/>
      <c r="C170" s="131"/>
      <c r="D170" s="132"/>
      <c r="E170" s="131"/>
      <c r="F170" s="133"/>
      <c r="G170" s="134"/>
    </row>
    <row r="171" spans="1:7" s="113" customFormat="1" ht="15">
      <c r="A171" s="107"/>
      <c r="B171" s="108"/>
      <c r="C171" s="108"/>
      <c r="D171" s="109"/>
      <c r="E171" s="110"/>
      <c r="F171" s="111"/>
      <c r="G171" s="112"/>
    </row>
    <row r="172" spans="1:7" s="113" customFormat="1" ht="15">
      <c r="A172" s="120"/>
      <c r="B172" s="41" t="s">
        <v>232</v>
      </c>
      <c r="C172" s="121"/>
      <c r="D172" s="151"/>
      <c r="G172" s="119"/>
    </row>
    <row r="173" spans="1:7" s="125" customFormat="1" ht="12">
      <c r="A173" s="122"/>
      <c r="B173" s="123"/>
      <c r="C173" s="124"/>
      <c r="D173" s="152" t="s">
        <v>147</v>
      </c>
      <c r="F173" s="126"/>
      <c r="G173" s="127"/>
    </row>
    <row r="174" spans="1:7" s="113" customFormat="1" ht="6.75" customHeight="1" thickBot="1">
      <c r="A174" s="120"/>
      <c r="B174" s="97"/>
      <c r="C174" s="121"/>
      <c r="D174" s="128"/>
      <c r="F174" s="99"/>
      <c r="G174" s="119"/>
    </row>
    <row r="175" spans="1:7" ht="13.5" thickBot="1">
      <c r="A175" s="114"/>
      <c r="B175" s="90" t="s">
        <v>18</v>
      </c>
      <c r="E175" s="12" t="s">
        <v>2</v>
      </c>
      <c r="F175" s="54"/>
      <c r="G175" s="116"/>
    </row>
    <row r="176" spans="1:7" ht="6.75" customHeight="1" thickBot="1">
      <c r="A176" s="114"/>
      <c r="F176" s="129"/>
      <c r="G176" s="116"/>
    </row>
    <row r="177" spans="1:7" ht="13.5" thickBot="1">
      <c r="A177" s="114"/>
      <c r="B177" s="90" t="s">
        <v>19</v>
      </c>
      <c r="E177" s="12" t="s">
        <v>2</v>
      </c>
      <c r="F177" s="54"/>
      <c r="G177" s="116"/>
    </row>
    <row r="178" spans="1:7" ht="6.75" customHeight="1" thickBot="1">
      <c r="A178" s="114"/>
      <c r="G178" s="116"/>
    </row>
    <row r="179" spans="1:7" ht="13.5" thickBot="1">
      <c r="A179" s="114"/>
      <c r="C179" s="90" t="s">
        <v>14</v>
      </c>
      <c r="F179" s="96" t="str">
        <f>IF(F177&gt;0,F175/F177,IF(F182&gt;0,F182,"N/A"))</f>
        <v>N/A</v>
      </c>
      <c r="G179" s="116"/>
    </row>
    <row r="180" spans="1:7" ht="6.75" customHeight="1">
      <c r="A180" s="114"/>
      <c r="G180" s="116"/>
    </row>
    <row r="181" spans="1:7" ht="13.5" customHeight="1" thickBot="1">
      <c r="A181" s="114"/>
      <c r="B181" s="318" t="s">
        <v>306</v>
      </c>
      <c r="C181" s="318"/>
      <c r="D181" s="318"/>
      <c r="G181" s="116"/>
    </row>
    <row r="182" spans="1:7" ht="13.5" thickBot="1">
      <c r="A182" s="114"/>
      <c r="B182" s="318"/>
      <c r="C182" s="318"/>
      <c r="D182" s="318"/>
      <c r="E182" s="12" t="s">
        <v>2</v>
      </c>
      <c r="F182" s="15"/>
      <c r="G182" s="116"/>
    </row>
    <row r="183" spans="1:7" ht="6.75" customHeight="1">
      <c r="A183" s="114"/>
      <c r="G183" s="116"/>
    </row>
    <row r="184" spans="1:7" ht="15">
      <c r="A184" s="114"/>
      <c r="B184" s="309"/>
      <c r="C184" s="310"/>
      <c r="D184" s="311"/>
      <c r="G184" s="116"/>
    </row>
    <row r="185" spans="1:7" ht="15">
      <c r="A185" s="114"/>
      <c r="B185" s="312"/>
      <c r="C185" s="313"/>
      <c r="D185" s="314"/>
      <c r="G185" s="116"/>
    </row>
    <row r="186" spans="1:7" ht="15">
      <c r="A186" s="114"/>
      <c r="B186" s="312"/>
      <c r="C186" s="313"/>
      <c r="D186" s="314"/>
      <c r="G186" s="116"/>
    </row>
    <row r="187" spans="1:7" ht="15">
      <c r="A187" s="114"/>
      <c r="B187" s="312"/>
      <c r="C187" s="313"/>
      <c r="D187" s="314"/>
      <c r="G187" s="116"/>
    </row>
    <row r="188" spans="1:7" ht="15">
      <c r="A188" s="114"/>
      <c r="B188" s="312"/>
      <c r="C188" s="313"/>
      <c r="D188" s="314"/>
      <c r="G188" s="116"/>
    </row>
    <row r="189" spans="1:7" ht="15">
      <c r="A189" s="114"/>
      <c r="B189" s="312"/>
      <c r="C189" s="313"/>
      <c r="D189" s="314"/>
      <c r="G189" s="116"/>
    </row>
    <row r="190" spans="1:7" ht="15">
      <c r="A190" s="114"/>
      <c r="B190" s="315"/>
      <c r="C190" s="316"/>
      <c r="D190" s="317"/>
      <c r="G190" s="116"/>
    </row>
    <row r="191" spans="1:7" ht="6.75" customHeight="1" thickBot="1">
      <c r="A191" s="114"/>
      <c r="G191" s="116"/>
    </row>
    <row r="192" spans="1:7" ht="13.5" thickBot="1">
      <c r="A192" s="114"/>
      <c r="B192" s="90" t="s">
        <v>20</v>
      </c>
      <c r="E192" s="12" t="s">
        <v>2</v>
      </c>
      <c r="F192" s="54"/>
      <c r="G192" s="116"/>
    </row>
    <row r="193" spans="1:7" ht="6.75" customHeight="1" thickBot="1">
      <c r="A193" s="114"/>
      <c r="G193" s="116"/>
    </row>
    <row r="194" spans="1:7" ht="13.5" thickBot="1">
      <c r="A194" s="114"/>
      <c r="C194" s="115" t="s">
        <v>15</v>
      </c>
      <c r="F194" s="98" t="str">
        <f>IF(F192=0," ",IF(F182="Yes",1,IF(F182="No",0,IF(F179/F192&gt;=1,1,IF(F179/F192&gt;=0.75,0.75,IF(F179/F192&gt;=0.5,0.5,IF(F179/F192&gt;=0.25,0.25,0)))))))</f>
        <v xml:space="preserve"> </v>
      </c>
      <c r="G194" s="116"/>
    </row>
    <row r="195" spans="1:7" ht="6.75" customHeight="1">
      <c r="A195" s="130"/>
      <c r="B195" s="131"/>
      <c r="C195" s="131"/>
      <c r="D195" s="132"/>
      <c r="E195" s="131"/>
      <c r="F195" s="133"/>
      <c r="G195" s="134"/>
    </row>
    <row r="196" spans="1:7" s="113" customFormat="1" ht="15">
      <c r="A196" s="107"/>
      <c r="B196" s="108"/>
      <c r="C196" s="108"/>
      <c r="D196" s="109"/>
      <c r="E196" s="110"/>
      <c r="F196" s="111"/>
      <c r="G196" s="112"/>
    </row>
    <row r="197" spans="1:7" s="113" customFormat="1" ht="15">
      <c r="A197" s="120"/>
      <c r="B197" s="41" t="s">
        <v>232</v>
      </c>
      <c r="C197" s="121"/>
      <c r="D197" s="151"/>
      <c r="G197" s="119"/>
    </row>
    <row r="198" spans="1:7" s="125" customFormat="1" ht="12">
      <c r="A198" s="122"/>
      <c r="B198" s="123"/>
      <c r="C198" s="124"/>
      <c r="D198" s="152" t="s">
        <v>147</v>
      </c>
      <c r="F198" s="126"/>
      <c r="G198" s="127"/>
    </row>
    <row r="199" spans="1:7" s="113" customFormat="1" ht="6.75" customHeight="1" thickBot="1">
      <c r="A199" s="120"/>
      <c r="B199" s="97"/>
      <c r="C199" s="121"/>
      <c r="D199" s="128"/>
      <c r="F199" s="99"/>
      <c r="G199" s="119"/>
    </row>
    <row r="200" spans="1:7" ht="13.5" thickBot="1">
      <c r="A200" s="114"/>
      <c r="B200" s="90" t="s">
        <v>18</v>
      </c>
      <c r="E200" s="12" t="s">
        <v>2</v>
      </c>
      <c r="F200" s="54"/>
      <c r="G200" s="116"/>
    </row>
    <row r="201" spans="1:7" ht="6.75" customHeight="1" thickBot="1">
      <c r="A201" s="114"/>
      <c r="F201" s="129"/>
      <c r="G201" s="116"/>
    </row>
    <row r="202" spans="1:7" ht="13.5" thickBot="1">
      <c r="A202" s="114"/>
      <c r="B202" s="90" t="s">
        <v>19</v>
      </c>
      <c r="E202" s="12" t="s">
        <v>2</v>
      </c>
      <c r="F202" s="54"/>
      <c r="G202" s="116"/>
    </row>
    <row r="203" spans="1:7" ht="6.75" customHeight="1" thickBot="1">
      <c r="A203" s="114"/>
      <c r="G203" s="116"/>
    </row>
    <row r="204" spans="1:7" ht="13.5" thickBot="1">
      <c r="A204" s="114"/>
      <c r="C204" s="90" t="s">
        <v>14</v>
      </c>
      <c r="F204" s="96" t="str">
        <f>IF(F202&gt;0,F200/F202,IF(F207&gt;0,F207,"N/A"))</f>
        <v>N/A</v>
      </c>
      <c r="G204" s="116"/>
    </row>
    <row r="205" spans="1:7" ht="6.75" customHeight="1">
      <c r="A205" s="114"/>
      <c r="G205" s="116"/>
    </row>
    <row r="206" spans="1:7" ht="13.5" customHeight="1" thickBot="1">
      <c r="A206" s="114"/>
      <c r="B206" s="318" t="s">
        <v>306</v>
      </c>
      <c r="C206" s="318"/>
      <c r="D206" s="318"/>
      <c r="G206" s="116"/>
    </row>
    <row r="207" spans="1:7" ht="13.5" thickBot="1">
      <c r="A207" s="114"/>
      <c r="B207" s="318"/>
      <c r="C207" s="318"/>
      <c r="D207" s="318"/>
      <c r="E207" s="12" t="s">
        <v>2</v>
      </c>
      <c r="F207" s="15"/>
      <c r="G207" s="116"/>
    </row>
    <row r="208" spans="1:7" ht="6.75" customHeight="1">
      <c r="A208" s="114"/>
      <c r="G208" s="116"/>
    </row>
    <row r="209" spans="1:7" ht="15">
      <c r="A209" s="114"/>
      <c r="B209" s="309"/>
      <c r="C209" s="310"/>
      <c r="D209" s="311"/>
      <c r="G209" s="116"/>
    </row>
    <row r="210" spans="1:7" ht="15">
      <c r="A210" s="114"/>
      <c r="B210" s="312"/>
      <c r="C210" s="313"/>
      <c r="D210" s="314"/>
      <c r="G210" s="116"/>
    </row>
    <row r="211" spans="1:7" ht="15">
      <c r="A211" s="114"/>
      <c r="B211" s="312"/>
      <c r="C211" s="313"/>
      <c r="D211" s="314"/>
      <c r="G211" s="116"/>
    </row>
    <row r="212" spans="1:7" ht="15">
      <c r="A212" s="114"/>
      <c r="B212" s="312"/>
      <c r="C212" s="313"/>
      <c r="D212" s="314"/>
      <c r="G212" s="116"/>
    </row>
    <row r="213" spans="1:7" ht="15">
      <c r="A213" s="114"/>
      <c r="B213" s="312"/>
      <c r="C213" s="313"/>
      <c r="D213" s="314"/>
      <c r="G213" s="116"/>
    </row>
    <row r="214" spans="1:7" ht="15">
      <c r="A214" s="114"/>
      <c r="B214" s="312"/>
      <c r="C214" s="313"/>
      <c r="D214" s="314"/>
      <c r="G214" s="116"/>
    </row>
    <row r="215" spans="1:7" ht="15">
      <c r="A215" s="114"/>
      <c r="B215" s="315"/>
      <c r="C215" s="316"/>
      <c r="D215" s="317"/>
      <c r="G215" s="116"/>
    </row>
    <row r="216" spans="1:7" ht="6.75" customHeight="1" thickBot="1">
      <c r="A216" s="114"/>
      <c r="G216" s="116"/>
    </row>
    <row r="217" spans="1:7" ht="13.5" thickBot="1">
      <c r="A217" s="114"/>
      <c r="B217" s="90" t="s">
        <v>20</v>
      </c>
      <c r="E217" s="12" t="s">
        <v>2</v>
      </c>
      <c r="F217" s="54"/>
      <c r="G217" s="116"/>
    </row>
    <row r="218" spans="1:7" ht="6.75" customHeight="1" thickBot="1">
      <c r="A218" s="114"/>
      <c r="G218" s="116"/>
    </row>
    <row r="219" spans="1:7" ht="13.5" thickBot="1">
      <c r="A219" s="114"/>
      <c r="C219" s="115" t="s">
        <v>15</v>
      </c>
      <c r="F219" s="98" t="str">
        <f>IF(F217=0," ",IF(F207="Yes",1,IF(F207="No",0,IF(F204/F217&gt;=1,1,IF(F204/F217&gt;=0.75,0.75,IF(F204/F217&gt;=0.5,0.5,IF(F204/F217&gt;=0.25,0.25,0)))))))</f>
        <v xml:space="preserve"> </v>
      </c>
      <c r="G219" s="116"/>
    </row>
    <row r="220" spans="1:7" ht="6.75" customHeight="1">
      <c r="A220" s="130"/>
      <c r="B220" s="131"/>
      <c r="C220" s="131"/>
      <c r="D220" s="132"/>
      <c r="E220" s="131"/>
      <c r="F220" s="133"/>
      <c r="G220" s="134"/>
    </row>
    <row r="221" spans="1:7" s="113" customFormat="1" ht="15">
      <c r="A221" s="107"/>
      <c r="B221" s="108"/>
      <c r="C221" s="108"/>
      <c r="D221" s="109"/>
      <c r="E221" s="110"/>
      <c r="F221" s="111"/>
      <c r="G221" s="112"/>
    </row>
    <row r="222" spans="1:7" s="113" customFormat="1" ht="15">
      <c r="A222" s="120"/>
      <c r="B222" s="41" t="s">
        <v>232</v>
      </c>
      <c r="C222" s="121"/>
      <c r="D222" s="151"/>
      <c r="G222" s="119"/>
    </row>
    <row r="223" spans="1:7" s="125" customFormat="1" ht="12">
      <c r="A223" s="122"/>
      <c r="B223" s="123"/>
      <c r="C223" s="124"/>
      <c r="D223" s="152" t="s">
        <v>147</v>
      </c>
      <c r="F223" s="126"/>
      <c r="G223" s="127"/>
    </row>
    <row r="224" spans="1:7" s="113" customFormat="1" ht="6.75" customHeight="1" thickBot="1">
      <c r="A224" s="120"/>
      <c r="B224" s="97"/>
      <c r="C224" s="121"/>
      <c r="D224" s="128"/>
      <c r="F224" s="99"/>
      <c r="G224" s="119"/>
    </row>
    <row r="225" spans="1:7" ht="13.5" thickBot="1">
      <c r="A225" s="114"/>
      <c r="B225" s="90" t="s">
        <v>18</v>
      </c>
      <c r="E225" s="12" t="s">
        <v>2</v>
      </c>
      <c r="F225" s="54"/>
      <c r="G225" s="116"/>
    </row>
    <row r="226" spans="1:7" ht="6.75" customHeight="1" thickBot="1">
      <c r="A226" s="114"/>
      <c r="F226" s="129"/>
      <c r="G226" s="116"/>
    </row>
    <row r="227" spans="1:7" ht="13.5" thickBot="1">
      <c r="A227" s="114"/>
      <c r="B227" s="90" t="s">
        <v>19</v>
      </c>
      <c r="E227" s="12" t="s">
        <v>2</v>
      </c>
      <c r="F227" s="54"/>
      <c r="G227" s="116"/>
    </row>
    <row r="228" spans="1:7" ht="6.75" customHeight="1" thickBot="1">
      <c r="A228" s="114"/>
      <c r="G228" s="116"/>
    </row>
    <row r="229" spans="1:7" ht="13.5" thickBot="1">
      <c r="A229" s="114"/>
      <c r="C229" s="90" t="s">
        <v>14</v>
      </c>
      <c r="F229" s="96" t="str">
        <f>IF(F227&gt;0,F225/F227,IF(F232&gt;0,F232,"N/A"))</f>
        <v>N/A</v>
      </c>
      <c r="G229" s="116"/>
    </row>
    <row r="230" spans="1:7" ht="6.75" customHeight="1">
      <c r="A230" s="114"/>
      <c r="G230" s="116"/>
    </row>
    <row r="231" spans="1:7" ht="13.5" customHeight="1" thickBot="1">
      <c r="A231" s="114"/>
      <c r="B231" s="318" t="s">
        <v>306</v>
      </c>
      <c r="C231" s="318"/>
      <c r="D231" s="318"/>
      <c r="G231" s="116"/>
    </row>
    <row r="232" spans="1:7" ht="13.5" thickBot="1">
      <c r="A232" s="114"/>
      <c r="B232" s="318"/>
      <c r="C232" s="318"/>
      <c r="D232" s="318"/>
      <c r="E232" s="12" t="s">
        <v>2</v>
      </c>
      <c r="F232" s="15"/>
      <c r="G232" s="116"/>
    </row>
    <row r="233" spans="1:7" ht="6.75" customHeight="1">
      <c r="A233" s="114"/>
      <c r="G233" s="116"/>
    </row>
    <row r="234" spans="1:7" ht="15">
      <c r="A234" s="114"/>
      <c r="B234" s="309"/>
      <c r="C234" s="310"/>
      <c r="D234" s="311"/>
      <c r="G234" s="116"/>
    </row>
    <row r="235" spans="1:7" ht="15">
      <c r="A235" s="114"/>
      <c r="B235" s="312"/>
      <c r="C235" s="313"/>
      <c r="D235" s="314"/>
      <c r="G235" s="116"/>
    </row>
    <row r="236" spans="1:7" ht="15">
      <c r="A236" s="114"/>
      <c r="B236" s="312"/>
      <c r="C236" s="313"/>
      <c r="D236" s="314"/>
      <c r="G236" s="116"/>
    </row>
    <row r="237" spans="1:7" ht="15">
      <c r="A237" s="114"/>
      <c r="B237" s="312"/>
      <c r="C237" s="313"/>
      <c r="D237" s="314"/>
      <c r="G237" s="116"/>
    </row>
    <row r="238" spans="1:7" ht="15">
      <c r="A238" s="114"/>
      <c r="B238" s="312"/>
      <c r="C238" s="313"/>
      <c r="D238" s="314"/>
      <c r="G238" s="116"/>
    </row>
    <row r="239" spans="1:7" ht="15">
      <c r="A239" s="114"/>
      <c r="B239" s="312"/>
      <c r="C239" s="313"/>
      <c r="D239" s="314"/>
      <c r="G239" s="116"/>
    </row>
    <row r="240" spans="1:7" ht="15">
      <c r="A240" s="114"/>
      <c r="B240" s="315"/>
      <c r="C240" s="316"/>
      <c r="D240" s="317"/>
      <c r="G240" s="116"/>
    </row>
    <row r="241" spans="1:7" ht="6.75" customHeight="1" thickBot="1">
      <c r="A241" s="114"/>
      <c r="G241" s="116"/>
    </row>
    <row r="242" spans="1:7" ht="13.5" thickBot="1">
      <c r="A242" s="114"/>
      <c r="B242" s="90" t="s">
        <v>20</v>
      </c>
      <c r="E242" s="12" t="s">
        <v>2</v>
      </c>
      <c r="F242" s="54"/>
      <c r="G242" s="116"/>
    </row>
    <row r="243" spans="1:7" ht="6.75" customHeight="1" thickBot="1">
      <c r="A243" s="114"/>
      <c r="G243" s="116"/>
    </row>
    <row r="244" spans="1:7" ht="13.5" thickBot="1">
      <c r="A244" s="114"/>
      <c r="C244" s="115" t="s">
        <v>15</v>
      </c>
      <c r="F244" s="98" t="str">
        <f>IF(F242=0," ",IF(F232="Yes",1,IF(F232="No",0,IF(F229/F242&gt;=1,1,IF(F229/F242&gt;=0.75,0.75,IF(F229/F242&gt;=0.5,0.5,IF(F229/F242&gt;=0.25,0.25,0)))))))</f>
        <v xml:space="preserve"> </v>
      </c>
      <c r="G244" s="116"/>
    </row>
    <row r="245" spans="1:7" ht="6.75" customHeight="1">
      <c r="A245" s="130"/>
      <c r="B245" s="131"/>
      <c r="C245" s="131"/>
      <c r="D245" s="132"/>
      <c r="E245" s="131"/>
      <c r="F245" s="133"/>
      <c r="G245" s="134"/>
    </row>
    <row r="246" spans="1:7" s="113" customFormat="1" ht="15">
      <c r="A246" s="107"/>
      <c r="B246" s="108"/>
      <c r="C246" s="108"/>
      <c r="D246" s="109"/>
      <c r="E246" s="110"/>
      <c r="F246" s="111"/>
      <c r="G246" s="112"/>
    </row>
    <row r="247" spans="1:7" s="113" customFormat="1" ht="15">
      <c r="A247" s="120"/>
      <c r="B247" s="41" t="s">
        <v>232</v>
      </c>
      <c r="C247" s="121"/>
      <c r="D247" s="151"/>
      <c r="G247" s="119"/>
    </row>
    <row r="248" spans="1:7" s="125" customFormat="1" ht="12">
      <c r="A248" s="122"/>
      <c r="B248" s="123"/>
      <c r="C248" s="124"/>
      <c r="D248" s="152" t="s">
        <v>147</v>
      </c>
      <c r="F248" s="126"/>
      <c r="G248" s="127"/>
    </row>
    <row r="249" spans="1:7" s="113" customFormat="1" ht="6.75" customHeight="1" thickBot="1">
      <c r="A249" s="120"/>
      <c r="B249" s="97"/>
      <c r="C249" s="121"/>
      <c r="D249" s="128"/>
      <c r="F249" s="99"/>
      <c r="G249" s="119"/>
    </row>
    <row r="250" spans="1:7" ht="13.5" thickBot="1">
      <c r="A250" s="114"/>
      <c r="B250" s="90" t="s">
        <v>18</v>
      </c>
      <c r="E250" s="12" t="s">
        <v>2</v>
      </c>
      <c r="F250" s="54"/>
      <c r="G250" s="116"/>
    </row>
    <row r="251" spans="1:7" ht="6.75" customHeight="1" thickBot="1">
      <c r="A251" s="114"/>
      <c r="F251" s="129"/>
      <c r="G251" s="116"/>
    </row>
    <row r="252" spans="1:7" ht="13.5" thickBot="1">
      <c r="A252" s="114"/>
      <c r="B252" s="90" t="s">
        <v>19</v>
      </c>
      <c r="E252" s="12" t="s">
        <v>2</v>
      </c>
      <c r="F252" s="54"/>
      <c r="G252" s="116"/>
    </row>
    <row r="253" spans="1:7" ht="6.75" customHeight="1" thickBot="1">
      <c r="A253" s="114"/>
      <c r="G253" s="116"/>
    </row>
    <row r="254" spans="1:7" ht="13.5" thickBot="1">
      <c r="A254" s="114"/>
      <c r="C254" s="90" t="s">
        <v>14</v>
      </c>
      <c r="F254" s="96" t="str">
        <f>IF(F252&gt;0,F250/F252,IF(F257&gt;0,F257,"N/A"))</f>
        <v>N/A</v>
      </c>
      <c r="G254" s="116"/>
    </row>
    <row r="255" spans="1:7" ht="6.75" customHeight="1">
      <c r="A255" s="114"/>
      <c r="G255" s="116"/>
    </row>
    <row r="256" spans="1:7" ht="13.5" customHeight="1" thickBot="1">
      <c r="A256" s="114"/>
      <c r="B256" s="318" t="s">
        <v>306</v>
      </c>
      <c r="C256" s="318"/>
      <c r="D256" s="318"/>
      <c r="G256" s="116"/>
    </row>
    <row r="257" spans="1:7" ht="13.5" thickBot="1">
      <c r="A257" s="114"/>
      <c r="B257" s="318"/>
      <c r="C257" s="318"/>
      <c r="D257" s="318"/>
      <c r="E257" s="12" t="s">
        <v>2</v>
      </c>
      <c r="F257" s="15"/>
      <c r="G257" s="116"/>
    </row>
    <row r="258" spans="1:7" ht="6.75" customHeight="1">
      <c r="A258" s="114"/>
      <c r="G258" s="116"/>
    </row>
    <row r="259" spans="1:7" ht="15">
      <c r="A259" s="114"/>
      <c r="B259" s="309"/>
      <c r="C259" s="310"/>
      <c r="D259" s="311"/>
      <c r="G259" s="116"/>
    </row>
    <row r="260" spans="1:7" ht="15">
      <c r="A260" s="114"/>
      <c r="B260" s="312"/>
      <c r="C260" s="313"/>
      <c r="D260" s="314"/>
      <c r="G260" s="116"/>
    </row>
    <row r="261" spans="1:7" ht="15">
      <c r="A261" s="114"/>
      <c r="B261" s="312"/>
      <c r="C261" s="313"/>
      <c r="D261" s="314"/>
      <c r="G261" s="116"/>
    </row>
    <row r="262" spans="1:7" ht="15">
      <c r="A262" s="114"/>
      <c r="B262" s="312"/>
      <c r="C262" s="313"/>
      <c r="D262" s="314"/>
      <c r="G262" s="116"/>
    </row>
    <row r="263" spans="1:7" ht="15">
      <c r="A263" s="114"/>
      <c r="B263" s="312"/>
      <c r="C263" s="313"/>
      <c r="D263" s="314"/>
      <c r="G263" s="116"/>
    </row>
    <row r="264" spans="1:7" ht="15">
      <c r="A264" s="114"/>
      <c r="B264" s="312"/>
      <c r="C264" s="313"/>
      <c r="D264" s="314"/>
      <c r="G264" s="116"/>
    </row>
    <row r="265" spans="1:7" ht="15">
      <c r="A265" s="114"/>
      <c r="B265" s="315"/>
      <c r="C265" s="316"/>
      <c r="D265" s="317"/>
      <c r="G265" s="116"/>
    </row>
    <row r="266" spans="1:7" ht="6.75" customHeight="1" thickBot="1">
      <c r="A266" s="114"/>
      <c r="G266" s="116"/>
    </row>
    <row r="267" spans="1:7" ht="13.5" thickBot="1">
      <c r="A267" s="114"/>
      <c r="B267" s="90" t="s">
        <v>20</v>
      </c>
      <c r="E267" s="12" t="s">
        <v>2</v>
      </c>
      <c r="F267" s="54"/>
      <c r="G267" s="116"/>
    </row>
    <row r="268" spans="1:7" ht="6.75" customHeight="1" thickBot="1">
      <c r="A268" s="114"/>
      <c r="G268" s="116"/>
    </row>
    <row r="269" spans="1:7" ht="13.5" thickBot="1">
      <c r="A269" s="114"/>
      <c r="C269" s="115" t="s">
        <v>15</v>
      </c>
      <c r="F269" s="98" t="str">
        <f>IF(F267=0," ",IF(F257="Yes",1,IF(F257="No",0,IF(F254/F267&gt;=1,1,IF(F254/F267&gt;=0.75,0.75,IF(F254/F267&gt;=0.5,0.5,IF(F254/F267&gt;=0.25,0.25,0)))))))</f>
        <v xml:space="preserve"> </v>
      </c>
      <c r="G269" s="116"/>
    </row>
    <row r="270" spans="1:7" ht="15">
      <c r="A270" s="130"/>
      <c r="B270" s="131"/>
      <c r="C270" s="131"/>
      <c r="D270" s="132"/>
      <c r="E270" s="131"/>
      <c r="F270" s="133"/>
      <c r="G270" s="134"/>
    </row>
  </sheetData>
  <mergeCells count="20">
    <mergeCell ref="B206:D207"/>
    <mergeCell ref="B231:D232"/>
    <mergeCell ref="B256:D257"/>
    <mergeCell ref="B209:D215"/>
    <mergeCell ref="B234:D240"/>
    <mergeCell ref="B31:D32"/>
    <mergeCell ref="B56:D57"/>
    <mergeCell ref="B81:D82"/>
    <mergeCell ref="B106:D107"/>
    <mergeCell ref="B131:D132"/>
    <mergeCell ref="B259:D265"/>
    <mergeCell ref="B34:D40"/>
    <mergeCell ref="B59:D65"/>
    <mergeCell ref="B84:D90"/>
    <mergeCell ref="B109:D115"/>
    <mergeCell ref="B134:D140"/>
    <mergeCell ref="B159:D165"/>
    <mergeCell ref="B156:D157"/>
    <mergeCell ref="B184:D190"/>
    <mergeCell ref="B181:D182"/>
  </mergeCells>
  <dataValidations count="1">
    <dataValidation type="list" showInputMessage="1" showErrorMessage="1" sqref="F5 F257 F207 F182 F57 F132 F107 F82 F157 F232 F32">
      <formula1>YesNo</formula1>
    </dataValidation>
  </dataValidations>
  <hyperlinks>
    <hyperlink ref="B31:B32" location="Instructions!A29" display="If &quot;yes/no&quot; as to whether the milestone has been achieved, select &quot;yes&quot; or &quot;no&quot; from the dropdown "/>
    <hyperlink ref="B31:D32" location="Instructions!A29:G40" display="If &quot;yes/no&quot; as to whether the milestone has been achieved, select &quot;yes&quot; or &quot;no&quot; from the dropdown menu, and provide an in-depth description of progress towards milestone achievement as stated in the instructions:"/>
    <hyperlink ref="B56:B57" location="Instructions!A29" display="If &quot;yes/no&quot; as to whether the milestone has been achieved, select &quot;yes&quot; or &quot;no&quot; from the dropdown "/>
    <hyperlink ref="B56:D57" location="Instructions!A29:G40" display="If &quot;yes/no&quot; as to whether the milestone has been achieved, select &quot;yes&quot; or &quot;no&quot; from the dropdown menu, and provide an in-depth description of progress towards milestone achievement as stated in the instructions:"/>
    <hyperlink ref="B81:B82" location="Instructions!A29" display="If &quot;yes/no&quot; as to whether the milestone has been achieved, select &quot;yes&quot; or &quot;no&quot; from the dropdown "/>
    <hyperlink ref="B81:D82" location="Instructions!A29:G40" display="If &quot;yes/no&quot; as to whether the milestone has been achieved, select &quot;yes&quot; or &quot;no&quot; from the dropdown menu, and provide an in-depth description of progress towards milestone achievement as stated in the instructions:"/>
    <hyperlink ref="B106:B107" location="Instructions!A29" display="If &quot;yes/no&quot; as to whether the milestone has been achieved, select &quot;yes&quot; or &quot;no&quot; from the dropdown "/>
    <hyperlink ref="B106:D107" location="Instructions!A29:G40" display="If &quot;yes/no&quot; as to whether the milestone has been achieved, select &quot;yes&quot; or &quot;no&quot; from the dropdown menu, and provide an in-depth description of progress towards milestone achievement as stated in the instructions:"/>
    <hyperlink ref="B131:B132" location="Instructions!A29" display="If &quot;yes/no&quot; as to whether the milestone has been achieved, select &quot;yes&quot; or &quot;no&quot; from the dropdown "/>
    <hyperlink ref="B131:D132" location="Instructions!A29:G40" display="If &quot;yes/no&quot; as to whether the milestone has been achieved, select &quot;yes&quot; or &quot;no&quot; from the dropdown menu, and provide an in-depth description of progress towards milestone achievement as stated in the instructions:"/>
    <hyperlink ref="B156:B157" location="Instructions!A29" display="If &quot;yes/no&quot; as to whether the milestone has been achieved, select &quot;yes&quot; or &quot;no&quot; from the dropdown "/>
    <hyperlink ref="B156:D157" location="Instructions!A29:G40" display="If &quot;yes/no&quot; as to whether the milestone has been achieved, select &quot;yes&quot; or &quot;no&quot; from the dropdown menu, and provide an in-depth description of progress towards milestone achievement as stated in the instructions:"/>
    <hyperlink ref="B181:B182" location="Instructions!A29" display="If &quot;yes/no&quot; as to whether the milestone has been achieved, select &quot;yes&quot; or &quot;no&quot; from the dropdown "/>
    <hyperlink ref="B181:D182" location="Instructions!A29:G40" display="If &quot;yes/no&quot; as to whether the milestone has been achieved, select &quot;yes&quot; or &quot;no&quot; from the dropdown menu, and provide an in-depth description of progress towards milestone achievement as stated in the instructions:"/>
    <hyperlink ref="B206:B207" location="Instructions!A29" display="If &quot;yes/no&quot; as to whether the milestone has been achieved, select &quot;yes&quot; or &quot;no&quot; from the dropdown "/>
    <hyperlink ref="B206:D207" location="Instructions!A29:G40" display="If &quot;yes/no&quot; as to whether the milestone has been achieved, select &quot;yes&quot; or &quot;no&quot; from the dropdown menu, and provide an in-depth description of progress towards milestone achievement as stated in the instructions:"/>
    <hyperlink ref="B231:B232" location="Instructions!A29" display="If &quot;yes/no&quot; as to whether the milestone has been achieved, select &quot;yes&quot; or &quot;no&quot; from the dropdown "/>
    <hyperlink ref="B231:D232" location="Instructions!A29:G40" display="If &quot;yes/no&quot; as to whether the milestone has been achieved, select &quot;yes&quot; or &quot;no&quot; from the dropdown menu, and provide an in-depth description of progress towards milestone achievement as stated in the instructions:"/>
    <hyperlink ref="B256:B257" location="Instructions!A29" display="If &quot;yes/no&quot; as to whether the milestone has been achieved, select &quot;yes&quot; or &quot;no&quot; from the dropdown "/>
    <hyperlink ref="B256:D257" location="Instructions!A29:G40" display="If &quot;yes/no&quot; as to whether the milestone has been achieved, select &quot;yes&quot; or &quot;no&quot; from the dropdown menu, and provide an in-depth description of progress towards milestone achievement as stated in the instructions:"/>
  </hyperlink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2ABE1D-6EE1-45A0-BA1E-034F6E4083F4}">
  <ds:schemaRefs>
    <ds:schemaRef ds:uri="http://schemas.microsoft.com/sharepoint/v3/contenttype/forms"/>
  </ds:schemaRefs>
</ds:datastoreItem>
</file>

<file path=customXml/itemProps2.xml><?xml version="1.0" encoding="utf-8"?>
<ds:datastoreItem xmlns:ds="http://schemas.openxmlformats.org/officeDocument/2006/customXml" ds:itemID="{600C513F-46E2-4DE8-8052-8BB42F1CC014}">
  <ds:schemaRefs>
    <ds:schemaRef ds:uri="http://schemas.microsoft.com/office/2006/metadata/longProperties"/>
  </ds:schemaRefs>
</ds:datastoreItem>
</file>

<file path=customXml/itemProps3.xml><?xml version="1.0" encoding="utf-8"?>
<ds:datastoreItem xmlns:ds="http://schemas.openxmlformats.org/officeDocument/2006/customXml" ds:itemID="{61229157-6E36-4033-B26D-C536DEA58823}"/>
</file>

<file path=customXml/itemProps4.xml><?xml version="1.0" encoding="utf-8"?>
<ds:datastoreItem xmlns:ds="http://schemas.openxmlformats.org/officeDocument/2006/customXml" ds:itemID="{7732EFEF-74C2-4443-9AA1-18F6B5D0BEF2}">
  <ds:schemaRefs>
    <ds:schemaRef ds:uri="http://schemas.microsoft.com/sharepoint/events"/>
  </ds:schemaRefs>
</ds:datastoreItem>
</file>

<file path=customXml/itemProps5.xml><?xml version="1.0" encoding="utf-8"?>
<ds:datastoreItem xmlns:ds="http://schemas.openxmlformats.org/officeDocument/2006/customXml" ds:itemID="{06C15287-D7C7-4226-A9F1-2521CF4036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7 Annual Report</dc:title>
  <dc:subject/>
  <dc:creator>MFSchoenberg</dc:creator>
  <cp:keywords>DSRIP DY 7 Annual Report</cp:keywords>
  <dc:description/>
  <cp:lastModifiedBy>westj</cp:lastModifiedBy>
  <cp:lastPrinted>2013-03-26T04:30:17Z</cp:lastPrinted>
  <dcterms:created xsi:type="dcterms:W3CDTF">2011-04-27T21:00:50Z</dcterms:created>
  <dcterms:modified xsi:type="dcterms:W3CDTF">2020-11-11T02:42:17Z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534300.000000000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DHCSDOC-2129867196-598</vt:lpwstr>
  </property>
  <property fmtid="{D5CDD505-2E9C-101B-9397-08002B2CF9AE}" pid="14" name="_dlc_DocIdItemGuid">
    <vt:lpwstr>22663847-2a05-4798-beb7-a43ef8f96f12</vt:lpwstr>
  </property>
  <property fmtid="{D5CDD505-2E9C-101B-9397-08002B2CF9AE}" pid="15" name="_dlc_DocIdUrl">
    <vt:lpwstr>http://dhcs2016prod:88/provgovpart/_layouts/15/DocIdRedir.aspx?ID=DHCSDOC-2129867196-598, DHCSDOC-2129867196-598</vt:lpwstr>
  </property>
  <property fmtid="{D5CDD505-2E9C-101B-9397-08002B2CF9AE}" pid="16" name="ContentTypeId">
    <vt:lpwstr>0x0101000DD778A44A894D44A57135C48A267F0A</vt:lpwstr>
  </property>
</Properties>
</file>