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8_{B6491206-F547-43F8-B473-5E2CAE4A017D}" xr6:coauthVersionLast="45" xr6:coauthVersionMax="45" xr10:uidLastSave="{00000000-0000-0000-0000-000000000000}"/>
  <bookViews>
    <workbookView xWindow="-120" yWindow="-120" windowWidth="20730" windowHeight="11160" tabRatio="839" firstSheet="1" activeTab="1"/>
  </bookViews>
  <sheets>
    <sheet name="data" sheetId="50" state="hidden" r:id="rId1"/>
    <sheet name="Instructions" sheetId="6" r:id="rId2"/>
    <sheet name="Total Payment Amount" sheetId="7" r:id="rId3"/>
    <sheet name="Annual Report Narrative" sheetId="8" r:id="rId4"/>
    <sheet name="Category 1 Summary" sheetId="9" r:id="rId5"/>
    <sheet name="Category 2 Summary" sheetId="10" r:id="rId6"/>
    <sheet name="Category 3 Summary" sheetId="5" r:id="rId7"/>
    <sheet name="Category 4 Summary" sheetId="11" r:id="rId8"/>
    <sheet name="Expand Primary Care Capacity" sheetId="12" state="hidden" r:id="rId9"/>
    <sheet name="Training Primary Care Workforce" sheetId="13" r:id="rId10"/>
    <sheet name="Registry Functionality" sheetId="49" state="hidden" r:id="rId11"/>
    <sheet name="Interpretation Services" sheetId="15" state="hidden" r:id="rId12"/>
    <sheet name="REAL Data" sheetId="16" state="hidden" r:id="rId13"/>
    <sheet name="Urgent Medical Advice" sheetId="17" state="hidden" r:id="rId14"/>
    <sheet name="Introduce Telemedicine" sheetId="18" state="hidden" r:id="rId15"/>
    <sheet name="Coding &amp; Documentation" sheetId="19" state="hidden" r:id="rId16"/>
    <sheet name="Risk Stratification" sheetId="20" state="hidden" r:id="rId17"/>
    <sheet name="Expand Specialty Care Capacity" sheetId="22" r:id="rId18"/>
    <sheet name="Perf Improvement &amp; Reporting" sheetId="23" state="hidden" r:id="rId19"/>
    <sheet name="Expand Medical Homes" sheetId="24" r:id="rId20"/>
    <sheet name="Chronic Care Management" sheetId="25" state="hidden" r:id="rId21"/>
    <sheet name="Redesign Primary Care" sheetId="26" state="hidden" r:id="rId22"/>
    <sheet name="Patient Experience" sheetId="27" state="hidden" r:id="rId23"/>
    <sheet name="Redesign for Cost Containment" sheetId="28" state="hidden" r:id="rId24"/>
    <sheet name="Integrate Physical Behavioral" sheetId="29" state="hidden" r:id="rId25"/>
    <sheet name="Specialty Care Access" sheetId="30" state="hidden" r:id="rId26"/>
    <sheet name="Patient Care Navigation" sheetId="31" state="hidden" r:id="rId27"/>
    <sheet name="Process Improvement Methodology" sheetId="32" state="hidden" r:id="rId28"/>
    <sheet name="ED Patient Flow" sheetId="33" state="hidden" r:id="rId29"/>
    <sheet name="Use Palliative Care Programs" sheetId="34" state="hidden" r:id="rId30"/>
    <sheet name="Conduct Medication Management" sheetId="35" r:id="rId31"/>
    <sheet name="Care Transitions" sheetId="36" r:id="rId32"/>
    <sheet name="Real-Time HAIs System" sheetId="37" state="hidden" r:id="rId33"/>
    <sheet name="PatientCaregiver Experience" sheetId="1" r:id="rId34"/>
    <sheet name="Care Coordination" sheetId="2" r:id="rId35"/>
    <sheet name="Preventive Health" sheetId="3" r:id="rId36"/>
    <sheet name="At-Risk Populations" sheetId="4" r:id="rId37"/>
    <sheet name="Sepsis" sheetId="38" r:id="rId38"/>
    <sheet name="CLABSI" sheetId="39" r:id="rId39"/>
    <sheet name="SSI" sheetId="40" r:id="rId40"/>
    <sheet name="HAPU" sheetId="41" r:id="rId41"/>
    <sheet name="Stroke" sheetId="42" state="hidden" r:id="rId42"/>
    <sheet name="VTE" sheetId="43" state="hidden" r:id="rId43"/>
    <sheet name="Falls with Injury" sheetId="44" state="hidden" r:id="rId44"/>
    <sheet name="Sheet1" sheetId="45" state="hidden" r:id="rId45"/>
    <sheet name="Sheet4" sheetId="46" state="hidden" r:id="rId46"/>
    <sheet name="Sheet5" sheetId="47" state="hidden" r:id="rId47"/>
    <sheet name="Sheet48" sheetId="48" state="hidden" r:id="rId48"/>
  </sheets>
  <definedNames>
    <definedName name="DPH">Sheet4!$A$1:$A$17</definedName>
    <definedName name="DY">Sheet5!$A$1:$A$5</definedName>
    <definedName name="_xlnm.Print_Area" localSheetId="3">'Annual Report Narrative'!$A$1:$G$77</definedName>
    <definedName name="_xlnm.Print_Area" localSheetId="31">'Care Transitions'!$A$1:$G$270</definedName>
    <definedName name="_xlnm.Print_Area" localSheetId="4">'Category 1 Summary'!$A$1:$G$618</definedName>
    <definedName name="_xlnm.Print_Area" localSheetId="5">'Category 2 Summary'!$A$1:$G$783</definedName>
    <definedName name="_xlnm.Print_Area" localSheetId="6">'Category 3 Summary'!$A$1:$G$176</definedName>
    <definedName name="_xlnm.Print_Area" localSheetId="7">'Category 4 Summary'!$A$1:$G$367</definedName>
    <definedName name="_xlnm.Print_Area" localSheetId="20">'Chronic Care Management'!$A$1:$G$270</definedName>
    <definedName name="_xlnm.Print_Area" localSheetId="38">CLABSI!$A$1:$H$270</definedName>
    <definedName name="_xlnm.Print_Area" localSheetId="15">'Coding &amp; Documentation'!$A$1:$G$270</definedName>
    <definedName name="_xlnm.Print_Area" localSheetId="30">'Conduct Medication Management'!$A$1:$G$270</definedName>
    <definedName name="_xlnm.Print_Area" localSheetId="28">'ED Patient Flow'!$A$1:$G$270</definedName>
    <definedName name="_xlnm.Print_Area" localSheetId="19">'Expand Medical Homes'!$A$1:$G$270</definedName>
    <definedName name="_xlnm.Print_Area" localSheetId="8">'Expand Primary Care Capacity'!$A$1:$G$270</definedName>
    <definedName name="_xlnm.Print_Area" localSheetId="17">'Expand Specialty Care Capacity'!$A$1:$G$270</definedName>
    <definedName name="_xlnm.Print_Area" localSheetId="43">'Falls with Injury'!$A$1:$G$195</definedName>
    <definedName name="_xlnm.Print_Area" localSheetId="40">HAPU!$A$1:$G$370</definedName>
    <definedName name="_xlnm.Print_Area" localSheetId="1">Instructions!$A$1:$G$45</definedName>
    <definedName name="_xlnm.Print_Area" localSheetId="24">'Integrate Physical Behavioral'!$A$1:$G$270</definedName>
    <definedName name="_xlnm.Print_Area" localSheetId="11">'Interpretation Services'!$A$1:$G$270</definedName>
    <definedName name="_xlnm.Print_Area" localSheetId="14">'Introduce Telemedicine'!$A$1:$G$270</definedName>
    <definedName name="_xlnm.Print_Area" localSheetId="26">'Patient Care Navigation'!$A$1:$G$270</definedName>
    <definedName name="_xlnm.Print_Area" localSheetId="22">'Patient Experience'!$A$1:$G$270</definedName>
    <definedName name="_xlnm.Print_Area" localSheetId="33">'PatientCaregiver Experience'!$A$1:$G$148</definedName>
    <definedName name="_xlnm.Print_Area" localSheetId="18">'Perf Improvement &amp; Reporting'!$A$1:$G$270</definedName>
    <definedName name="_xlnm.Print_Area" localSheetId="27">'Process Improvement Methodology'!$A$1:$G$270</definedName>
    <definedName name="_xlnm.Print_Area" localSheetId="12">'REAL Data'!$A$1:$G$270</definedName>
    <definedName name="_xlnm.Print_Area" localSheetId="32">'Real-Time HAIs System'!$A$1:$G$270</definedName>
    <definedName name="_xlnm.Print_Area" localSheetId="23">'Redesign for Cost Containment'!$A$1:$G$270</definedName>
    <definedName name="_xlnm.Print_Area" localSheetId="21">'Redesign Primary Care'!$A$1:$G$270</definedName>
    <definedName name="_xlnm.Print_Area" localSheetId="10">'Registry Functionality'!$A$1:$G$270</definedName>
    <definedName name="_xlnm.Print_Area" localSheetId="16">'Risk Stratification'!$A$1:$G$270</definedName>
    <definedName name="_xlnm.Print_Area" localSheetId="37">Sepsis!$A$1:$G$295</definedName>
    <definedName name="_xlnm.Print_Area" localSheetId="25">'Specialty Care Access'!$A$1:$G$270</definedName>
    <definedName name="_xlnm.Print_Area" localSheetId="39">SSI!$A$1:$G$195</definedName>
    <definedName name="_xlnm.Print_Area" localSheetId="41">Stroke!$A$1:$G$170</definedName>
    <definedName name="_xlnm.Print_Area" localSheetId="2">'Total Payment Amount'!$A$1:$G$100</definedName>
    <definedName name="_xlnm.Print_Area" localSheetId="9">'Training Primary Care Workforce'!$A$1:$G$270</definedName>
    <definedName name="_xlnm.Print_Area" localSheetId="13">'Urgent Medical Advice'!$A$1:$G$270</definedName>
    <definedName name="_xlnm.Print_Area" localSheetId="29">'Use Palliative Care Programs'!$A$1:$G$270</definedName>
    <definedName name="_xlnm.Print_Area" localSheetId="42">VTE!$A$1:$G$195</definedName>
    <definedName name="_xlnm.Print_Titles" localSheetId="36">'At-Risk Populations'!$5:$5</definedName>
    <definedName name="_xlnm.Print_Titles" localSheetId="34">'Care Coordination'!$5:$5</definedName>
    <definedName name="_xlnm.Print_Titles" localSheetId="31">'Care Transitions'!$6:$6</definedName>
    <definedName name="_xlnm.Print_Titles" localSheetId="4">'Category 1 Summary'!$5:$5</definedName>
    <definedName name="_xlnm.Print_Titles" localSheetId="5">'Category 2 Summary'!$5:$5</definedName>
    <definedName name="_xlnm.Print_Titles" localSheetId="6">'Category 3 Summary'!$5:$5</definedName>
    <definedName name="_xlnm.Print_Titles" localSheetId="7">'Category 4 Summary'!$5:$5</definedName>
    <definedName name="_xlnm.Print_Titles" localSheetId="20">'Chronic Care Management'!$6:$6</definedName>
    <definedName name="_xlnm.Print_Titles" localSheetId="38">CLABSI!$5:$5</definedName>
    <definedName name="_xlnm.Print_Titles" localSheetId="15">'Coding &amp; Documentation'!$6:$6</definedName>
    <definedName name="_xlnm.Print_Titles" localSheetId="30">'Conduct Medication Management'!$6:$6</definedName>
    <definedName name="_xlnm.Print_Titles" localSheetId="28">'ED Patient Flow'!$6:$6</definedName>
    <definedName name="_xlnm.Print_Titles" localSheetId="19">'Expand Medical Homes'!$6:$6</definedName>
    <definedName name="_xlnm.Print_Titles" localSheetId="8">'Expand Primary Care Capacity'!$6:$6</definedName>
    <definedName name="_xlnm.Print_Titles" localSheetId="17">'Expand Specialty Care Capacity'!$6:$6</definedName>
    <definedName name="_xlnm.Print_Titles" localSheetId="43">'Falls with Injury'!$5:$5</definedName>
    <definedName name="_xlnm.Print_Titles" localSheetId="40">HAPU!$5:$5</definedName>
    <definedName name="_xlnm.Print_Titles" localSheetId="24">'Integrate Physical Behavioral'!$6:$6</definedName>
    <definedName name="_xlnm.Print_Titles" localSheetId="11">'Interpretation Services'!$6:$6</definedName>
    <definedName name="_xlnm.Print_Titles" localSheetId="14">'Introduce Telemedicine'!$6:$6</definedName>
    <definedName name="_xlnm.Print_Titles" localSheetId="26">'Patient Care Navigation'!$6:$6</definedName>
    <definedName name="_xlnm.Print_Titles" localSheetId="22">'Patient Experience'!$6:$6</definedName>
    <definedName name="_xlnm.Print_Titles" localSheetId="33">'PatientCaregiver Experience'!$5:$5</definedName>
    <definedName name="_xlnm.Print_Titles" localSheetId="18">'Perf Improvement &amp; Reporting'!$6:$6</definedName>
    <definedName name="_xlnm.Print_Titles" localSheetId="35">'Preventive Health'!$5:$5</definedName>
    <definedName name="_xlnm.Print_Titles" localSheetId="27">'Process Improvement Methodology'!$6:$6</definedName>
    <definedName name="_xlnm.Print_Titles" localSheetId="12">'REAL Data'!$6:$6</definedName>
    <definedName name="_xlnm.Print_Titles" localSheetId="32">'Real-Time HAIs System'!$6:$6</definedName>
    <definedName name="_xlnm.Print_Titles" localSheetId="23">'Redesign for Cost Containment'!$6:$6</definedName>
    <definedName name="_xlnm.Print_Titles" localSheetId="21">'Redesign Primary Care'!$6:$6</definedName>
    <definedName name="_xlnm.Print_Titles" localSheetId="10">'Registry Functionality'!$6:$6</definedName>
    <definedName name="_xlnm.Print_Titles" localSheetId="16">'Risk Stratification'!$6:$6</definedName>
    <definedName name="_xlnm.Print_Titles" localSheetId="37">Sepsis!$5:$5</definedName>
    <definedName name="_xlnm.Print_Titles" localSheetId="25">'Specialty Care Access'!$6:$6</definedName>
    <definedName name="_xlnm.Print_Titles" localSheetId="39">SSI!$5:$5</definedName>
    <definedName name="_xlnm.Print_Titles" localSheetId="41">Stroke!$5:$5</definedName>
    <definedName name="_xlnm.Print_Titles" localSheetId="9">'Training Primary Care Workforce'!$6:$6</definedName>
    <definedName name="_xlnm.Print_Titles" localSheetId="13">'Urgent Medical Advice'!$6:$6</definedName>
    <definedName name="_xlnm.Print_Titles" localSheetId="29">'Use Palliative Care Programs'!$6:$6</definedName>
    <definedName name="_xlnm.Print_Titles" localSheetId="42">VTE!$5:$5</definedName>
    <definedName name="Source">Sheet48!$A$1:$A$5</definedName>
    <definedName name="YesNo">Sheet1!$A$1:$A$2</definedName>
    <definedName name="Z_4D8B2282_A196_4BD5_9555_949E439C37BC_.wvu.PrintArea" localSheetId="3" hidden="1">'Annual Report Narrative'!$A$1:$G$61</definedName>
    <definedName name="Z_4D8B2282_A196_4BD5_9555_949E439C37BC_.wvu.PrintArea" localSheetId="36" hidden="1">'At-Risk Populations'!$A$1:$G$75</definedName>
    <definedName name="Z_4D8B2282_A196_4BD5_9555_949E439C37BC_.wvu.PrintArea" localSheetId="34" hidden="1">'Care Coordination'!$A$1:$G$72</definedName>
    <definedName name="Z_4D8B2282_A196_4BD5_9555_949E439C37BC_.wvu.PrintArea" localSheetId="31" hidden="1">'Care Transitions'!$A$1:$G$270</definedName>
    <definedName name="Z_4D8B2282_A196_4BD5_9555_949E439C37BC_.wvu.PrintArea" localSheetId="4" hidden="1">'Category 1 Summary'!$A$1:$G$618</definedName>
    <definedName name="Z_4D8B2282_A196_4BD5_9555_949E439C37BC_.wvu.PrintArea" localSheetId="5" hidden="1">'Category 2 Summary'!$A$1:$G$783</definedName>
    <definedName name="Z_4D8B2282_A196_4BD5_9555_949E439C37BC_.wvu.PrintArea" localSheetId="6" hidden="1">'Category 3 Summary'!$A$1:$G$176</definedName>
    <definedName name="Z_4D8B2282_A196_4BD5_9555_949E439C37BC_.wvu.PrintArea" localSheetId="7" hidden="1">'Category 4 Summary'!$A$1:$G$367</definedName>
    <definedName name="Z_4D8B2282_A196_4BD5_9555_949E439C37BC_.wvu.PrintArea" localSheetId="20" hidden="1">'Chronic Care Management'!$A$1:$G$270</definedName>
    <definedName name="Z_4D8B2282_A196_4BD5_9555_949E439C37BC_.wvu.PrintArea" localSheetId="38" hidden="1">CLABSI!$A$1:$G$195</definedName>
    <definedName name="Z_4D8B2282_A196_4BD5_9555_949E439C37BC_.wvu.PrintArea" localSheetId="15" hidden="1">'Coding &amp; Documentation'!$A$1:$G$270</definedName>
    <definedName name="Z_4D8B2282_A196_4BD5_9555_949E439C37BC_.wvu.PrintArea" localSheetId="30" hidden="1">'Conduct Medication Management'!$A$1:$G$270</definedName>
    <definedName name="Z_4D8B2282_A196_4BD5_9555_949E439C37BC_.wvu.PrintArea" localSheetId="28" hidden="1">'ED Patient Flow'!$A$1:$G$270</definedName>
    <definedName name="Z_4D8B2282_A196_4BD5_9555_949E439C37BC_.wvu.PrintArea" localSheetId="19" hidden="1">'Expand Medical Homes'!$A$1:$G$270</definedName>
    <definedName name="Z_4D8B2282_A196_4BD5_9555_949E439C37BC_.wvu.PrintArea" localSheetId="8" hidden="1">'Expand Primary Care Capacity'!$A$1:$G$270</definedName>
    <definedName name="Z_4D8B2282_A196_4BD5_9555_949E439C37BC_.wvu.PrintArea" localSheetId="17" hidden="1">'Expand Specialty Care Capacity'!$A$1:$G$270</definedName>
    <definedName name="Z_4D8B2282_A196_4BD5_9555_949E439C37BC_.wvu.PrintArea" localSheetId="43" hidden="1">'Falls with Injury'!$A$1:$G$195</definedName>
    <definedName name="Z_4D8B2282_A196_4BD5_9555_949E439C37BC_.wvu.PrintArea" localSheetId="40" hidden="1">HAPU!$A$1:$G$195</definedName>
    <definedName name="Z_4D8B2282_A196_4BD5_9555_949E439C37BC_.wvu.PrintArea" localSheetId="1" hidden="1">Instructions!$A$1:$G$47</definedName>
    <definedName name="Z_4D8B2282_A196_4BD5_9555_949E439C37BC_.wvu.PrintArea" localSheetId="24" hidden="1">'Integrate Physical Behavioral'!$A$1:$G$270</definedName>
    <definedName name="Z_4D8B2282_A196_4BD5_9555_949E439C37BC_.wvu.PrintArea" localSheetId="11" hidden="1">'Interpretation Services'!$A$1:$G$270</definedName>
    <definedName name="Z_4D8B2282_A196_4BD5_9555_949E439C37BC_.wvu.PrintArea" localSheetId="14" hidden="1">'Introduce Telemedicine'!$A$1:$G$270</definedName>
    <definedName name="Z_4D8B2282_A196_4BD5_9555_949E439C37BC_.wvu.PrintArea" localSheetId="26" hidden="1">'Patient Care Navigation'!$A$1:$G$270</definedName>
    <definedName name="Z_4D8B2282_A196_4BD5_9555_949E439C37BC_.wvu.PrintArea" localSheetId="22" hidden="1">'Patient Experience'!$A$1:$G$270</definedName>
    <definedName name="Z_4D8B2282_A196_4BD5_9555_949E439C37BC_.wvu.PrintArea" localSheetId="33" hidden="1">'PatientCaregiver Experience'!$A$1:$G$148</definedName>
    <definedName name="Z_4D8B2282_A196_4BD5_9555_949E439C37BC_.wvu.PrintArea" localSheetId="18" hidden="1">'Perf Improvement &amp; Reporting'!$A$1:$G$270</definedName>
    <definedName name="Z_4D8B2282_A196_4BD5_9555_949E439C37BC_.wvu.PrintArea" localSheetId="35" hidden="1">'Preventive Health'!$A$1:$G$72</definedName>
    <definedName name="Z_4D8B2282_A196_4BD5_9555_949E439C37BC_.wvu.PrintArea" localSheetId="27" hidden="1">'Process Improvement Methodology'!$A$1:$G$270</definedName>
    <definedName name="Z_4D8B2282_A196_4BD5_9555_949E439C37BC_.wvu.PrintArea" localSheetId="12" hidden="1">'REAL Data'!$A$1:$G$270</definedName>
    <definedName name="Z_4D8B2282_A196_4BD5_9555_949E439C37BC_.wvu.PrintArea" localSheetId="32" hidden="1">'Real-Time HAIs System'!$A$1:$G$270</definedName>
    <definedName name="Z_4D8B2282_A196_4BD5_9555_949E439C37BC_.wvu.PrintArea" localSheetId="23" hidden="1">'Redesign for Cost Containment'!$A$1:$G$270</definedName>
    <definedName name="Z_4D8B2282_A196_4BD5_9555_949E439C37BC_.wvu.PrintArea" localSheetId="21" hidden="1">'Redesign Primary Care'!$A$1:$G$270</definedName>
    <definedName name="Z_4D8B2282_A196_4BD5_9555_949E439C37BC_.wvu.PrintArea" localSheetId="10" hidden="1">'Registry Functionality'!$A$1:$G$270</definedName>
    <definedName name="Z_4D8B2282_A196_4BD5_9555_949E439C37BC_.wvu.PrintArea" localSheetId="16" hidden="1">'Risk Stratification'!$A$1:$G$270</definedName>
    <definedName name="Z_4D8B2282_A196_4BD5_9555_949E439C37BC_.wvu.PrintArea" localSheetId="37" hidden="1">Sepsis!$A$1:$G$295</definedName>
    <definedName name="Z_4D8B2282_A196_4BD5_9555_949E439C37BC_.wvu.PrintArea" localSheetId="25" hidden="1">'Specialty Care Access'!$A$1:$G$270</definedName>
    <definedName name="Z_4D8B2282_A196_4BD5_9555_949E439C37BC_.wvu.PrintArea" localSheetId="39" hidden="1">SSI!$A$1:$G$195</definedName>
    <definedName name="Z_4D8B2282_A196_4BD5_9555_949E439C37BC_.wvu.PrintArea" localSheetId="41" hidden="1">Stroke!$A$1:$G$170</definedName>
    <definedName name="Z_4D8B2282_A196_4BD5_9555_949E439C37BC_.wvu.PrintArea" localSheetId="2" hidden="1">'Total Payment Amount'!$A$1:$G$100</definedName>
    <definedName name="Z_4D8B2282_A196_4BD5_9555_949E439C37BC_.wvu.PrintArea" localSheetId="9" hidden="1">'Training Primary Care Workforce'!$A$1:$G$270</definedName>
    <definedName name="Z_4D8B2282_A196_4BD5_9555_949E439C37BC_.wvu.PrintArea" localSheetId="13" hidden="1">'Urgent Medical Advice'!$A$1:$G$270</definedName>
    <definedName name="Z_4D8B2282_A196_4BD5_9555_949E439C37BC_.wvu.PrintArea" localSheetId="29" hidden="1">'Use Palliative Care Programs'!$A$1:$G$270</definedName>
    <definedName name="Z_4D8B2282_A196_4BD5_9555_949E439C37BC_.wvu.PrintArea" localSheetId="42" hidden="1">VTE!$A$1:$G$170</definedName>
    <definedName name="Z_4D8B2282_A196_4BD5_9555_949E439C37BC_.wvu.PrintTitles" localSheetId="36" hidden="1">'At-Risk Populations'!$5:$5</definedName>
    <definedName name="Z_4D8B2282_A196_4BD5_9555_949E439C37BC_.wvu.PrintTitles" localSheetId="34" hidden="1">'Care Coordination'!$5:$5</definedName>
    <definedName name="Z_4D8B2282_A196_4BD5_9555_949E439C37BC_.wvu.PrintTitles" localSheetId="31" hidden="1">'Care Transitions'!$6:$6</definedName>
    <definedName name="Z_4D8B2282_A196_4BD5_9555_949E439C37BC_.wvu.PrintTitles" localSheetId="4" hidden="1">'Category 1 Summary'!$5:$5</definedName>
    <definedName name="Z_4D8B2282_A196_4BD5_9555_949E439C37BC_.wvu.PrintTitles" localSheetId="5" hidden="1">'Category 2 Summary'!$5:$5</definedName>
    <definedName name="Z_4D8B2282_A196_4BD5_9555_949E439C37BC_.wvu.PrintTitles" localSheetId="6" hidden="1">'Category 3 Summary'!$5:$5</definedName>
    <definedName name="Z_4D8B2282_A196_4BD5_9555_949E439C37BC_.wvu.PrintTitles" localSheetId="7" hidden="1">'Category 4 Summary'!$5:$5</definedName>
    <definedName name="Z_4D8B2282_A196_4BD5_9555_949E439C37BC_.wvu.PrintTitles" localSheetId="20" hidden="1">'Chronic Care Management'!$6:$6</definedName>
    <definedName name="Z_4D8B2282_A196_4BD5_9555_949E439C37BC_.wvu.PrintTitles" localSheetId="38" hidden="1">CLABSI!$5:$5</definedName>
    <definedName name="Z_4D8B2282_A196_4BD5_9555_949E439C37BC_.wvu.PrintTitles" localSheetId="15" hidden="1">'Coding &amp; Documentation'!$6:$6</definedName>
    <definedName name="Z_4D8B2282_A196_4BD5_9555_949E439C37BC_.wvu.PrintTitles" localSheetId="30" hidden="1">'Conduct Medication Management'!$6:$6</definedName>
    <definedName name="Z_4D8B2282_A196_4BD5_9555_949E439C37BC_.wvu.PrintTitles" localSheetId="28" hidden="1">'ED Patient Flow'!$6:$6</definedName>
    <definedName name="Z_4D8B2282_A196_4BD5_9555_949E439C37BC_.wvu.PrintTitles" localSheetId="19" hidden="1">'Expand Medical Homes'!$6:$6</definedName>
    <definedName name="Z_4D8B2282_A196_4BD5_9555_949E439C37BC_.wvu.PrintTitles" localSheetId="8" hidden="1">'Expand Primary Care Capacity'!$6:$6</definedName>
    <definedName name="Z_4D8B2282_A196_4BD5_9555_949E439C37BC_.wvu.PrintTitles" localSheetId="17" hidden="1">'Expand Specialty Care Capacity'!$6:$6</definedName>
    <definedName name="Z_4D8B2282_A196_4BD5_9555_949E439C37BC_.wvu.PrintTitles" localSheetId="43" hidden="1">'Falls with Injury'!$5:$5</definedName>
    <definedName name="Z_4D8B2282_A196_4BD5_9555_949E439C37BC_.wvu.PrintTitles" localSheetId="40" hidden="1">HAPU!$5:$5</definedName>
    <definedName name="Z_4D8B2282_A196_4BD5_9555_949E439C37BC_.wvu.PrintTitles" localSheetId="24" hidden="1">'Integrate Physical Behavioral'!$6:$6</definedName>
    <definedName name="Z_4D8B2282_A196_4BD5_9555_949E439C37BC_.wvu.PrintTitles" localSheetId="11" hidden="1">'Interpretation Services'!$6:$6</definedName>
    <definedName name="Z_4D8B2282_A196_4BD5_9555_949E439C37BC_.wvu.PrintTitles" localSheetId="14" hidden="1">'Introduce Telemedicine'!$6:$6</definedName>
    <definedName name="Z_4D8B2282_A196_4BD5_9555_949E439C37BC_.wvu.PrintTitles" localSheetId="26" hidden="1">'Patient Care Navigation'!$6:$6</definedName>
    <definedName name="Z_4D8B2282_A196_4BD5_9555_949E439C37BC_.wvu.PrintTitles" localSheetId="22" hidden="1">'Patient Experience'!$6:$6</definedName>
    <definedName name="Z_4D8B2282_A196_4BD5_9555_949E439C37BC_.wvu.PrintTitles" localSheetId="33" hidden="1">'PatientCaregiver Experience'!$5:$5</definedName>
    <definedName name="Z_4D8B2282_A196_4BD5_9555_949E439C37BC_.wvu.PrintTitles" localSheetId="18" hidden="1">'Perf Improvement &amp; Reporting'!$6:$6</definedName>
    <definedName name="Z_4D8B2282_A196_4BD5_9555_949E439C37BC_.wvu.PrintTitles" localSheetId="35" hidden="1">'Preventive Health'!$5:$5</definedName>
    <definedName name="Z_4D8B2282_A196_4BD5_9555_949E439C37BC_.wvu.PrintTitles" localSheetId="27" hidden="1">'Process Improvement Methodology'!$6:$6</definedName>
    <definedName name="Z_4D8B2282_A196_4BD5_9555_949E439C37BC_.wvu.PrintTitles" localSheetId="12" hidden="1">'REAL Data'!$6:$6</definedName>
    <definedName name="Z_4D8B2282_A196_4BD5_9555_949E439C37BC_.wvu.PrintTitles" localSheetId="32" hidden="1">'Real-Time HAIs System'!$6:$6</definedName>
    <definedName name="Z_4D8B2282_A196_4BD5_9555_949E439C37BC_.wvu.PrintTitles" localSheetId="23" hidden="1">'Redesign for Cost Containment'!$6:$6</definedName>
    <definedName name="Z_4D8B2282_A196_4BD5_9555_949E439C37BC_.wvu.PrintTitles" localSheetId="21" hidden="1">'Redesign Primary Care'!$6:$6</definedName>
    <definedName name="Z_4D8B2282_A196_4BD5_9555_949E439C37BC_.wvu.PrintTitles" localSheetId="10" hidden="1">'Registry Functionality'!$6:$6</definedName>
    <definedName name="Z_4D8B2282_A196_4BD5_9555_949E439C37BC_.wvu.PrintTitles" localSheetId="16" hidden="1">'Risk Stratification'!$6:$6</definedName>
    <definedName name="Z_4D8B2282_A196_4BD5_9555_949E439C37BC_.wvu.PrintTitles" localSheetId="37" hidden="1">Sepsis!$5:$5</definedName>
    <definedName name="Z_4D8B2282_A196_4BD5_9555_949E439C37BC_.wvu.PrintTitles" localSheetId="25" hidden="1">'Specialty Care Access'!$6:$6</definedName>
    <definedName name="Z_4D8B2282_A196_4BD5_9555_949E439C37BC_.wvu.PrintTitles" localSheetId="39" hidden="1">SSI!$5:$5</definedName>
    <definedName name="Z_4D8B2282_A196_4BD5_9555_949E439C37BC_.wvu.PrintTitles" localSheetId="41" hidden="1">Stroke!$5:$5</definedName>
    <definedName name="Z_4D8B2282_A196_4BD5_9555_949E439C37BC_.wvu.PrintTitles" localSheetId="9" hidden="1">'Training Primary Care Workforce'!$6:$6</definedName>
    <definedName name="Z_4D8B2282_A196_4BD5_9555_949E439C37BC_.wvu.PrintTitles" localSheetId="13" hidden="1">'Urgent Medical Advice'!$6:$6</definedName>
    <definedName name="Z_4D8B2282_A196_4BD5_9555_949E439C37BC_.wvu.PrintTitles" localSheetId="29" hidden="1">'Use Palliative Care Programs'!$6:$6</definedName>
    <definedName name="Z_4D8B2282_A196_4BD5_9555_949E439C37BC_.wvu.PrintTitles" localSheetId="42" hidden="1">VTE!$5:$5</definedName>
    <definedName name="Z_4D8B2282_A196_4BD5_9555_949E439C37BC_.wvu.Rows" localSheetId="6" hidden="1">'Category 3 Summary'!$22:$22</definedName>
    <definedName name="Z_4D8B2282_A196_4BD5_9555_949E439C37BC_.wvu.Rows" localSheetId="7" hidden="1">'Category 4 Summary'!#REF!</definedName>
    <definedName name="Z_CCC43BC8_3286_49C5_9E4F_C8952BCE1E3A_.wvu.PrintArea" localSheetId="3" hidden="1">'Annual Report Narrative'!$A$1:$G$61</definedName>
    <definedName name="Z_CCC43BC8_3286_49C5_9E4F_C8952BCE1E3A_.wvu.PrintArea" localSheetId="36" hidden="1">'At-Risk Populations'!$A$1:$G$75</definedName>
    <definedName name="Z_CCC43BC8_3286_49C5_9E4F_C8952BCE1E3A_.wvu.PrintArea" localSheetId="34" hidden="1">'Care Coordination'!$A$1:$G$72</definedName>
    <definedName name="Z_CCC43BC8_3286_49C5_9E4F_C8952BCE1E3A_.wvu.PrintArea" localSheetId="31" hidden="1">'Care Transitions'!$A$1:$G$270</definedName>
    <definedName name="Z_CCC43BC8_3286_49C5_9E4F_C8952BCE1E3A_.wvu.PrintArea" localSheetId="4" hidden="1">'Category 1 Summary'!$A$1:$G$618</definedName>
    <definedName name="Z_CCC43BC8_3286_49C5_9E4F_C8952BCE1E3A_.wvu.PrintArea" localSheetId="5" hidden="1">'Category 2 Summary'!$A$1:$G$783</definedName>
    <definedName name="Z_CCC43BC8_3286_49C5_9E4F_C8952BCE1E3A_.wvu.PrintArea" localSheetId="6" hidden="1">'Category 3 Summary'!$A$1:$G$176</definedName>
    <definedName name="Z_CCC43BC8_3286_49C5_9E4F_C8952BCE1E3A_.wvu.PrintArea" localSheetId="7" hidden="1">'Category 4 Summary'!$A$1:$G$367</definedName>
    <definedName name="Z_CCC43BC8_3286_49C5_9E4F_C8952BCE1E3A_.wvu.PrintArea" localSheetId="20" hidden="1">'Chronic Care Management'!$A$1:$G$270</definedName>
    <definedName name="Z_CCC43BC8_3286_49C5_9E4F_C8952BCE1E3A_.wvu.PrintArea" localSheetId="38" hidden="1">CLABSI!$A$1:$G$195</definedName>
    <definedName name="Z_CCC43BC8_3286_49C5_9E4F_C8952BCE1E3A_.wvu.PrintArea" localSheetId="15" hidden="1">'Coding &amp; Documentation'!$A$1:$G$270</definedName>
    <definedName name="Z_CCC43BC8_3286_49C5_9E4F_C8952BCE1E3A_.wvu.PrintArea" localSheetId="30" hidden="1">'Conduct Medication Management'!$A$1:$G$270</definedName>
    <definedName name="Z_CCC43BC8_3286_49C5_9E4F_C8952BCE1E3A_.wvu.PrintArea" localSheetId="28" hidden="1">'ED Patient Flow'!$A$1:$G$270</definedName>
    <definedName name="Z_CCC43BC8_3286_49C5_9E4F_C8952BCE1E3A_.wvu.PrintArea" localSheetId="19" hidden="1">'Expand Medical Homes'!$A$1:$G$270</definedName>
    <definedName name="Z_CCC43BC8_3286_49C5_9E4F_C8952BCE1E3A_.wvu.PrintArea" localSheetId="8" hidden="1">'Expand Primary Care Capacity'!$A$1:$G$270</definedName>
    <definedName name="Z_CCC43BC8_3286_49C5_9E4F_C8952BCE1E3A_.wvu.PrintArea" localSheetId="17" hidden="1">'Expand Specialty Care Capacity'!$A$1:$G$270</definedName>
    <definedName name="Z_CCC43BC8_3286_49C5_9E4F_C8952BCE1E3A_.wvu.PrintArea" localSheetId="43" hidden="1">'Falls with Injury'!$A$1:$G$195</definedName>
    <definedName name="Z_CCC43BC8_3286_49C5_9E4F_C8952BCE1E3A_.wvu.PrintArea" localSheetId="40" hidden="1">HAPU!$A$1:$G$195</definedName>
    <definedName name="Z_CCC43BC8_3286_49C5_9E4F_C8952BCE1E3A_.wvu.PrintArea" localSheetId="1" hidden="1">Instructions!$A$1:$G$47</definedName>
    <definedName name="Z_CCC43BC8_3286_49C5_9E4F_C8952BCE1E3A_.wvu.PrintArea" localSheetId="24" hidden="1">'Integrate Physical Behavioral'!$A$1:$G$270</definedName>
    <definedName name="Z_CCC43BC8_3286_49C5_9E4F_C8952BCE1E3A_.wvu.PrintArea" localSheetId="11" hidden="1">'Interpretation Services'!$A$1:$G$270</definedName>
    <definedName name="Z_CCC43BC8_3286_49C5_9E4F_C8952BCE1E3A_.wvu.PrintArea" localSheetId="14" hidden="1">'Introduce Telemedicine'!$A$1:$G$270</definedName>
    <definedName name="Z_CCC43BC8_3286_49C5_9E4F_C8952BCE1E3A_.wvu.PrintArea" localSheetId="26" hidden="1">'Patient Care Navigation'!$A$1:$G$270</definedName>
    <definedName name="Z_CCC43BC8_3286_49C5_9E4F_C8952BCE1E3A_.wvu.PrintArea" localSheetId="22" hidden="1">'Patient Experience'!$A$1:$G$270</definedName>
    <definedName name="Z_CCC43BC8_3286_49C5_9E4F_C8952BCE1E3A_.wvu.PrintArea" localSheetId="33" hidden="1">'PatientCaregiver Experience'!$A$1:$G$148</definedName>
    <definedName name="Z_CCC43BC8_3286_49C5_9E4F_C8952BCE1E3A_.wvu.PrintArea" localSheetId="18" hidden="1">'Perf Improvement &amp; Reporting'!$A$1:$G$270</definedName>
    <definedName name="Z_CCC43BC8_3286_49C5_9E4F_C8952BCE1E3A_.wvu.PrintArea" localSheetId="35" hidden="1">'Preventive Health'!$A$1:$G$72</definedName>
    <definedName name="Z_CCC43BC8_3286_49C5_9E4F_C8952BCE1E3A_.wvu.PrintArea" localSheetId="27" hidden="1">'Process Improvement Methodology'!$A$1:$G$270</definedName>
    <definedName name="Z_CCC43BC8_3286_49C5_9E4F_C8952BCE1E3A_.wvu.PrintArea" localSheetId="12" hidden="1">'REAL Data'!$A$1:$G$270</definedName>
    <definedName name="Z_CCC43BC8_3286_49C5_9E4F_C8952BCE1E3A_.wvu.PrintArea" localSheetId="32" hidden="1">'Real-Time HAIs System'!$A$1:$G$270</definedName>
    <definedName name="Z_CCC43BC8_3286_49C5_9E4F_C8952BCE1E3A_.wvu.PrintArea" localSheetId="23" hidden="1">'Redesign for Cost Containment'!$A$1:$G$270</definedName>
    <definedName name="Z_CCC43BC8_3286_49C5_9E4F_C8952BCE1E3A_.wvu.PrintArea" localSheetId="21" hidden="1">'Redesign Primary Care'!$A$1:$G$270</definedName>
    <definedName name="Z_CCC43BC8_3286_49C5_9E4F_C8952BCE1E3A_.wvu.PrintArea" localSheetId="10" hidden="1">'Registry Functionality'!$A$1:$G$270</definedName>
    <definedName name="Z_CCC43BC8_3286_49C5_9E4F_C8952BCE1E3A_.wvu.PrintArea" localSheetId="16" hidden="1">'Risk Stratification'!$A$1:$G$270</definedName>
    <definedName name="Z_CCC43BC8_3286_49C5_9E4F_C8952BCE1E3A_.wvu.PrintArea" localSheetId="37" hidden="1">Sepsis!$A$1:$G$295</definedName>
    <definedName name="Z_CCC43BC8_3286_49C5_9E4F_C8952BCE1E3A_.wvu.PrintArea" localSheetId="25" hidden="1">'Specialty Care Access'!$A$1:$G$270</definedName>
    <definedName name="Z_CCC43BC8_3286_49C5_9E4F_C8952BCE1E3A_.wvu.PrintArea" localSheetId="39" hidden="1">SSI!$A$1:$G$195</definedName>
    <definedName name="Z_CCC43BC8_3286_49C5_9E4F_C8952BCE1E3A_.wvu.PrintArea" localSheetId="41" hidden="1">Stroke!$A$1:$G$170</definedName>
    <definedName name="Z_CCC43BC8_3286_49C5_9E4F_C8952BCE1E3A_.wvu.PrintArea" localSheetId="2" hidden="1">'Total Payment Amount'!$A$1:$G$100</definedName>
    <definedName name="Z_CCC43BC8_3286_49C5_9E4F_C8952BCE1E3A_.wvu.PrintArea" localSheetId="9" hidden="1">'Training Primary Care Workforce'!$A$1:$G$270</definedName>
    <definedName name="Z_CCC43BC8_3286_49C5_9E4F_C8952BCE1E3A_.wvu.PrintArea" localSheetId="13" hidden="1">'Urgent Medical Advice'!$A$1:$G$270</definedName>
    <definedName name="Z_CCC43BC8_3286_49C5_9E4F_C8952BCE1E3A_.wvu.PrintArea" localSheetId="29" hidden="1">'Use Palliative Care Programs'!$A$1:$G$270</definedName>
    <definedName name="Z_CCC43BC8_3286_49C5_9E4F_C8952BCE1E3A_.wvu.PrintArea" localSheetId="42" hidden="1">VTE!$A$1:$G$170</definedName>
    <definedName name="Z_CCC43BC8_3286_49C5_9E4F_C8952BCE1E3A_.wvu.PrintTitles" localSheetId="36" hidden="1">'At-Risk Populations'!$5:$5</definedName>
    <definedName name="Z_CCC43BC8_3286_49C5_9E4F_C8952BCE1E3A_.wvu.PrintTitles" localSheetId="34" hidden="1">'Care Coordination'!$5:$5</definedName>
    <definedName name="Z_CCC43BC8_3286_49C5_9E4F_C8952BCE1E3A_.wvu.PrintTitles" localSheetId="31" hidden="1">'Care Transitions'!$6:$6</definedName>
    <definedName name="Z_CCC43BC8_3286_49C5_9E4F_C8952BCE1E3A_.wvu.PrintTitles" localSheetId="4" hidden="1">'Category 1 Summary'!$5:$5</definedName>
    <definedName name="Z_CCC43BC8_3286_49C5_9E4F_C8952BCE1E3A_.wvu.PrintTitles" localSheetId="5" hidden="1">'Category 2 Summary'!$5:$5</definedName>
    <definedName name="Z_CCC43BC8_3286_49C5_9E4F_C8952BCE1E3A_.wvu.PrintTitles" localSheetId="6" hidden="1">'Category 3 Summary'!$5:$5</definedName>
    <definedName name="Z_CCC43BC8_3286_49C5_9E4F_C8952BCE1E3A_.wvu.PrintTitles" localSheetId="7" hidden="1">'Category 4 Summary'!$5:$5</definedName>
    <definedName name="Z_CCC43BC8_3286_49C5_9E4F_C8952BCE1E3A_.wvu.PrintTitles" localSheetId="20" hidden="1">'Chronic Care Management'!$6:$6</definedName>
    <definedName name="Z_CCC43BC8_3286_49C5_9E4F_C8952BCE1E3A_.wvu.PrintTitles" localSheetId="38" hidden="1">CLABSI!$5:$5</definedName>
    <definedName name="Z_CCC43BC8_3286_49C5_9E4F_C8952BCE1E3A_.wvu.PrintTitles" localSheetId="15" hidden="1">'Coding &amp; Documentation'!$6:$6</definedName>
    <definedName name="Z_CCC43BC8_3286_49C5_9E4F_C8952BCE1E3A_.wvu.PrintTitles" localSheetId="30" hidden="1">'Conduct Medication Management'!$6:$6</definedName>
    <definedName name="Z_CCC43BC8_3286_49C5_9E4F_C8952BCE1E3A_.wvu.PrintTitles" localSheetId="28" hidden="1">'ED Patient Flow'!$6:$6</definedName>
    <definedName name="Z_CCC43BC8_3286_49C5_9E4F_C8952BCE1E3A_.wvu.PrintTitles" localSheetId="19" hidden="1">'Expand Medical Homes'!$6:$6</definedName>
    <definedName name="Z_CCC43BC8_3286_49C5_9E4F_C8952BCE1E3A_.wvu.PrintTitles" localSheetId="8" hidden="1">'Expand Primary Care Capacity'!$6:$6</definedName>
    <definedName name="Z_CCC43BC8_3286_49C5_9E4F_C8952BCE1E3A_.wvu.PrintTitles" localSheetId="17" hidden="1">'Expand Specialty Care Capacity'!$6:$6</definedName>
    <definedName name="Z_CCC43BC8_3286_49C5_9E4F_C8952BCE1E3A_.wvu.PrintTitles" localSheetId="43" hidden="1">'Falls with Injury'!$5:$5</definedName>
    <definedName name="Z_CCC43BC8_3286_49C5_9E4F_C8952BCE1E3A_.wvu.PrintTitles" localSheetId="40" hidden="1">HAPU!$5:$5</definedName>
    <definedName name="Z_CCC43BC8_3286_49C5_9E4F_C8952BCE1E3A_.wvu.PrintTitles" localSheetId="24" hidden="1">'Integrate Physical Behavioral'!$6:$6</definedName>
    <definedName name="Z_CCC43BC8_3286_49C5_9E4F_C8952BCE1E3A_.wvu.PrintTitles" localSheetId="11" hidden="1">'Interpretation Services'!$6:$6</definedName>
    <definedName name="Z_CCC43BC8_3286_49C5_9E4F_C8952BCE1E3A_.wvu.PrintTitles" localSheetId="14" hidden="1">'Introduce Telemedicine'!$6:$6</definedName>
    <definedName name="Z_CCC43BC8_3286_49C5_9E4F_C8952BCE1E3A_.wvu.PrintTitles" localSheetId="26" hidden="1">'Patient Care Navigation'!$6:$6</definedName>
    <definedName name="Z_CCC43BC8_3286_49C5_9E4F_C8952BCE1E3A_.wvu.PrintTitles" localSheetId="22" hidden="1">'Patient Experience'!$6:$6</definedName>
    <definedName name="Z_CCC43BC8_3286_49C5_9E4F_C8952BCE1E3A_.wvu.PrintTitles" localSheetId="33" hidden="1">'PatientCaregiver Experience'!$5:$5</definedName>
    <definedName name="Z_CCC43BC8_3286_49C5_9E4F_C8952BCE1E3A_.wvu.PrintTitles" localSheetId="18" hidden="1">'Perf Improvement &amp; Reporting'!$6:$6</definedName>
    <definedName name="Z_CCC43BC8_3286_49C5_9E4F_C8952BCE1E3A_.wvu.PrintTitles" localSheetId="35" hidden="1">'Preventive Health'!$5:$5</definedName>
    <definedName name="Z_CCC43BC8_3286_49C5_9E4F_C8952BCE1E3A_.wvu.PrintTitles" localSheetId="27" hidden="1">'Process Improvement Methodology'!$6:$6</definedName>
    <definedName name="Z_CCC43BC8_3286_49C5_9E4F_C8952BCE1E3A_.wvu.PrintTitles" localSheetId="12" hidden="1">'REAL Data'!$6:$6</definedName>
    <definedName name="Z_CCC43BC8_3286_49C5_9E4F_C8952BCE1E3A_.wvu.PrintTitles" localSheetId="32" hidden="1">'Real-Time HAIs System'!$6:$6</definedName>
    <definedName name="Z_CCC43BC8_3286_49C5_9E4F_C8952BCE1E3A_.wvu.PrintTitles" localSheetId="23" hidden="1">'Redesign for Cost Containment'!$6:$6</definedName>
    <definedName name="Z_CCC43BC8_3286_49C5_9E4F_C8952BCE1E3A_.wvu.PrintTitles" localSheetId="21" hidden="1">'Redesign Primary Care'!$6:$6</definedName>
    <definedName name="Z_CCC43BC8_3286_49C5_9E4F_C8952BCE1E3A_.wvu.PrintTitles" localSheetId="10" hidden="1">'Registry Functionality'!$6:$6</definedName>
    <definedName name="Z_CCC43BC8_3286_49C5_9E4F_C8952BCE1E3A_.wvu.PrintTitles" localSheetId="16" hidden="1">'Risk Stratification'!$6:$6</definedName>
    <definedName name="Z_CCC43BC8_3286_49C5_9E4F_C8952BCE1E3A_.wvu.PrintTitles" localSheetId="37" hidden="1">Sepsis!$5:$5</definedName>
    <definedName name="Z_CCC43BC8_3286_49C5_9E4F_C8952BCE1E3A_.wvu.PrintTitles" localSheetId="25" hidden="1">'Specialty Care Access'!$6:$6</definedName>
    <definedName name="Z_CCC43BC8_3286_49C5_9E4F_C8952BCE1E3A_.wvu.PrintTitles" localSheetId="39" hidden="1">SSI!$5:$5</definedName>
    <definedName name="Z_CCC43BC8_3286_49C5_9E4F_C8952BCE1E3A_.wvu.PrintTitles" localSheetId="41" hidden="1">Stroke!$5:$5</definedName>
    <definedName name="Z_CCC43BC8_3286_49C5_9E4F_C8952BCE1E3A_.wvu.PrintTitles" localSheetId="9" hidden="1">'Training Primary Care Workforce'!$6:$6</definedName>
    <definedName name="Z_CCC43BC8_3286_49C5_9E4F_C8952BCE1E3A_.wvu.PrintTitles" localSheetId="13" hidden="1">'Urgent Medical Advice'!$6:$6</definedName>
    <definedName name="Z_CCC43BC8_3286_49C5_9E4F_C8952BCE1E3A_.wvu.PrintTitles" localSheetId="29" hidden="1">'Use Palliative Care Programs'!$6:$6</definedName>
    <definedName name="Z_CCC43BC8_3286_49C5_9E4F_C8952BCE1E3A_.wvu.PrintTitles" localSheetId="42" hidden="1">VTE!$5:$5</definedName>
    <definedName name="Z_CCC43BC8_3286_49C5_9E4F_C8952BCE1E3A_.wvu.Rows" localSheetId="6" hidden="1">'Category 3 Summary'!$22:$22</definedName>
    <definedName name="Z_CCC43BC8_3286_49C5_9E4F_C8952BCE1E3A_.wvu.Rows" localSheetId="7" hidden="1">'Category 4 Summary'!#REF!</definedName>
  </definedNames>
  <calcPr calcId="191029" fullCalcOnLoad="1"/>
</workbook>
</file>

<file path=xl/calcChain.xml><?xml version="1.0" encoding="utf-8"?>
<calcChain xmlns="http://schemas.openxmlformats.org/spreadsheetml/2006/main">
  <c r="F42" i="41" l="1"/>
  <c r="F42" i="38"/>
  <c r="D23" i="10"/>
  <c r="F269" i="37"/>
  <c r="F768" i="10" s="1"/>
  <c r="F254" i="37"/>
  <c r="F244" i="37"/>
  <c r="F229" i="37"/>
  <c r="F219" i="37"/>
  <c r="F760" i="10" s="1"/>
  <c r="F204" i="37"/>
  <c r="F194" i="37"/>
  <c r="F179" i="37"/>
  <c r="F169" i="37"/>
  <c r="F752" i="10" s="1"/>
  <c r="F154" i="37"/>
  <c r="F144" i="37"/>
  <c r="F129" i="37"/>
  <c r="F119" i="37"/>
  <c r="F744" i="10" s="1"/>
  <c r="F104" i="37"/>
  <c r="F94" i="37"/>
  <c r="F79" i="37"/>
  <c r="F69" i="37"/>
  <c r="F736" i="10" s="1"/>
  <c r="F54" i="37"/>
  <c r="F44" i="37"/>
  <c r="F29" i="37"/>
  <c r="F269" i="36"/>
  <c r="F713" i="10" s="1"/>
  <c r="F254" i="36"/>
  <c r="F244" i="36"/>
  <c r="F229" i="36"/>
  <c r="F219" i="36"/>
  <c r="F705" i="10" s="1"/>
  <c r="F204" i="36"/>
  <c r="F194" i="36"/>
  <c r="F179" i="36"/>
  <c r="F169" i="36"/>
  <c r="F697" i="10" s="1"/>
  <c r="F154" i="36"/>
  <c r="F144" i="36"/>
  <c r="F129" i="36"/>
  <c r="F119" i="36"/>
  <c r="F689" i="10" s="1"/>
  <c r="F104" i="36"/>
  <c r="F94" i="36"/>
  <c r="F79" i="36"/>
  <c r="F69" i="36"/>
  <c r="F681" i="10" s="1"/>
  <c r="F54" i="36"/>
  <c r="F44" i="36"/>
  <c r="F29" i="36"/>
  <c r="F269" i="35"/>
  <c r="F658" i="10" s="1"/>
  <c r="F254" i="35"/>
  <c r="F244" i="35"/>
  <c r="F229" i="35"/>
  <c r="F219" i="35"/>
  <c r="F650" i="10" s="1"/>
  <c r="F204" i="35"/>
  <c r="F194" i="35"/>
  <c r="F179" i="35"/>
  <c r="F169" i="35"/>
  <c r="F642" i="10" s="1"/>
  <c r="F154" i="35"/>
  <c r="F144" i="35"/>
  <c r="F129" i="35"/>
  <c r="F119" i="35"/>
  <c r="F634" i="10" s="1"/>
  <c r="F104" i="35"/>
  <c r="F94" i="35"/>
  <c r="F79" i="35"/>
  <c r="F69" i="35"/>
  <c r="F626" i="10" s="1"/>
  <c r="F54" i="35"/>
  <c r="F44" i="35"/>
  <c r="F29" i="35"/>
  <c r="F269" i="34"/>
  <c r="F603" i="10" s="1"/>
  <c r="F254" i="34"/>
  <c r="F244" i="34"/>
  <c r="F229" i="34"/>
  <c r="F219" i="34"/>
  <c r="F595" i="10" s="1"/>
  <c r="F204" i="34"/>
  <c r="F194" i="34"/>
  <c r="F179" i="34"/>
  <c r="F169" i="34"/>
  <c r="F587" i="10" s="1"/>
  <c r="F154" i="34"/>
  <c r="F144" i="34"/>
  <c r="F129" i="34"/>
  <c r="F119" i="34"/>
  <c r="F579" i="10" s="1"/>
  <c r="F104" i="34"/>
  <c r="F94" i="34"/>
  <c r="F79" i="34"/>
  <c r="F69" i="34"/>
  <c r="F571" i="10" s="1"/>
  <c r="F54" i="34"/>
  <c r="F44" i="34"/>
  <c r="F29" i="34"/>
  <c r="F269" i="33"/>
  <c r="F548" i="10" s="1"/>
  <c r="F254" i="33"/>
  <c r="F244" i="33"/>
  <c r="F229" i="33"/>
  <c r="F219" i="33"/>
  <c r="F540" i="10" s="1"/>
  <c r="F204" i="33"/>
  <c r="F194" i="33"/>
  <c r="F179" i="33"/>
  <c r="F169" i="33"/>
  <c r="F532" i="10" s="1"/>
  <c r="F154" i="33"/>
  <c r="F144" i="33"/>
  <c r="F129" i="33"/>
  <c r="F119" i="33"/>
  <c r="F524" i="10" s="1"/>
  <c r="F104" i="33"/>
  <c r="F94" i="33"/>
  <c r="F79" i="33"/>
  <c r="F69" i="33"/>
  <c r="F516" i="10" s="1"/>
  <c r="F54" i="33"/>
  <c r="F44" i="33"/>
  <c r="F29" i="33"/>
  <c r="F269" i="32"/>
  <c r="F493" i="10" s="1"/>
  <c r="F254" i="32"/>
  <c r="F244" i="32"/>
  <c r="F229" i="32"/>
  <c r="F219" i="32"/>
  <c r="F485" i="10" s="1"/>
  <c r="F204" i="32"/>
  <c r="F194" i="32"/>
  <c r="F179" i="32"/>
  <c r="F169" i="32"/>
  <c r="F477" i="10" s="1"/>
  <c r="F154" i="32"/>
  <c r="F144" i="32"/>
  <c r="F129" i="32"/>
  <c r="F119" i="32"/>
  <c r="F469" i="10" s="1"/>
  <c r="F104" i="32"/>
  <c r="F94" i="32"/>
  <c r="F79" i="32"/>
  <c r="F69" i="32"/>
  <c r="F461" i="10" s="1"/>
  <c r="F54" i="32"/>
  <c r="F44" i="32"/>
  <c r="F29" i="32"/>
  <c r="F269" i="31"/>
  <c r="F438" i="10" s="1"/>
  <c r="F254" i="31"/>
  <c r="F244" i="31"/>
  <c r="F229" i="31"/>
  <c r="F219" i="31"/>
  <c r="F430" i="10" s="1"/>
  <c r="F204" i="31"/>
  <c r="F194" i="31"/>
  <c r="F179" i="31"/>
  <c r="F169" i="31"/>
  <c r="F422" i="10" s="1"/>
  <c r="F154" i="31"/>
  <c r="F144" i="31"/>
  <c r="F129" i="31"/>
  <c r="F119" i="31"/>
  <c r="F414" i="10" s="1"/>
  <c r="F104" i="31"/>
  <c r="F94" i="31"/>
  <c r="F79" i="31"/>
  <c r="F69" i="31"/>
  <c r="F406" i="10" s="1"/>
  <c r="F54" i="31"/>
  <c r="F44" i="31"/>
  <c r="F29" i="31"/>
  <c r="F269" i="30"/>
  <c r="F383" i="10" s="1"/>
  <c r="F254" i="30"/>
  <c r="F244" i="30"/>
  <c r="F229" i="30"/>
  <c r="F219" i="30"/>
  <c r="F375" i="10" s="1"/>
  <c r="F204" i="30"/>
  <c r="F194" i="30"/>
  <c r="F179" i="30"/>
  <c r="F169" i="30"/>
  <c r="F367" i="10" s="1"/>
  <c r="F154" i="30"/>
  <c r="F144" i="30"/>
  <c r="F129" i="30"/>
  <c r="F119" i="30"/>
  <c r="F359" i="10" s="1"/>
  <c r="F104" i="30"/>
  <c r="F94" i="30"/>
  <c r="F79" i="30"/>
  <c r="F69" i="30"/>
  <c r="F351" i="10" s="1"/>
  <c r="F54" i="30"/>
  <c r="F44" i="30"/>
  <c r="F29" i="30"/>
  <c r="F269" i="29"/>
  <c r="F328" i="10" s="1"/>
  <c r="F254" i="29"/>
  <c r="F244" i="29"/>
  <c r="F229" i="29"/>
  <c r="F219" i="29"/>
  <c r="F320" i="10" s="1"/>
  <c r="F204" i="29"/>
  <c r="F194" i="29"/>
  <c r="F179" i="29"/>
  <c r="F169" i="29"/>
  <c r="F312" i="10" s="1"/>
  <c r="F154" i="29"/>
  <c r="F144" i="29"/>
  <c r="F129" i="29"/>
  <c r="F119" i="29"/>
  <c r="F304" i="10" s="1"/>
  <c r="F104" i="29"/>
  <c r="F94" i="29"/>
  <c r="F79" i="29"/>
  <c r="F69" i="29"/>
  <c r="F296" i="10" s="1"/>
  <c r="F54" i="29"/>
  <c r="F44" i="29"/>
  <c r="F29" i="29"/>
  <c r="F269" i="28"/>
  <c r="F273" i="10" s="1"/>
  <c r="F254" i="28"/>
  <c r="F244" i="28"/>
  <c r="F229" i="28"/>
  <c r="F219" i="28"/>
  <c r="F265" i="10" s="1"/>
  <c r="F204" i="28"/>
  <c r="F194" i="28"/>
  <c r="F179" i="28"/>
  <c r="F169" i="28"/>
  <c r="F257" i="10" s="1"/>
  <c r="F154" i="28"/>
  <c r="F144" i="28"/>
  <c r="F129" i="28"/>
  <c r="F119" i="28"/>
  <c r="F249" i="10" s="1"/>
  <c r="F104" i="28"/>
  <c r="F94" i="28"/>
  <c r="F79" i="28"/>
  <c r="F69" i="28"/>
  <c r="F241" i="10" s="1"/>
  <c r="F54" i="28"/>
  <c r="F44" i="28"/>
  <c r="F29" i="28"/>
  <c r="F269" i="27"/>
  <c r="F218" i="10" s="1"/>
  <c r="F254" i="27"/>
  <c r="F244" i="27"/>
  <c r="F229" i="27"/>
  <c r="F219" i="27"/>
  <c r="F210" i="10" s="1"/>
  <c r="F204" i="27"/>
  <c r="F194" i="27"/>
  <c r="F179" i="27"/>
  <c r="F169" i="27"/>
  <c r="F202" i="10" s="1"/>
  <c r="F154" i="27"/>
  <c r="F144" i="27"/>
  <c r="F129" i="27"/>
  <c r="F119" i="27"/>
  <c r="F194" i="10" s="1"/>
  <c r="F104" i="27"/>
  <c r="F94" i="27"/>
  <c r="F79" i="27"/>
  <c r="F69" i="27"/>
  <c r="F186" i="10" s="1"/>
  <c r="F54" i="27"/>
  <c r="F44" i="27"/>
  <c r="F29" i="27"/>
  <c r="F269" i="26"/>
  <c r="F163" i="10" s="1"/>
  <c r="F254" i="26"/>
  <c r="F244" i="26"/>
  <c r="F229" i="26"/>
  <c r="F219" i="26"/>
  <c r="F155" i="10" s="1"/>
  <c r="F204" i="26"/>
  <c r="F194" i="26"/>
  <c r="F179" i="26"/>
  <c r="F169" i="26"/>
  <c r="F147" i="10" s="1"/>
  <c r="F154" i="26"/>
  <c r="F144" i="26"/>
  <c r="F129" i="26"/>
  <c r="F119" i="26"/>
  <c r="F139" i="10" s="1"/>
  <c r="F104" i="26"/>
  <c r="F94" i="26"/>
  <c r="F79" i="26"/>
  <c r="F69" i="26"/>
  <c r="F131" i="10" s="1"/>
  <c r="F54" i="26"/>
  <c r="F44" i="26"/>
  <c r="F29" i="26"/>
  <c r="F269" i="25"/>
  <c r="F108" i="10" s="1"/>
  <c r="F254" i="25"/>
  <c r="F244" i="25"/>
  <c r="F229" i="25"/>
  <c r="F219" i="25"/>
  <c r="F100" i="10" s="1"/>
  <c r="F204" i="25"/>
  <c r="F194" i="25"/>
  <c r="F179" i="25"/>
  <c r="F169" i="25"/>
  <c r="F92" i="10" s="1"/>
  <c r="F154" i="25"/>
  <c r="F144" i="25"/>
  <c r="F129" i="25"/>
  <c r="F119" i="25"/>
  <c r="F84" i="10" s="1"/>
  <c r="F104" i="25"/>
  <c r="F94" i="25"/>
  <c r="F79" i="25"/>
  <c r="F69" i="25"/>
  <c r="F76" i="10" s="1"/>
  <c r="F54" i="25"/>
  <c r="F44" i="25"/>
  <c r="F29" i="25"/>
  <c r="F269" i="24"/>
  <c r="F53" i="10" s="1"/>
  <c r="F254" i="24"/>
  <c r="F244" i="24"/>
  <c r="F229" i="24"/>
  <c r="F219" i="24"/>
  <c r="F45" i="10" s="1"/>
  <c r="F204" i="24"/>
  <c r="F194" i="24"/>
  <c r="F179" i="24"/>
  <c r="F169" i="24"/>
  <c r="F37" i="10" s="1"/>
  <c r="F154" i="24"/>
  <c r="F144" i="24"/>
  <c r="F129" i="24"/>
  <c r="F119" i="24"/>
  <c r="F29" i="10" s="1"/>
  <c r="F104" i="24"/>
  <c r="F94" i="24"/>
  <c r="F79" i="24"/>
  <c r="F69" i="24"/>
  <c r="F21" i="10" s="1"/>
  <c r="F54" i="24"/>
  <c r="F44" i="24"/>
  <c r="F29" i="24"/>
  <c r="F269" i="23"/>
  <c r="F603" i="9" s="1"/>
  <c r="F254" i="23"/>
  <c r="F244" i="23"/>
  <c r="F229" i="23"/>
  <c r="F597" i="9" s="1"/>
  <c r="F219" i="23"/>
  <c r="F595" i="9" s="1"/>
  <c r="F204" i="23"/>
  <c r="F194" i="23"/>
  <c r="F179" i="23"/>
  <c r="F169" i="23"/>
  <c r="F587" i="9" s="1"/>
  <c r="F154" i="23"/>
  <c r="F144" i="23"/>
  <c r="F129" i="23"/>
  <c r="F581" i="9" s="1"/>
  <c r="F119" i="23"/>
  <c r="F579" i="9" s="1"/>
  <c r="F104" i="23"/>
  <c r="F94" i="23"/>
  <c r="F79" i="23"/>
  <c r="F69" i="23"/>
  <c r="F571" i="9" s="1"/>
  <c r="F54" i="23"/>
  <c r="F44" i="23"/>
  <c r="F29" i="23"/>
  <c r="F565" i="9" s="1"/>
  <c r="F269" i="22"/>
  <c r="F548" i="9" s="1"/>
  <c r="F254" i="22"/>
  <c r="F244" i="22"/>
  <c r="F229" i="22"/>
  <c r="F542" i="9" s="1"/>
  <c r="F219" i="22"/>
  <c r="F540" i="9" s="1"/>
  <c r="F204" i="22"/>
  <c r="F194" i="22"/>
  <c r="F179" i="22"/>
  <c r="F169" i="22"/>
  <c r="F532" i="9" s="1"/>
  <c r="F154" i="22"/>
  <c r="F144" i="22"/>
  <c r="F129" i="22"/>
  <c r="F526" i="9" s="1"/>
  <c r="F119" i="22"/>
  <c r="F524" i="9" s="1"/>
  <c r="F104" i="22"/>
  <c r="F94" i="22"/>
  <c r="F79" i="22"/>
  <c r="F69" i="22"/>
  <c r="F516" i="9" s="1"/>
  <c r="F54" i="22"/>
  <c r="F44" i="22"/>
  <c r="F29" i="22"/>
  <c r="F510" i="9" s="1"/>
  <c r="F269" i="20"/>
  <c r="F493" i="9" s="1"/>
  <c r="F254" i="20"/>
  <c r="F244" i="20"/>
  <c r="F229" i="20"/>
  <c r="F487" i="9" s="1"/>
  <c r="F219" i="20"/>
  <c r="F485" i="9" s="1"/>
  <c r="F204" i="20"/>
  <c r="F194" i="20"/>
  <c r="F179" i="20"/>
  <c r="F169" i="20"/>
  <c r="F477" i="9" s="1"/>
  <c r="F154" i="20"/>
  <c r="F144" i="20"/>
  <c r="F129" i="20"/>
  <c r="F471" i="9" s="1"/>
  <c r="F119" i="20"/>
  <c r="F469" i="9" s="1"/>
  <c r="F104" i="20"/>
  <c r="F94" i="20"/>
  <c r="F79" i="20"/>
  <c r="F69" i="20"/>
  <c r="F461" i="9" s="1"/>
  <c r="F54" i="20"/>
  <c r="F44" i="20"/>
  <c r="F29" i="20"/>
  <c r="F455" i="9" s="1"/>
  <c r="F269" i="19"/>
  <c r="F438" i="9" s="1"/>
  <c r="F254" i="19"/>
  <c r="F244" i="19"/>
  <c r="F229" i="19"/>
  <c r="F432" i="9" s="1"/>
  <c r="F219" i="19"/>
  <c r="F430" i="9" s="1"/>
  <c r="F204" i="19"/>
  <c r="F194" i="19"/>
  <c r="F179" i="19"/>
  <c r="F169" i="19"/>
  <c r="F422" i="9" s="1"/>
  <c r="F154" i="19"/>
  <c r="F144" i="19"/>
  <c r="F129" i="19"/>
  <c r="F416" i="9" s="1"/>
  <c r="F119" i="19"/>
  <c r="F414" i="9" s="1"/>
  <c r="F104" i="19"/>
  <c r="F94" i="19"/>
  <c r="F79" i="19"/>
  <c r="F69" i="19"/>
  <c r="F406" i="9" s="1"/>
  <c r="F54" i="19"/>
  <c r="F44" i="19"/>
  <c r="F29" i="19"/>
  <c r="F400" i="9" s="1"/>
  <c r="F269" i="18"/>
  <c r="F383" i="9" s="1"/>
  <c r="F254" i="18"/>
  <c r="F244" i="18"/>
  <c r="F229" i="18"/>
  <c r="F377" i="9" s="1"/>
  <c r="F219" i="18"/>
  <c r="F375" i="9" s="1"/>
  <c r="F204" i="18"/>
  <c r="F194" i="18"/>
  <c r="F179" i="18"/>
  <c r="F369" i="9" s="1"/>
  <c r="F169" i="18"/>
  <c r="F367" i="9" s="1"/>
  <c r="F154" i="18"/>
  <c r="F144" i="18"/>
  <c r="F129" i="18"/>
  <c r="F361" i="9" s="1"/>
  <c r="F119" i="18"/>
  <c r="F359" i="9" s="1"/>
  <c r="F104" i="18"/>
  <c r="F94" i="18"/>
  <c r="F79" i="18"/>
  <c r="F69" i="18"/>
  <c r="F351" i="9" s="1"/>
  <c r="F54" i="18"/>
  <c r="F44" i="18"/>
  <c r="F29" i="18"/>
  <c r="F345" i="9" s="1"/>
  <c r="F269" i="17"/>
  <c r="F328" i="9" s="1"/>
  <c r="F254" i="17"/>
  <c r="F244" i="17"/>
  <c r="F229" i="17"/>
  <c r="F322" i="9" s="1"/>
  <c r="F219" i="17"/>
  <c r="F320" i="9" s="1"/>
  <c r="F204" i="17"/>
  <c r="F194" i="17"/>
  <c r="F179" i="17"/>
  <c r="F169" i="17"/>
  <c r="F312" i="9" s="1"/>
  <c r="F154" i="17"/>
  <c r="F144" i="17"/>
  <c r="F129" i="17"/>
  <c r="F119" i="17"/>
  <c r="F304" i="9" s="1"/>
  <c r="F104" i="17"/>
  <c r="F94" i="17"/>
  <c r="F79" i="17"/>
  <c r="F69" i="17"/>
  <c r="F296" i="9" s="1"/>
  <c r="F54" i="17"/>
  <c r="F44" i="17"/>
  <c r="F29" i="17"/>
  <c r="F269" i="16"/>
  <c r="F273" i="9" s="1"/>
  <c r="F254" i="16"/>
  <c r="F244" i="16"/>
  <c r="F229" i="16"/>
  <c r="F219" i="16"/>
  <c r="F265" i="9" s="1"/>
  <c r="F204" i="16"/>
  <c r="F194" i="16"/>
  <c r="F179" i="16"/>
  <c r="F169" i="16"/>
  <c r="F257" i="9" s="1"/>
  <c r="F154" i="16"/>
  <c r="F144" i="16"/>
  <c r="F129" i="16"/>
  <c r="F119" i="16"/>
  <c r="F249" i="9" s="1"/>
  <c r="F104" i="16"/>
  <c r="F94" i="16"/>
  <c r="F79" i="16"/>
  <c r="F69" i="16"/>
  <c r="F241" i="9" s="1"/>
  <c r="F54" i="16"/>
  <c r="F44" i="16"/>
  <c r="F29" i="16"/>
  <c r="F269" i="15"/>
  <c r="F218" i="9" s="1"/>
  <c r="F254" i="15"/>
  <c r="F244" i="15"/>
  <c r="F229" i="15"/>
  <c r="F219" i="15"/>
  <c r="F210" i="9" s="1"/>
  <c r="F204" i="15"/>
  <c r="F194" i="15"/>
  <c r="F179" i="15"/>
  <c r="F169" i="15"/>
  <c r="F202" i="9" s="1"/>
  <c r="F154" i="15"/>
  <c r="F144" i="15"/>
  <c r="F129" i="15"/>
  <c r="F119" i="15"/>
  <c r="F194" i="9" s="1"/>
  <c r="F104" i="15"/>
  <c r="F94" i="15"/>
  <c r="F79" i="15"/>
  <c r="F69" i="15"/>
  <c r="F186" i="9" s="1"/>
  <c r="F54" i="15"/>
  <c r="F44" i="15"/>
  <c r="F29" i="15"/>
  <c r="F269" i="49"/>
  <c r="F163" i="9" s="1"/>
  <c r="F254" i="49"/>
  <c r="F244" i="49"/>
  <c r="F159" i="9" s="1"/>
  <c r="F229" i="49"/>
  <c r="F219" i="49"/>
  <c r="F155" i="9" s="1"/>
  <c r="F204" i="49"/>
  <c r="F194" i="49"/>
  <c r="F179" i="49"/>
  <c r="F149" i="9" s="1"/>
  <c r="F169" i="49"/>
  <c r="F147" i="9" s="1"/>
  <c r="F154" i="49"/>
  <c r="F144" i="49"/>
  <c r="F143" i="9" s="1"/>
  <c r="F129" i="49"/>
  <c r="F119" i="49"/>
  <c r="F139" i="9" s="1"/>
  <c r="F104" i="49"/>
  <c r="F94" i="49"/>
  <c r="F79" i="49"/>
  <c r="F133" i="9" s="1"/>
  <c r="F69" i="49"/>
  <c r="F131" i="9" s="1"/>
  <c r="F54" i="49"/>
  <c r="F44" i="49"/>
  <c r="F127" i="9" s="1"/>
  <c r="F29" i="49"/>
  <c r="F269" i="13"/>
  <c r="F108" i="9" s="1"/>
  <c r="F254" i="13"/>
  <c r="F244" i="13"/>
  <c r="F229" i="13"/>
  <c r="F219" i="13"/>
  <c r="F100" i="9" s="1"/>
  <c r="F204" i="13"/>
  <c r="F194" i="13"/>
  <c r="F179" i="13"/>
  <c r="F169" i="13"/>
  <c r="F92" i="9" s="1"/>
  <c r="F154" i="13"/>
  <c r="F144" i="13"/>
  <c r="F129" i="13"/>
  <c r="F119" i="13"/>
  <c r="F104" i="13"/>
  <c r="F94" i="13"/>
  <c r="F79" i="13"/>
  <c r="F69" i="13"/>
  <c r="F76" i="9" s="1"/>
  <c r="F54" i="13"/>
  <c r="F44" i="13"/>
  <c r="F29" i="13"/>
  <c r="A335" i="50"/>
  <c r="B335" i="50"/>
  <c r="C335" i="50"/>
  <c r="A274" i="50"/>
  <c r="B274" i="50"/>
  <c r="C274" i="50"/>
  <c r="A275" i="50"/>
  <c r="B275" i="50"/>
  <c r="C275" i="50"/>
  <c r="A276" i="50"/>
  <c r="B276" i="50"/>
  <c r="C276" i="50"/>
  <c r="A277" i="50"/>
  <c r="B277" i="50"/>
  <c r="C277" i="50"/>
  <c r="A278" i="50"/>
  <c r="B278" i="50"/>
  <c r="C278" i="50"/>
  <c r="A279" i="50"/>
  <c r="B279" i="50"/>
  <c r="C279" i="50"/>
  <c r="A280" i="50"/>
  <c r="B280" i="50"/>
  <c r="C280" i="50"/>
  <c r="A281" i="50"/>
  <c r="B281" i="50"/>
  <c r="C281" i="50"/>
  <c r="A282" i="50"/>
  <c r="B282" i="50"/>
  <c r="C282" i="50"/>
  <c r="A283" i="50"/>
  <c r="B283" i="50"/>
  <c r="C283" i="50"/>
  <c r="A284" i="50"/>
  <c r="B284" i="50"/>
  <c r="C284" i="50"/>
  <c r="A285" i="50"/>
  <c r="B285" i="50"/>
  <c r="C285" i="50"/>
  <c r="A286" i="50"/>
  <c r="B286" i="50"/>
  <c r="C286" i="50"/>
  <c r="A287" i="50"/>
  <c r="B287" i="50"/>
  <c r="C287" i="50"/>
  <c r="A288" i="50"/>
  <c r="B288" i="50"/>
  <c r="C288" i="50"/>
  <c r="A289" i="50"/>
  <c r="B289" i="50"/>
  <c r="C289" i="50"/>
  <c r="A290" i="50"/>
  <c r="B290" i="50"/>
  <c r="C290" i="50"/>
  <c r="A291" i="50"/>
  <c r="B291" i="50"/>
  <c r="C291" i="50"/>
  <c r="A292" i="50"/>
  <c r="B292" i="50"/>
  <c r="C292" i="50"/>
  <c r="A293" i="50"/>
  <c r="B293" i="50"/>
  <c r="C293" i="50"/>
  <c r="A294" i="50"/>
  <c r="B294" i="50"/>
  <c r="C294" i="50"/>
  <c r="A295" i="50"/>
  <c r="B295" i="50"/>
  <c r="C295" i="50"/>
  <c r="A296" i="50"/>
  <c r="B296" i="50"/>
  <c r="C296" i="50"/>
  <c r="A297" i="50"/>
  <c r="B297" i="50"/>
  <c r="C297" i="50"/>
  <c r="A298" i="50"/>
  <c r="B298" i="50"/>
  <c r="C298" i="50"/>
  <c r="A299" i="50"/>
  <c r="B299" i="50"/>
  <c r="C299" i="50"/>
  <c r="A300" i="50"/>
  <c r="B300" i="50"/>
  <c r="C300" i="50"/>
  <c r="A301" i="50"/>
  <c r="B301" i="50"/>
  <c r="C301" i="50"/>
  <c r="A302" i="50"/>
  <c r="B302" i="50"/>
  <c r="C302" i="50"/>
  <c r="A303" i="50"/>
  <c r="B303" i="50"/>
  <c r="C303" i="50"/>
  <c r="A304" i="50"/>
  <c r="B304" i="50"/>
  <c r="C304" i="50"/>
  <c r="A305" i="50"/>
  <c r="B305" i="50"/>
  <c r="C305" i="50"/>
  <c r="A306" i="50"/>
  <c r="B306" i="50"/>
  <c r="C306" i="50"/>
  <c r="A307" i="50"/>
  <c r="B307" i="50"/>
  <c r="C307" i="50"/>
  <c r="A308" i="50"/>
  <c r="B308" i="50"/>
  <c r="C308" i="50"/>
  <c r="A309" i="50"/>
  <c r="B309" i="50"/>
  <c r="C309" i="50"/>
  <c r="A310" i="50"/>
  <c r="B310" i="50"/>
  <c r="C310" i="50"/>
  <c r="A311" i="50"/>
  <c r="B311" i="50"/>
  <c r="C311" i="50"/>
  <c r="A312" i="50"/>
  <c r="B312" i="50"/>
  <c r="C312" i="50"/>
  <c r="A313" i="50"/>
  <c r="B313" i="50"/>
  <c r="C313" i="50"/>
  <c r="A314" i="50"/>
  <c r="B314" i="50"/>
  <c r="C314" i="50"/>
  <c r="A315" i="50"/>
  <c r="B315" i="50"/>
  <c r="C315" i="50"/>
  <c r="A316" i="50"/>
  <c r="B316" i="50"/>
  <c r="C316" i="50"/>
  <c r="A317" i="50"/>
  <c r="B317" i="50"/>
  <c r="C317" i="50"/>
  <c r="A318" i="50"/>
  <c r="B318" i="50"/>
  <c r="C318" i="50"/>
  <c r="A319" i="50"/>
  <c r="B319" i="50"/>
  <c r="C319" i="50"/>
  <c r="A320" i="50"/>
  <c r="B320" i="50"/>
  <c r="C320" i="50"/>
  <c r="A321" i="50"/>
  <c r="B321" i="50"/>
  <c r="C321" i="50"/>
  <c r="A322" i="50"/>
  <c r="B322" i="50"/>
  <c r="C322" i="50"/>
  <c r="A323" i="50"/>
  <c r="B323" i="50"/>
  <c r="C323" i="50"/>
  <c r="A324" i="50"/>
  <c r="B324" i="50"/>
  <c r="C324" i="50"/>
  <c r="A325" i="50"/>
  <c r="B325" i="50"/>
  <c r="C325" i="50"/>
  <c r="A326" i="50"/>
  <c r="B326" i="50"/>
  <c r="C326" i="50"/>
  <c r="A327" i="50"/>
  <c r="B327" i="50"/>
  <c r="C327" i="50"/>
  <c r="A328" i="50"/>
  <c r="B328" i="50"/>
  <c r="C328" i="50"/>
  <c r="A329" i="50"/>
  <c r="B329" i="50"/>
  <c r="C329" i="50"/>
  <c r="A330" i="50"/>
  <c r="B330" i="50"/>
  <c r="C330" i="50"/>
  <c r="A331" i="50"/>
  <c r="B331" i="50"/>
  <c r="C331" i="50"/>
  <c r="A332" i="50"/>
  <c r="B332" i="50"/>
  <c r="C332" i="50"/>
  <c r="A333" i="50"/>
  <c r="B333" i="50"/>
  <c r="C333" i="50"/>
  <c r="A334" i="50"/>
  <c r="B334" i="50"/>
  <c r="C334" i="50"/>
  <c r="A267" i="50"/>
  <c r="B267" i="50"/>
  <c r="C267" i="50"/>
  <c r="A268" i="50"/>
  <c r="B268" i="50"/>
  <c r="C268" i="50"/>
  <c r="A269" i="50"/>
  <c r="B269" i="50"/>
  <c r="C269" i="50"/>
  <c r="A270" i="50"/>
  <c r="B270" i="50"/>
  <c r="C270" i="50"/>
  <c r="A271" i="50"/>
  <c r="B271" i="50"/>
  <c r="C271" i="50"/>
  <c r="A272" i="50"/>
  <c r="B272" i="50"/>
  <c r="C272" i="50"/>
  <c r="A273" i="50"/>
  <c r="B273" i="50"/>
  <c r="C273" i="50"/>
  <c r="A258" i="50"/>
  <c r="B258" i="50"/>
  <c r="C258" i="50"/>
  <c r="A259" i="50"/>
  <c r="B259" i="50"/>
  <c r="C259" i="50"/>
  <c r="A260" i="50"/>
  <c r="B260" i="50"/>
  <c r="C260" i="50"/>
  <c r="A261" i="50"/>
  <c r="B261" i="50"/>
  <c r="C261" i="50"/>
  <c r="A262" i="50"/>
  <c r="B262" i="50"/>
  <c r="C262" i="50"/>
  <c r="A263" i="50"/>
  <c r="B263" i="50"/>
  <c r="C263" i="50"/>
  <c r="A264" i="50"/>
  <c r="B264" i="50"/>
  <c r="C264" i="50"/>
  <c r="A265" i="50"/>
  <c r="B265" i="50"/>
  <c r="C265" i="50"/>
  <c r="A266" i="50"/>
  <c r="B266" i="50"/>
  <c r="C266" i="50"/>
  <c r="A252" i="50"/>
  <c r="B252" i="50"/>
  <c r="C252" i="50"/>
  <c r="A253" i="50"/>
  <c r="B253" i="50"/>
  <c r="C253" i="50"/>
  <c r="A254" i="50"/>
  <c r="B254" i="50"/>
  <c r="C254" i="50"/>
  <c r="A255" i="50"/>
  <c r="B255" i="50"/>
  <c r="C255" i="50"/>
  <c r="A256" i="50"/>
  <c r="B256" i="50"/>
  <c r="C256" i="50"/>
  <c r="A257" i="50"/>
  <c r="B257" i="50"/>
  <c r="C257" i="50"/>
  <c r="C251" i="50"/>
  <c r="B251" i="50"/>
  <c r="A251" i="50"/>
  <c r="C241" i="50"/>
  <c r="B241" i="50"/>
  <c r="A241" i="50"/>
  <c r="C231" i="50"/>
  <c r="B231" i="50"/>
  <c r="A231" i="50"/>
  <c r="C221" i="50"/>
  <c r="B221" i="50"/>
  <c r="A221" i="50"/>
  <c r="C211" i="50"/>
  <c r="B211" i="50"/>
  <c r="A211" i="50"/>
  <c r="C201" i="50"/>
  <c r="B201" i="50"/>
  <c r="A201" i="50"/>
  <c r="C191" i="50"/>
  <c r="B191" i="50"/>
  <c r="A191" i="50"/>
  <c r="C181" i="50"/>
  <c r="B181" i="50"/>
  <c r="A181" i="50"/>
  <c r="C171" i="50"/>
  <c r="B171" i="50"/>
  <c r="A171" i="50"/>
  <c r="C161" i="50"/>
  <c r="B161" i="50"/>
  <c r="A161" i="50"/>
  <c r="C151" i="50"/>
  <c r="B151" i="50"/>
  <c r="A151" i="50"/>
  <c r="C141" i="50"/>
  <c r="B141" i="50"/>
  <c r="A141" i="50"/>
  <c r="C131" i="50"/>
  <c r="B131" i="50"/>
  <c r="A131" i="50"/>
  <c r="C121" i="50"/>
  <c r="B121" i="50"/>
  <c r="A121" i="50"/>
  <c r="C111" i="50"/>
  <c r="B111" i="50"/>
  <c r="A111" i="50"/>
  <c r="C101" i="50"/>
  <c r="B101" i="50"/>
  <c r="A101" i="50"/>
  <c r="C91" i="50"/>
  <c r="B91" i="50"/>
  <c r="A91" i="50"/>
  <c r="C81" i="50"/>
  <c r="B81" i="50"/>
  <c r="A81" i="50"/>
  <c r="C71" i="50"/>
  <c r="B71" i="50"/>
  <c r="A71" i="50"/>
  <c r="C61" i="50"/>
  <c r="B61" i="50"/>
  <c r="A61" i="50"/>
  <c r="C51" i="50"/>
  <c r="B51" i="50"/>
  <c r="A51" i="50"/>
  <c r="C41" i="50"/>
  <c r="B41" i="50"/>
  <c r="A41" i="50"/>
  <c r="C31" i="50"/>
  <c r="B31" i="50"/>
  <c r="A31" i="50"/>
  <c r="C21" i="50"/>
  <c r="B21" i="50"/>
  <c r="A21" i="50"/>
  <c r="C11" i="50"/>
  <c r="B11" i="50"/>
  <c r="A11" i="50"/>
  <c r="A10" i="50"/>
  <c r="B10" i="50"/>
  <c r="C10" i="50"/>
  <c r="A20" i="50"/>
  <c r="B20" i="50"/>
  <c r="C20" i="50"/>
  <c r="A30" i="50"/>
  <c r="B30" i="50"/>
  <c r="C30" i="50"/>
  <c r="A40" i="50"/>
  <c r="B40" i="50"/>
  <c r="C40" i="50"/>
  <c r="A50" i="50"/>
  <c r="B50" i="50"/>
  <c r="C50" i="50"/>
  <c r="A60" i="50"/>
  <c r="B60" i="50"/>
  <c r="C60" i="50"/>
  <c r="A70" i="50"/>
  <c r="B70" i="50"/>
  <c r="C70" i="50"/>
  <c r="A80" i="50"/>
  <c r="B80" i="50"/>
  <c r="C80" i="50"/>
  <c r="A90" i="50"/>
  <c r="B90" i="50"/>
  <c r="C90" i="50"/>
  <c r="A100" i="50"/>
  <c r="B100" i="50"/>
  <c r="C100" i="50"/>
  <c r="A110" i="50"/>
  <c r="B110" i="50"/>
  <c r="C110" i="50"/>
  <c r="A120" i="50"/>
  <c r="B120" i="50"/>
  <c r="C120" i="50"/>
  <c r="A130" i="50"/>
  <c r="B130" i="50"/>
  <c r="C130" i="50"/>
  <c r="A140" i="50"/>
  <c r="B140" i="50"/>
  <c r="C140" i="50"/>
  <c r="A150" i="50"/>
  <c r="B150" i="50"/>
  <c r="C150" i="50"/>
  <c r="A160" i="50"/>
  <c r="B160" i="50"/>
  <c r="C160" i="50"/>
  <c r="A170" i="50"/>
  <c r="B170" i="50"/>
  <c r="C170" i="50"/>
  <c r="A180" i="50"/>
  <c r="B180" i="50"/>
  <c r="C180" i="50"/>
  <c r="A190" i="50"/>
  <c r="B190" i="50"/>
  <c r="C190" i="50"/>
  <c r="A200" i="50"/>
  <c r="B200" i="50"/>
  <c r="C200" i="50"/>
  <c r="A210" i="50"/>
  <c r="B210" i="50"/>
  <c r="C210" i="50"/>
  <c r="A220" i="50"/>
  <c r="B220" i="50"/>
  <c r="C220" i="50"/>
  <c r="A230" i="50"/>
  <c r="B230" i="50"/>
  <c r="C230" i="50"/>
  <c r="A240" i="50"/>
  <c r="B240" i="50"/>
  <c r="C240" i="50"/>
  <c r="A250" i="50"/>
  <c r="B250" i="50"/>
  <c r="C250" i="50"/>
  <c r="A9" i="50"/>
  <c r="B9" i="50"/>
  <c r="C9" i="50"/>
  <c r="A19" i="50"/>
  <c r="B19" i="50"/>
  <c r="C19" i="50"/>
  <c r="A29" i="50"/>
  <c r="B29" i="50"/>
  <c r="C29" i="50"/>
  <c r="A39" i="50"/>
  <c r="B39" i="50"/>
  <c r="C39" i="50"/>
  <c r="A49" i="50"/>
  <c r="B49" i="50"/>
  <c r="C49" i="50"/>
  <c r="A59" i="50"/>
  <c r="B59" i="50"/>
  <c r="C59" i="50"/>
  <c r="A69" i="50"/>
  <c r="B69" i="50"/>
  <c r="C69" i="50"/>
  <c r="A79" i="50"/>
  <c r="B79" i="50"/>
  <c r="C79" i="50"/>
  <c r="A89" i="50"/>
  <c r="B89" i="50"/>
  <c r="C89" i="50"/>
  <c r="A99" i="50"/>
  <c r="B99" i="50"/>
  <c r="C99" i="50"/>
  <c r="A109" i="50"/>
  <c r="B109" i="50"/>
  <c r="C109" i="50"/>
  <c r="A119" i="50"/>
  <c r="B119" i="50"/>
  <c r="C119" i="50"/>
  <c r="A129" i="50"/>
  <c r="B129" i="50"/>
  <c r="C129" i="50"/>
  <c r="A139" i="50"/>
  <c r="B139" i="50"/>
  <c r="C139" i="50"/>
  <c r="A149" i="50"/>
  <c r="B149" i="50"/>
  <c r="C149" i="50"/>
  <c r="A159" i="50"/>
  <c r="B159" i="50"/>
  <c r="C159" i="50"/>
  <c r="A169" i="50"/>
  <c r="B169" i="50"/>
  <c r="C169" i="50"/>
  <c r="A179" i="50"/>
  <c r="B179" i="50"/>
  <c r="C179" i="50"/>
  <c r="A189" i="50"/>
  <c r="B189" i="50"/>
  <c r="C189" i="50"/>
  <c r="A199" i="50"/>
  <c r="B199" i="50"/>
  <c r="C199" i="50"/>
  <c r="A209" i="50"/>
  <c r="B209" i="50"/>
  <c r="C209" i="50"/>
  <c r="A219" i="50"/>
  <c r="B219" i="50"/>
  <c r="C219" i="50"/>
  <c r="A229" i="50"/>
  <c r="B229" i="50"/>
  <c r="C229" i="50"/>
  <c r="A239" i="50"/>
  <c r="B239" i="50"/>
  <c r="C239" i="50"/>
  <c r="A249" i="50"/>
  <c r="B249" i="50"/>
  <c r="C249" i="50"/>
  <c r="A8" i="50"/>
  <c r="B8" i="50"/>
  <c r="C8" i="50"/>
  <c r="A18" i="50"/>
  <c r="B18" i="50"/>
  <c r="C18" i="50"/>
  <c r="A28" i="50"/>
  <c r="B28" i="50"/>
  <c r="C28" i="50"/>
  <c r="A38" i="50"/>
  <c r="B38" i="50"/>
  <c r="C38" i="50"/>
  <c r="A48" i="50"/>
  <c r="B48" i="50"/>
  <c r="C48" i="50"/>
  <c r="A58" i="50"/>
  <c r="B58" i="50"/>
  <c r="C58" i="50"/>
  <c r="A68" i="50"/>
  <c r="B68" i="50"/>
  <c r="C68" i="50"/>
  <c r="A78" i="50"/>
  <c r="B78" i="50"/>
  <c r="C78" i="50"/>
  <c r="A88" i="50"/>
  <c r="B88" i="50"/>
  <c r="C88" i="50"/>
  <c r="A98" i="50"/>
  <c r="B98" i="50"/>
  <c r="C98" i="50"/>
  <c r="A108" i="50"/>
  <c r="B108" i="50"/>
  <c r="C108" i="50"/>
  <c r="A118" i="50"/>
  <c r="B118" i="50"/>
  <c r="C118" i="50"/>
  <c r="A128" i="50"/>
  <c r="B128" i="50"/>
  <c r="C128" i="50"/>
  <c r="A138" i="50"/>
  <c r="B138" i="50"/>
  <c r="C138" i="50"/>
  <c r="A148" i="50"/>
  <c r="B148" i="50"/>
  <c r="C148" i="50"/>
  <c r="A158" i="50"/>
  <c r="B158" i="50"/>
  <c r="C158" i="50"/>
  <c r="A168" i="50"/>
  <c r="B168" i="50"/>
  <c r="C168" i="50"/>
  <c r="A178" i="50"/>
  <c r="B178" i="50"/>
  <c r="C178" i="50"/>
  <c r="A188" i="50"/>
  <c r="B188" i="50"/>
  <c r="C188" i="50"/>
  <c r="A198" i="50"/>
  <c r="B198" i="50"/>
  <c r="C198" i="50"/>
  <c r="A208" i="50"/>
  <c r="B208" i="50"/>
  <c r="C208" i="50"/>
  <c r="A218" i="50"/>
  <c r="B218" i="50"/>
  <c r="C218" i="50"/>
  <c r="A228" i="50"/>
  <c r="B228" i="50"/>
  <c r="C228" i="50"/>
  <c r="A238" i="50"/>
  <c r="B238" i="50"/>
  <c r="C238" i="50"/>
  <c r="A248" i="50"/>
  <c r="B248" i="50"/>
  <c r="C248" i="50"/>
  <c r="A7" i="50"/>
  <c r="B7" i="50"/>
  <c r="C7" i="50"/>
  <c r="A17" i="50"/>
  <c r="B17" i="50"/>
  <c r="C17" i="50"/>
  <c r="A27" i="50"/>
  <c r="B27" i="50"/>
  <c r="C27" i="50"/>
  <c r="A37" i="50"/>
  <c r="B37" i="50"/>
  <c r="C37" i="50"/>
  <c r="A47" i="50"/>
  <c r="B47" i="50"/>
  <c r="C47" i="50"/>
  <c r="A57" i="50"/>
  <c r="B57" i="50"/>
  <c r="C57" i="50"/>
  <c r="A67" i="50"/>
  <c r="B67" i="50"/>
  <c r="C67" i="50"/>
  <c r="A77" i="50"/>
  <c r="B77" i="50"/>
  <c r="C77" i="50"/>
  <c r="A87" i="50"/>
  <c r="B87" i="50"/>
  <c r="C87" i="50"/>
  <c r="A97" i="50"/>
  <c r="B97" i="50"/>
  <c r="C97" i="50"/>
  <c r="A107" i="50"/>
  <c r="B107" i="50"/>
  <c r="C107" i="50"/>
  <c r="A117" i="50"/>
  <c r="B117" i="50"/>
  <c r="C117" i="50"/>
  <c r="A127" i="50"/>
  <c r="B127" i="50"/>
  <c r="C127" i="50"/>
  <c r="A137" i="50"/>
  <c r="B137" i="50"/>
  <c r="C137" i="50"/>
  <c r="A147" i="50"/>
  <c r="B147" i="50"/>
  <c r="C147" i="50"/>
  <c r="A157" i="50"/>
  <c r="B157" i="50"/>
  <c r="C157" i="50"/>
  <c r="A167" i="50"/>
  <c r="B167" i="50"/>
  <c r="C167" i="50"/>
  <c r="A177" i="50"/>
  <c r="B177" i="50"/>
  <c r="C177" i="50"/>
  <c r="A187" i="50"/>
  <c r="B187" i="50"/>
  <c r="C187" i="50"/>
  <c r="A197" i="50"/>
  <c r="B197" i="50"/>
  <c r="C197" i="50"/>
  <c r="A207" i="50"/>
  <c r="B207" i="50"/>
  <c r="C207" i="50"/>
  <c r="A217" i="50"/>
  <c r="B217" i="50"/>
  <c r="C217" i="50"/>
  <c r="A227" i="50"/>
  <c r="B227" i="50"/>
  <c r="C227" i="50"/>
  <c r="A237" i="50"/>
  <c r="B237" i="50"/>
  <c r="C237" i="50"/>
  <c r="A247" i="50"/>
  <c r="B247" i="50"/>
  <c r="C247" i="50"/>
  <c r="A6" i="50"/>
  <c r="B6" i="50"/>
  <c r="C6" i="50"/>
  <c r="A16" i="50"/>
  <c r="B16" i="50"/>
  <c r="C16" i="50"/>
  <c r="A26" i="50"/>
  <c r="B26" i="50"/>
  <c r="C26" i="50"/>
  <c r="A36" i="50"/>
  <c r="B36" i="50"/>
  <c r="C36" i="50"/>
  <c r="A46" i="50"/>
  <c r="B46" i="50"/>
  <c r="C46" i="50"/>
  <c r="A56" i="50"/>
  <c r="B56" i="50"/>
  <c r="C56" i="50"/>
  <c r="A66" i="50"/>
  <c r="B66" i="50"/>
  <c r="C66" i="50"/>
  <c r="A76" i="50"/>
  <c r="B76" i="50"/>
  <c r="C76" i="50"/>
  <c r="A86" i="50"/>
  <c r="B86" i="50"/>
  <c r="C86" i="50"/>
  <c r="A96" i="50"/>
  <c r="B96" i="50"/>
  <c r="C96" i="50"/>
  <c r="A106" i="50"/>
  <c r="B106" i="50"/>
  <c r="C106" i="50"/>
  <c r="A116" i="50"/>
  <c r="B116" i="50"/>
  <c r="C116" i="50"/>
  <c r="A126" i="50"/>
  <c r="B126" i="50"/>
  <c r="C126" i="50"/>
  <c r="A136" i="50"/>
  <c r="B136" i="50"/>
  <c r="C136" i="50"/>
  <c r="A146" i="50"/>
  <c r="B146" i="50"/>
  <c r="C146" i="50"/>
  <c r="A156" i="50"/>
  <c r="B156" i="50"/>
  <c r="C156" i="50"/>
  <c r="A166" i="50"/>
  <c r="B166" i="50"/>
  <c r="C166" i="50"/>
  <c r="A176" i="50"/>
  <c r="B176" i="50"/>
  <c r="C176" i="50"/>
  <c r="A186" i="50"/>
  <c r="B186" i="50"/>
  <c r="C186" i="50"/>
  <c r="A196" i="50"/>
  <c r="B196" i="50"/>
  <c r="C196" i="50"/>
  <c r="A206" i="50"/>
  <c r="B206" i="50"/>
  <c r="C206" i="50"/>
  <c r="A216" i="50"/>
  <c r="B216" i="50"/>
  <c r="C216" i="50"/>
  <c r="A226" i="50"/>
  <c r="B226" i="50"/>
  <c r="C226" i="50"/>
  <c r="A236" i="50"/>
  <c r="B236" i="50"/>
  <c r="C236" i="50"/>
  <c r="A246" i="50"/>
  <c r="B246" i="50"/>
  <c r="C246" i="50"/>
  <c r="A5" i="50"/>
  <c r="B5" i="50"/>
  <c r="C5" i="50"/>
  <c r="A15" i="50"/>
  <c r="B15" i="50"/>
  <c r="C15" i="50"/>
  <c r="A25" i="50"/>
  <c r="B25" i="50"/>
  <c r="C25" i="50"/>
  <c r="A35" i="50"/>
  <c r="B35" i="50"/>
  <c r="C35" i="50"/>
  <c r="A45" i="50"/>
  <c r="B45" i="50"/>
  <c r="C45" i="50"/>
  <c r="A55" i="50"/>
  <c r="B55" i="50"/>
  <c r="C55" i="50"/>
  <c r="A65" i="50"/>
  <c r="B65" i="50"/>
  <c r="C65" i="50"/>
  <c r="A75" i="50"/>
  <c r="B75" i="50"/>
  <c r="C75" i="50"/>
  <c r="A85" i="50"/>
  <c r="B85" i="50"/>
  <c r="C85" i="50"/>
  <c r="A95" i="50"/>
  <c r="B95" i="50"/>
  <c r="C95" i="50"/>
  <c r="A105" i="50"/>
  <c r="B105" i="50"/>
  <c r="C105" i="50"/>
  <c r="A115" i="50"/>
  <c r="B115" i="50"/>
  <c r="C115" i="50"/>
  <c r="A125" i="50"/>
  <c r="B125" i="50"/>
  <c r="C125" i="50"/>
  <c r="A135" i="50"/>
  <c r="B135" i="50"/>
  <c r="C135" i="50"/>
  <c r="A145" i="50"/>
  <c r="B145" i="50"/>
  <c r="C145" i="50"/>
  <c r="A155" i="50"/>
  <c r="B155" i="50"/>
  <c r="C155" i="50"/>
  <c r="A165" i="50"/>
  <c r="B165" i="50"/>
  <c r="C165" i="50"/>
  <c r="A175" i="50"/>
  <c r="B175" i="50"/>
  <c r="C175" i="50"/>
  <c r="A185" i="50"/>
  <c r="B185" i="50"/>
  <c r="C185" i="50"/>
  <c r="A195" i="50"/>
  <c r="B195" i="50"/>
  <c r="C195" i="50"/>
  <c r="A205" i="50"/>
  <c r="B205" i="50"/>
  <c r="C205" i="50"/>
  <c r="A215" i="50"/>
  <c r="B215" i="50"/>
  <c r="C215" i="50"/>
  <c r="A225" i="50"/>
  <c r="B225" i="50"/>
  <c r="C225" i="50"/>
  <c r="A235" i="50"/>
  <c r="B235" i="50"/>
  <c r="C235" i="50"/>
  <c r="A245" i="50"/>
  <c r="B245" i="50"/>
  <c r="C245" i="50"/>
  <c r="A4" i="50"/>
  <c r="B4" i="50"/>
  <c r="C4" i="50"/>
  <c r="A14" i="50"/>
  <c r="B14" i="50"/>
  <c r="C14" i="50"/>
  <c r="A24" i="50"/>
  <c r="B24" i="50"/>
  <c r="C24" i="50"/>
  <c r="A34" i="50"/>
  <c r="B34" i="50"/>
  <c r="C34" i="50"/>
  <c r="A44" i="50"/>
  <c r="B44" i="50"/>
  <c r="C44" i="50"/>
  <c r="A54" i="50"/>
  <c r="B54" i="50"/>
  <c r="C54" i="50"/>
  <c r="A64" i="50"/>
  <c r="B64" i="50"/>
  <c r="C64" i="50"/>
  <c r="A74" i="50"/>
  <c r="B74" i="50"/>
  <c r="C74" i="50"/>
  <c r="A84" i="50"/>
  <c r="B84" i="50"/>
  <c r="C84" i="50"/>
  <c r="A94" i="50"/>
  <c r="B94" i="50"/>
  <c r="C94" i="50"/>
  <c r="A104" i="50"/>
  <c r="B104" i="50"/>
  <c r="C104" i="50"/>
  <c r="A114" i="50"/>
  <c r="B114" i="50"/>
  <c r="C114" i="50"/>
  <c r="A124" i="50"/>
  <c r="B124" i="50"/>
  <c r="C124" i="50"/>
  <c r="A134" i="50"/>
  <c r="B134" i="50"/>
  <c r="C134" i="50"/>
  <c r="A144" i="50"/>
  <c r="B144" i="50"/>
  <c r="C144" i="50"/>
  <c r="A154" i="50"/>
  <c r="B154" i="50"/>
  <c r="C154" i="50"/>
  <c r="A164" i="50"/>
  <c r="B164" i="50"/>
  <c r="C164" i="50"/>
  <c r="A174" i="50"/>
  <c r="B174" i="50"/>
  <c r="C174" i="50"/>
  <c r="A184" i="50"/>
  <c r="B184" i="50"/>
  <c r="C184" i="50"/>
  <c r="A194" i="50"/>
  <c r="B194" i="50"/>
  <c r="C194" i="50"/>
  <c r="A204" i="50"/>
  <c r="B204" i="50"/>
  <c r="C204" i="50"/>
  <c r="A214" i="50"/>
  <c r="B214" i="50"/>
  <c r="C214" i="50"/>
  <c r="A224" i="50"/>
  <c r="B224" i="50"/>
  <c r="C224" i="50"/>
  <c r="A234" i="50"/>
  <c r="B234" i="50"/>
  <c r="C234" i="50"/>
  <c r="A244" i="50"/>
  <c r="B244" i="50"/>
  <c r="C244" i="50"/>
  <c r="A3" i="50"/>
  <c r="B3" i="50"/>
  <c r="C3" i="50"/>
  <c r="A13" i="50"/>
  <c r="B13" i="50"/>
  <c r="C13" i="50"/>
  <c r="A23" i="50"/>
  <c r="B23" i="50"/>
  <c r="C23" i="50"/>
  <c r="A33" i="50"/>
  <c r="B33" i="50"/>
  <c r="C33" i="50"/>
  <c r="A43" i="50"/>
  <c r="B43" i="50"/>
  <c r="C43" i="50"/>
  <c r="A53" i="50"/>
  <c r="B53" i="50"/>
  <c r="C53" i="50"/>
  <c r="A63" i="50"/>
  <c r="B63" i="50"/>
  <c r="C63" i="50"/>
  <c r="A73" i="50"/>
  <c r="B73" i="50"/>
  <c r="C73" i="50"/>
  <c r="A83" i="50"/>
  <c r="B83" i="50"/>
  <c r="C83" i="50"/>
  <c r="A93" i="50"/>
  <c r="B93" i="50"/>
  <c r="C93" i="50"/>
  <c r="A103" i="50"/>
  <c r="B103" i="50"/>
  <c r="C103" i="50"/>
  <c r="A113" i="50"/>
  <c r="B113" i="50"/>
  <c r="C113" i="50"/>
  <c r="A123" i="50"/>
  <c r="B123" i="50"/>
  <c r="C123" i="50"/>
  <c r="A133" i="50"/>
  <c r="B133" i="50"/>
  <c r="C133" i="50"/>
  <c r="A143" i="50"/>
  <c r="B143" i="50"/>
  <c r="C143" i="50"/>
  <c r="A153" i="50"/>
  <c r="B153" i="50"/>
  <c r="C153" i="50"/>
  <c r="A163" i="50"/>
  <c r="B163" i="50"/>
  <c r="C163" i="50"/>
  <c r="A173" i="50"/>
  <c r="B173" i="50"/>
  <c r="C173" i="50"/>
  <c r="A183" i="50"/>
  <c r="B183" i="50"/>
  <c r="C183" i="50"/>
  <c r="A193" i="50"/>
  <c r="B193" i="50"/>
  <c r="C193" i="50"/>
  <c r="A203" i="50"/>
  <c r="B203" i="50"/>
  <c r="C203" i="50"/>
  <c r="A213" i="50"/>
  <c r="B213" i="50"/>
  <c r="C213" i="50"/>
  <c r="A223" i="50"/>
  <c r="B223" i="50"/>
  <c r="C223" i="50"/>
  <c r="A233" i="50"/>
  <c r="B233" i="50"/>
  <c r="C233" i="50"/>
  <c r="A243" i="50"/>
  <c r="B243" i="50"/>
  <c r="C243" i="50"/>
  <c r="A92" i="50"/>
  <c r="B92" i="50"/>
  <c r="C92" i="50"/>
  <c r="A102" i="50"/>
  <c r="B102" i="50"/>
  <c r="C102" i="50"/>
  <c r="A112" i="50"/>
  <c r="B112" i="50"/>
  <c r="C112" i="50"/>
  <c r="A122" i="50"/>
  <c r="B122" i="50"/>
  <c r="C122" i="50"/>
  <c r="A132" i="50"/>
  <c r="B132" i="50"/>
  <c r="C132" i="50"/>
  <c r="A142" i="50"/>
  <c r="B142" i="50"/>
  <c r="C142" i="50"/>
  <c r="A152" i="50"/>
  <c r="B152" i="50"/>
  <c r="C152" i="50"/>
  <c r="A162" i="50"/>
  <c r="B162" i="50"/>
  <c r="C162" i="50"/>
  <c r="A172" i="50"/>
  <c r="B172" i="50"/>
  <c r="C172" i="50"/>
  <c r="A182" i="50"/>
  <c r="B182" i="50"/>
  <c r="C182" i="50"/>
  <c r="A192" i="50"/>
  <c r="B192" i="50"/>
  <c r="C192" i="50"/>
  <c r="A202" i="50"/>
  <c r="B202" i="50"/>
  <c r="C202" i="50"/>
  <c r="A212" i="50"/>
  <c r="B212" i="50"/>
  <c r="C212" i="50"/>
  <c r="A222" i="50"/>
  <c r="B222" i="50"/>
  <c r="C222" i="50"/>
  <c r="A232" i="50"/>
  <c r="B232" i="50"/>
  <c r="C232" i="50"/>
  <c r="A242" i="50"/>
  <c r="B242" i="50"/>
  <c r="C242" i="50"/>
  <c r="A22" i="50"/>
  <c r="B22" i="50"/>
  <c r="C22" i="50"/>
  <c r="A32" i="50"/>
  <c r="B32" i="50"/>
  <c r="C32" i="50"/>
  <c r="A42" i="50"/>
  <c r="B42" i="50"/>
  <c r="C42" i="50"/>
  <c r="A52" i="50"/>
  <c r="B52" i="50"/>
  <c r="C52" i="50"/>
  <c r="A62" i="50"/>
  <c r="B62" i="50"/>
  <c r="C62" i="50"/>
  <c r="A72" i="50"/>
  <c r="B72" i="50"/>
  <c r="C72" i="50"/>
  <c r="A82" i="50"/>
  <c r="B82" i="50"/>
  <c r="C82" i="50"/>
  <c r="C12" i="50"/>
  <c r="C2" i="50"/>
  <c r="B12" i="50"/>
  <c r="B2" i="50"/>
  <c r="A12" i="50"/>
  <c r="A2" i="50"/>
  <c r="F179" i="43"/>
  <c r="F194" i="43" s="1"/>
  <c r="F309" i="11" s="1"/>
  <c r="D307" i="11"/>
  <c r="B307" i="11"/>
  <c r="F354" i="41"/>
  <c r="F225" i="11"/>
  <c r="B225" i="11"/>
  <c r="B221" i="11"/>
  <c r="B217" i="11"/>
  <c r="B213" i="11"/>
  <c r="B209" i="11"/>
  <c r="B205" i="11"/>
  <c r="D225" i="11"/>
  <c r="D221" i="11"/>
  <c r="D217" i="11"/>
  <c r="D213" i="11"/>
  <c r="D209" i="11"/>
  <c r="D205" i="11"/>
  <c r="D201" i="11"/>
  <c r="B201" i="11"/>
  <c r="F329" i="41"/>
  <c r="F304" i="41"/>
  <c r="F279" i="41"/>
  <c r="F294" i="41"/>
  <c r="F215" i="11" s="1"/>
  <c r="F254" i="41"/>
  <c r="F269" i="41"/>
  <c r="F211" i="11"/>
  <c r="F229" i="41"/>
  <c r="F244" i="41"/>
  <c r="F207" i="11"/>
  <c r="F204" i="41"/>
  <c r="F219" i="41" s="1"/>
  <c r="F203" i="11"/>
  <c r="F254" i="39"/>
  <c r="F229" i="39"/>
  <c r="F204" i="39"/>
  <c r="D111" i="11"/>
  <c r="D107" i="11"/>
  <c r="D103" i="11"/>
  <c r="B111" i="11"/>
  <c r="B107" i="11"/>
  <c r="B103" i="11"/>
  <c r="D56" i="11"/>
  <c r="D52" i="11"/>
  <c r="D48" i="11"/>
  <c r="D44" i="11"/>
  <c r="B56" i="11"/>
  <c r="B52" i="11"/>
  <c r="B48" i="11"/>
  <c r="B44" i="11"/>
  <c r="F279" i="38"/>
  <c r="F294" i="38" s="1"/>
  <c r="F254" i="38"/>
  <c r="F229" i="38"/>
  <c r="F204" i="38"/>
  <c r="F44" i="11"/>
  <c r="F52" i="11"/>
  <c r="F219" i="39"/>
  <c r="F105" i="11" s="1"/>
  <c r="F269" i="39"/>
  <c r="F113" i="11" s="1"/>
  <c r="F344" i="41"/>
  <c r="F223" i="11" s="1"/>
  <c r="F369" i="41"/>
  <c r="F58" i="11"/>
  <c r="F244" i="39"/>
  <c r="F201" i="11"/>
  <c r="F205" i="11"/>
  <c r="F209" i="11"/>
  <c r="F213" i="11"/>
  <c r="F319" i="41"/>
  <c r="F219" i="11" s="1"/>
  <c r="F307" i="11"/>
  <c r="F217" i="11"/>
  <c r="F221" i="11"/>
  <c r="F103" i="11"/>
  <c r="F107" i="11"/>
  <c r="F111" i="11"/>
  <c r="F56" i="11"/>
  <c r="F219" i="38"/>
  <c r="F46" i="11"/>
  <c r="F269" i="38"/>
  <c r="F227" i="11"/>
  <c r="F54" i="11"/>
  <c r="F109" i="11"/>
  <c r="F56" i="3"/>
  <c r="F69" i="3" s="1"/>
  <c r="F30" i="3"/>
  <c r="F43" i="3"/>
  <c r="F45" i="3" s="1"/>
  <c r="F191" i="4"/>
  <c r="F204" i="4" s="1"/>
  <c r="F206" i="4"/>
  <c r="F161" i="5" s="1"/>
  <c r="F165" i="4"/>
  <c r="F178" i="4"/>
  <c r="F139" i="4"/>
  <c r="F152" i="4"/>
  <c r="F154" i="4"/>
  <c r="F153" i="5" s="1"/>
  <c r="F113" i="4"/>
  <c r="F126" i="4"/>
  <c r="F128" i="4"/>
  <c r="F59" i="4"/>
  <c r="F72" i="4" s="1"/>
  <c r="F74" i="4"/>
  <c r="F139" i="5" s="1"/>
  <c r="F32" i="4"/>
  <c r="F45" i="4"/>
  <c r="F47" i="4" s="1"/>
  <c r="F135" i="3"/>
  <c r="F148" i="3"/>
  <c r="F109" i="3"/>
  <c r="F122" i="3"/>
  <c r="F124" i="3"/>
  <c r="F82" i="3"/>
  <c r="F95" i="3" s="1"/>
  <c r="F97" i="3"/>
  <c r="F105" i="5" s="1"/>
  <c r="F35" i="1"/>
  <c r="F37" i="1"/>
  <c r="F18" i="5" s="1"/>
  <c r="F109" i="2"/>
  <c r="F82" i="2"/>
  <c r="F95" i="2"/>
  <c r="F70" i="5" s="1"/>
  <c r="F56" i="2"/>
  <c r="F30" i="2"/>
  <c r="F122" i="2"/>
  <c r="F75" i="5" s="1"/>
  <c r="F145" i="1"/>
  <c r="F123" i="1"/>
  <c r="F37" i="5" s="1"/>
  <c r="F101" i="1"/>
  <c r="F79" i="1"/>
  <c r="F27" i="5" s="1"/>
  <c r="F57" i="1"/>
  <c r="F54" i="38"/>
  <c r="F54" i="41"/>
  <c r="F79" i="41"/>
  <c r="F181" i="11" s="1"/>
  <c r="F104" i="41"/>
  <c r="F129" i="41"/>
  <c r="F144" i="41" s="1"/>
  <c r="F154" i="41"/>
  <c r="F179" i="41"/>
  <c r="F197" i="11" s="1"/>
  <c r="F154" i="42"/>
  <c r="F264" i="11" s="1"/>
  <c r="F129" i="42"/>
  <c r="F104" i="42"/>
  <c r="F79" i="42"/>
  <c r="F94" i="42" s="1"/>
  <c r="F254" i="11" s="1"/>
  <c r="F54" i="42"/>
  <c r="F29" i="42"/>
  <c r="F244" i="11" s="1"/>
  <c r="F154" i="43"/>
  <c r="F129" i="43"/>
  <c r="F299" i="11" s="1"/>
  <c r="F104" i="43"/>
  <c r="F79" i="43"/>
  <c r="F94" i="43" s="1"/>
  <c r="F293" i="11" s="1"/>
  <c r="F54" i="43"/>
  <c r="F29" i="43"/>
  <c r="F44" i="43" s="1"/>
  <c r="F179" i="44"/>
  <c r="F194" i="44" s="1"/>
  <c r="F352" i="11" s="1"/>
  <c r="F154" i="44"/>
  <c r="F346" i="11" s="1"/>
  <c r="F129" i="44"/>
  <c r="F104" i="44"/>
  <c r="F79" i="44"/>
  <c r="F54" i="44"/>
  <c r="F44" i="44"/>
  <c r="F42" i="44"/>
  <c r="F27" i="44"/>
  <c r="F326" i="11" s="1"/>
  <c r="F44" i="41"/>
  <c r="F27" i="41"/>
  <c r="F179" i="40"/>
  <c r="F194" i="40" s="1"/>
  <c r="F156" i="11" s="1"/>
  <c r="F154" i="40"/>
  <c r="F129" i="40"/>
  <c r="F144" i="40" s="1"/>
  <c r="F148" i="11" s="1"/>
  <c r="F104" i="40"/>
  <c r="F79" i="40"/>
  <c r="F138" i="11" s="1"/>
  <c r="F54" i="40"/>
  <c r="F134" i="11"/>
  <c r="F179" i="39"/>
  <c r="F154" i="39"/>
  <c r="F95" i="11" s="1"/>
  <c r="F129" i="39"/>
  <c r="F144" i="39" s="1"/>
  <c r="F93" i="11" s="1"/>
  <c r="F104" i="39"/>
  <c r="F79" i="39"/>
  <c r="F54" i="39"/>
  <c r="F79" i="11" s="1"/>
  <c r="F179" i="38"/>
  <c r="F154" i="38"/>
  <c r="F169" i="38" s="1"/>
  <c r="F129" i="38"/>
  <c r="F104" i="38"/>
  <c r="F28" i="11" s="1"/>
  <c r="F119" i="38"/>
  <c r="F30" i="11"/>
  <c r="F42" i="40"/>
  <c r="F44" i="40"/>
  <c r="F132" i="11" s="1"/>
  <c r="F27" i="40"/>
  <c r="F130" i="11" s="1"/>
  <c r="F42" i="39"/>
  <c r="F44" i="39"/>
  <c r="F27" i="39"/>
  <c r="F69" i="39"/>
  <c r="F81" i="11" s="1"/>
  <c r="F69" i="40"/>
  <c r="F119" i="40"/>
  <c r="F144" i="11" s="1"/>
  <c r="F94" i="44"/>
  <c r="F336" i="11" s="1"/>
  <c r="F144" i="44"/>
  <c r="F69" i="43"/>
  <c r="F119" i="43"/>
  <c r="F169" i="43"/>
  <c r="F119" i="42"/>
  <c r="F169" i="42"/>
  <c r="F266" i="11" s="1"/>
  <c r="F169" i="41"/>
  <c r="F69" i="41"/>
  <c r="F144" i="38"/>
  <c r="F34" i="11" s="1"/>
  <c r="F94" i="39"/>
  <c r="F85" i="11" s="1"/>
  <c r="F194" i="39"/>
  <c r="F101" i="11" s="1"/>
  <c r="F94" i="40"/>
  <c r="F119" i="44"/>
  <c r="F340" i="11" s="1"/>
  <c r="F169" i="44"/>
  <c r="F144" i="43"/>
  <c r="F144" i="42"/>
  <c r="F94" i="41"/>
  <c r="F69" i="38"/>
  <c r="F22" i="11" s="1"/>
  <c r="D350" i="11"/>
  <c r="D346" i="11"/>
  <c r="D342" i="11"/>
  <c r="D338" i="11"/>
  <c r="D334" i="11"/>
  <c r="D330" i="11"/>
  <c r="D303" i="11"/>
  <c r="D299" i="11"/>
  <c r="D295" i="11"/>
  <c r="D291" i="11"/>
  <c r="D287" i="11"/>
  <c r="D283" i="11"/>
  <c r="D264" i="11"/>
  <c r="D260" i="11"/>
  <c r="D256" i="11"/>
  <c r="D252" i="11"/>
  <c r="D248" i="11"/>
  <c r="D244" i="11"/>
  <c r="D197" i="11"/>
  <c r="D193" i="11"/>
  <c r="D189" i="11"/>
  <c r="D185" i="11"/>
  <c r="D181" i="11"/>
  <c r="D177" i="11"/>
  <c r="D154" i="11"/>
  <c r="D150" i="11"/>
  <c r="D146" i="11"/>
  <c r="D142" i="11"/>
  <c r="D138" i="11"/>
  <c r="D134" i="11"/>
  <c r="D99" i="11"/>
  <c r="D95" i="11"/>
  <c r="D91" i="11"/>
  <c r="D87" i="11"/>
  <c r="D83" i="11"/>
  <c r="D79" i="11"/>
  <c r="D40" i="11"/>
  <c r="D36" i="11"/>
  <c r="D32" i="11"/>
  <c r="D28" i="11"/>
  <c r="D24" i="11"/>
  <c r="D20" i="11"/>
  <c r="D145" i="9"/>
  <c r="D766" i="10"/>
  <c r="D762" i="10"/>
  <c r="D758" i="10"/>
  <c r="D754" i="10"/>
  <c r="D750" i="10"/>
  <c r="D746" i="10"/>
  <c r="D742" i="10"/>
  <c r="D738" i="10"/>
  <c r="D734" i="10"/>
  <c r="D730" i="10"/>
  <c r="D711" i="10"/>
  <c r="D707" i="10"/>
  <c r="D703" i="10"/>
  <c r="D699" i="10"/>
  <c r="D695" i="10"/>
  <c r="D691" i="10"/>
  <c r="D687" i="10"/>
  <c r="D683" i="10"/>
  <c r="D679" i="10"/>
  <c r="D675" i="10"/>
  <c r="D656" i="10"/>
  <c r="D652" i="10"/>
  <c r="D648" i="10"/>
  <c r="D644" i="10"/>
  <c r="D640" i="10"/>
  <c r="D636" i="10"/>
  <c r="D632" i="10"/>
  <c r="D628" i="10"/>
  <c r="D624" i="10"/>
  <c r="D620" i="10"/>
  <c r="D601" i="10"/>
  <c r="D597" i="10"/>
  <c r="D593" i="10"/>
  <c r="D589" i="10"/>
  <c r="D585" i="10"/>
  <c r="D581" i="10"/>
  <c r="D577" i="10"/>
  <c r="D573" i="10"/>
  <c r="D569" i="10"/>
  <c r="D565" i="10"/>
  <c r="D546" i="10"/>
  <c r="D542" i="10"/>
  <c r="D538" i="10"/>
  <c r="D534" i="10"/>
  <c r="D530" i="10"/>
  <c r="D526" i="10"/>
  <c r="D522" i="10"/>
  <c r="D518" i="10"/>
  <c r="D514" i="10"/>
  <c r="D510" i="10"/>
  <c r="D491" i="10"/>
  <c r="D487" i="10"/>
  <c r="D483" i="10"/>
  <c r="D479" i="10"/>
  <c r="D475" i="10"/>
  <c r="D471" i="10"/>
  <c r="D467" i="10"/>
  <c r="D463" i="10"/>
  <c r="D459" i="10"/>
  <c r="D455" i="10"/>
  <c r="D436" i="10"/>
  <c r="D432" i="10"/>
  <c r="D428" i="10"/>
  <c r="D424" i="10"/>
  <c r="D420" i="10"/>
  <c r="D416" i="10"/>
  <c r="D412" i="10"/>
  <c r="D408" i="10"/>
  <c r="D404" i="10"/>
  <c r="D400" i="10"/>
  <c r="D381" i="10"/>
  <c r="D377" i="10"/>
  <c r="D373" i="10"/>
  <c r="D369" i="10"/>
  <c r="D365" i="10"/>
  <c r="D361" i="10"/>
  <c r="D357" i="10"/>
  <c r="D353" i="10"/>
  <c r="D349" i="10"/>
  <c r="D345" i="10"/>
  <c r="D326" i="10"/>
  <c r="D322" i="10"/>
  <c r="D318" i="10"/>
  <c r="D314" i="10"/>
  <c r="D310" i="10"/>
  <c r="D306" i="10"/>
  <c r="D302" i="10"/>
  <c r="D298" i="10"/>
  <c r="D294" i="10"/>
  <c r="D290" i="10"/>
  <c r="D271" i="10"/>
  <c r="D267" i="10"/>
  <c r="D263" i="10"/>
  <c r="D259" i="10"/>
  <c r="D255" i="10"/>
  <c r="D251" i="10"/>
  <c r="D247" i="10"/>
  <c r="D243" i="10"/>
  <c r="D239" i="10"/>
  <c r="D235" i="10"/>
  <c r="D216" i="10"/>
  <c r="D212" i="10"/>
  <c r="D208" i="10"/>
  <c r="D204" i="10"/>
  <c r="D200" i="10"/>
  <c r="D196" i="10"/>
  <c r="D192" i="10"/>
  <c r="D188" i="10"/>
  <c r="D184" i="10"/>
  <c r="D161" i="10"/>
  <c r="D157" i="10"/>
  <c r="D153" i="10"/>
  <c r="D149" i="10"/>
  <c r="D145" i="10"/>
  <c r="D141" i="10"/>
  <c r="D137" i="10"/>
  <c r="D133" i="10"/>
  <c r="D129" i="10"/>
  <c r="D125" i="10"/>
  <c r="D106" i="10"/>
  <c r="D102" i="10"/>
  <c r="D98" i="10"/>
  <c r="D94" i="10"/>
  <c r="D90" i="10"/>
  <c r="D86" i="10"/>
  <c r="D82" i="10"/>
  <c r="D78" i="10"/>
  <c r="D74" i="10"/>
  <c r="D70" i="10"/>
  <c r="D51" i="10"/>
  <c r="D47" i="10"/>
  <c r="D43" i="10"/>
  <c r="D39" i="10"/>
  <c r="D35" i="10"/>
  <c r="D31" i="10"/>
  <c r="D27" i="10"/>
  <c r="D19" i="10"/>
  <c r="D15" i="10"/>
  <c r="D180" i="10"/>
  <c r="D601" i="9"/>
  <c r="D597" i="9"/>
  <c r="D593" i="9"/>
  <c r="D589" i="9"/>
  <c r="D585" i="9"/>
  <c r="D581" i="9"/>
  <c r="D577" i="9"/>
  <c r="D573" i="9"/>
  <c r="D569" i="9"/>
  <c r="D565" i="9"/>
  <c r="D546" i="9"/>
  <c r="D542" i="9"/>
  <c r="D538" i="9"/>
  <c r="D534" i="9"/>
  <c r="D530" i="9"/>
  <c r="D526" i="9"/>
  <c r="D522" i="9"/>
  <c r="D518" i="9"/>
  <c r="D514" i="9"/>
  <c r="D510" i="9"/>
  <c r="D491" i="9"/>
  <c r="D487" i="9"/>
  <c r="D483" i="9"/>
  <c r="D479" i="9"/>
  <c r="D475" i="9"/>
  <c r="D471" i="9"/>
  <c r="D467" i="9"/>
  <c r="D463" i="9"/>
  <c r="D459" i="9"/>
  <c r="D455" i="9"/>
  <c r="D436" i="9"/>
  <c r="D432" i="9"/>
  <c r="D428" i="9"/>
  <c r="D424" i="9"/>
  <c r="D420" i="9"/>
  <c r="D416" i="9"/>
  <c r="D412" i="9"/>
  <c r="D408" i="9"/>
  <c r="D404" i="9"/>
  <c r="D400" i="9"/>
  <c r="D381" i="9"/>
  <c r="D377" i="9"/>
  <c r="D373" i="9"/>
  <c r="D369" i="9"/>
  <c r="D365" i="9"/>
  <c r="D361" i="9"/>
  <c r="D357" i="9"/>
  <c r="D353" i="9"/>
  <c r="D349" i="9"/>
  <c r="D345" i="9"/>
  <c r="D326" i="9"/>
  <c r="D322" i="9"/>
  <c r="D318" i="9"/>
  <c r="D314" i="9"/>
  <c r="D310" i="9"/>
  <c r="D306" i="9"/>
  <c r="D302" i="9"/>
  <c r="D298" i="9"/>
  <c r="D294" i="9"/>
  <c r="D290" i="9"/>
  <c r="D271" i="9"/>
  <c r="D267" i="9"/>
  <c r="D263" i="9"/>
  <c r="D259" i="9"/>
  <c r="D255" i="9"/>
  <c r="D251" i="9"/>
  <c r="D247" i="9"/>
  <c r="D243" i="9"/>
  <c r="D239" i="9"/>
  <c r="D235" i="9"/>
  <c r="D216" i="9"/>
  <c r="D212" i="9"/>
  <c r="D208" i="9"/>
  <c r="D204" i="9"/>
  <c r="D200" i="9"/>
  <c r="D196" i="9"/>
  <c r="D192" i="9"/>
  <c r="D188" i="9"/>
  <c r="D184" i="9"/>
  <c r="D161" i="9"/>
  <c r="D157" i="9"/>
  <c r="D153" i="9"/>
  <c r="D149" i="9"/>
  <c r="D141" i="9"/>
  <c r="D137" i="9"/>
  <c r="D133" i="9"/>
  <c r="D129" i="9"/>
  <c r="D125" i="9"/>
  <c r="D180" i="9"/>
  <c r="F175" i="9"/>
  <c r="F165" i="9"/>
  <c r="B161" i="9"/>
  <c r="B157" i="9"/>
  <c r="B153" i="9"/>
  <c r="B149" i="9"/>
  <c r="B145" i="9"/>
  <c r="B141" i="9"/>
  <c r="B137" i="9"/>
  <c r="B133" i="9"/>
  <c r="B129" i="9"/>
  <c r="B125" i="9"/>
  <c r="D4" i="49"/>
  <c r="A4" i="49"/>
  <c r="D3" i="49"/>
  <c r="A3" i="49"/>
  <c r="D2" i="49"/>
  <c r="A2" i="49"/>
  <c r="A1" i="49"/>
  <c r="D106" i="9"/>
  <c r="D102" i="9"/>
  <c r="D98" i="9"/>
  <c r="D94" i="9"/>
  <c r="D90" i="9"/>
  <c r="D86" i="9"/>
  <c r="D82" i="9"/>
  <c r="D78" i="9"/>
  <c r="D74" i="9"/>
  <c r="D70" i="9"/>
  <c r="D51" i="9"/>
  <c r="D47" i="9"/>
  <c r="D43" i="9"/>
  <c r="D39" i="9"/>
  <c r="D35" i="9"/>
  <c r="D31" i="9"/>
  <c r="D27" i="9"/>
  <c r="D23" i="9"/>
  <c r="D19" i="9"/>
  <c r="D15" i="9"/>
  <c r="F29" i="12"/>
  <c r="F15" i="9" s="1"/>
  <c r="F125" i="9"/>
  <c r="F129" i="9"/>
  <c r="F137" i="9"/>
  <c r="F141" i="9"/>
  <c r="F145" i="9"/>
  <c r="F153" i="9"/>
  <c r="F157" i="9"/>
  <c r="F161" i="9"/>
  <c r="F135" i="9"/>
  <c r="F151" i="9"/>
  <c r="F27" i="38"/>
  <c r="F16" i="11"/>
  <c r="F44" i="38"/>
  <c r="F18" i="11"/>
  <c r="F79" i="38"/>
  <c r="F24" i="11"/>
  <c r="F94" i="38"/>
  <c r="F26" i="11"/>
  <c r="B16" i="11"/>
  <c r="F20" i="11"/>
  <c r="F32" i="11"/>
  <c r="F147" i="1"/>
  <c r="F103" i="1"/>
  <c r="F34" i="5" s="1"/>
  <c r="F21" i="5"/>
  <c r="F110" i="5"/>
  <c r="F149" i="5"/>
  <c r="F86" i="4"/>
  <c r="F99" i="4" s="1"/>
  <c r="F142" i="5" s="1"/>
  <c r="F134" i="5"/>
  <c r="F124" i="2"/>
  <c r="F77" i="5" s="1"/>
  <c r="F97" i="2"/>
  <c r="F72" i="5" s="1"/>
  <c r="F83" i="5" s="1"/>
  <c r="F44" i="5"/>
  <c r="F125" i="1"/>
  <c r="F39" i="5" s="1"/>
  <c r="F32" i="5"/>
  <c r="F42" i="5"/>
  <c r="F103" i="5"/>
  <c r="F108" i="5"/>
  <c r="F137" i="5"/>
  <c r="F147" i="5"/>
  <c r="F151" i="5"/>
  <c r="F159" i="5"/>
  <c r="F59" i="1"/>
  <c r="D4" i="44"/>
  <c r="A4" i="44"/>
  <c r="D3" i="44"/>
  <c r="A3" i="44"/>
  <c r="D2" i="44"/>
  <c r="A2" i="44"/>
  <c r="A1" i="44"/>
  <c r="D4" i="43"/>
  <c r="A4" i="43"/>
  <c r="D3" i="43"/>
  <c r="A3" i="43"/>
  <c r="D2" i="43"/>
  <c r="A2" i="43"/>
  <c r="A1" i="43"/>
  <c r="D4" i="42"/>
  <c r="A4" i="42"/>
  <c r="D3" i="42"/>
  <c r="A3" i="42"/>
  <c r="D2" i="42"/>
  <c r="A2" i="42"/>
  <c r="A1" i="42"/>
  <c r="D4" i="41"/>
  <c r="A4" i="41"/>
  <c r="D3" i="41"/>
  <c r="A3" i="41"/>
  <c r="D2" i="41"/>
  <c r="A2" i="41"/>
  <c r="A1" i="41"/>
  <c r="D4" i="40"/>
  <c r="A4" i="40"/>
  <c r="D3" i="40"/>
  <c r="A3" i="40"/>
  <c r="D2" i="40"/>
  <c r="A2" i="40"/>
  <c r="A1" i="40"/>
  <c r="D4" i="39"/>
  <c r="A4" i="39"/>
  <c r="D3" i="39"/>
  <c r="A3" i="39"/>
  <c r="D2" i="39"/>
  <c r="A2" i="39"/>
  <c r="A1" i="39"/>
  <c r="F38" i="11"/>
  <c r="A4" i="38"/>
  <c r="A3" i="38"/>
  <c r="D2" i="38"/>
  <c r="A2" i="38"/>
  <c r="A1" i="38"/>
  <c r="D4" i="37"/>
  <c r="A4" i="37"/>
  <c r="D3" i="37"/>
  <c r="A3" i="37"/>
  <c r="D2" i="37"/>
  <c r="A2" i="37"/>
  <c r="A1" i="37"/>
  <c r="D4" i="36"/>
  <c r="A4" i="36"/>
  <c r="D3" i="36"/>
  <c r="A3" i="36"/>
  <c r="D2" i="36"/>
  <c r="A2" i="36"/>
  <c r="A1" i="36"/>
  <c r="D4" i="35"/>
  <c r="A4" i="35"/>
  <c r="D3" i="35"/>
  <c r="A3" i="35"/>
  <c r="D2" i="35"/>
  <c r="A2" i="35"/>
  <c r="A1" i="35"/>
  <c r="D4" i="34"/>
  <c r="A4" i="34"/>
  <c r="D3" i="34"/>
  <c r="A3" i="34"/>
  <c r="D2" i="34"/>
  <c r="A2" i="34"/>
  <c r="A1" i="34"/>
  <c r="D4" i="33"/>
  <c r="A4" i="33"/>
  <c r="D3" i="33"/>
  <c r="A3" i="33"/>
  <c r="D2" i="33"/>
  <c r="A2" i="33"/>
  <c r="A1" i="33"/>
  <c r="D4" i="32"/>
  <c r="A4" i="32"/>
  <c r="D3" i="32"/>
  <c r="A3" i="32"/>
  <c r="D2" i="32"/>
  <c r="A2" i="32"/>
  <c r="A1" i="32"/>
  <c r="D4" i="31"/>
  <c r="A4" i="31"/>
  <c r="D3" i="31"/>
  <c r="A3" i="31"/>
  <c r="D2" i="31"/>
  <c r="A2" i="31"/>
  <c r="A1" i="31"/>
  <c r="D4" i="30"/>
  <c r="A4" i="30"/>
  <c r="D3" i="30"/>
  <c r="A3" i="30"/>
  <c r="D2" i="30"/>
  <c r="A2" i="30"/>
  <c r="A1" i="30"/>
  <c r="D4" i="29"/>
  <c r="A4" i="29"/>
  <c r="D3" i="29"/>
  <c r="A3" i="29"/>
  <c r="D2" i="29"/>
  <c r="A2" i="29"/>
  <c r="A1" i="29"/>
  <c r="D4" i="28"/>
  <c r="A4" i="28"/>
  <c r="D3" i="28"/>
  <c r="A3" i="28"/>
  <c r="D2" i="28"/>
  <c r="A2" i="28"/>
  <c r="A1" i="28"/>
  <c r="D4" i="27"/>
  <c r="A4" i="27"/>
  <c r="D3" i="27"/>
  <c r="A3" i="27"/>
  <c r="D2" i="27"/>
  <c r="A2" i="27"/>
  <c r="A1" i="27"/>
  <c r="D4" i="26"/>
  <c r="A4" i="26"/>
  <c r="D3" i="26"/>
  <c r="A3" i="26"/>
  <c r="D2" i="26"/>
  <c r="A2" i="26"/>
  <c r="A1" i="26"/>
  <c r="D4" i="25"/>
  <c r="A4" i="25"/>
  <c r="D3" i="25"/>
  <c r="A3" i="25"/>
  <c r="D2" i="25"/>
  <c r="A2" i="25"/>
  <c r="A1" i="25"/>
  <c r="D4" i="24"/>
  <c r="A4" i="24"/>
  <c r="D3" i="24"/>
  <c r="A3" i="24"/>
  <c r="D2" i="24"/>
  <c r="A2" i="24"/>
  <c r="A1" i="24"/>
  <c r="D4" i="23"/>
  <c r="A4" i="23"/>
  <c r="D3" i="23"/>
  <c r="A3" i="23"/>
  <c r="D2" i="23"/>
  <c r="A2" i="23"/>
  <c r="A1" i="23"/>
  <c r="D4" i="22"/>
  <c r="A4" i="22"/>
  <c r="D3" i="22"/>
  <c r="A3" i="22"/>
  <c r="D2" i="22"/>
  <c r="A2" i="22"/>
  <c r="A1" i="22"/>
  <c r="D4" i="20"/>
  <c r="A4" i="20"/>
  <c r="D3" i="20"/>
  <c r="A3" i="20"/>
  <c r="D2" i="20"/>
  <c r="A2" i="20"/>
  <c r="A1" i="20"/>
  <c r="D4" i="19"/>
  <c r="A4" i="19"/>
  <c r="D3" i="19"/>
  <c r="A3" i="19"/>
  <c r="D2" i="19"/>
  <c r="A2" i="19"/>
  <c r="A1" i="19"/>
  <c r="D4" i="18"/>
  <c r="A4" i="18"/>
  <c r="D3" i="18"/>
  <c r="A3" i="18"/>
  <c r="D2" i="18"/>
  <c r="A2" i="18"/>
  <c r="A1" i="18"/>
  <c r="D4" i="17"/>
  <c r="A4" i="17"/>
  <c r="D3" i="17"/>
  <c r="A3" i="17"/>
  <c r="D2" i="17"/>
  <c r="A2" i="17"/>
  <c r="A1" i="17"/>
  <c r="D4" i="16"/>
  <c r="A4" i="16"/>
  <c r="D3" i="16"/>
  <c r="A3" i="16"/>
  <c r="D2" i="16"/>
  <c r="A2" i="16"/>
  <c r="A1" i="16"/>
  <c r="D4" i="15"/>
  <c r="A4" i="15"/>
  <c r="D3" i="15"/>
  <c r="A3" i="15"/>
  <c r="D2" i="15"/>
  <c r="A2" i="15"/>
  <c r="A1" i="15"/>
  <c r="D4" i="13"/>
  <c r="A4" i="13"/>
  <c r="D3" i="13"/>
  <c r="A3" i="13"/>
  <c r="D2" i="13"/>
  <c r="A2" i="13"/>
  <c r="A1" i="13"/>
  <c r="F269" i="12"/>
  <c r="F254" i="12"/>
  <c r="F244" i="12"/>
  <c r="F229" i="12"/>
  <c r="F204" i="12"/>
  <c r="F43" i="9" s="1"/>
  <c r="F194" i="12"/>
  <c r="F179" i="12"/>
  <c r="F169" i="12"/>
  <c r="F37" i="9" s="1"/>
  <c r="F154" i="12"/>
  <c r="F144" i="12"/>
  <c r="F33" i="9" s="1"/>
  <c r="F129" i="12"/>
  <c r="F119" i="12"/>
  <c r="F29" i="9"/>
  <c r="F104" i="12"/>
  <c r="F27" i="9" s="1"/>
  <c r="F79" i="12"/>
  <c r="F23" i="9"/>
  <c r="F54" i="12"/>
  <c r="F19" i="9" s="1"/>
  <c r="D4" i="12"/>
  <c r="A4" i="12"/>
  <c r="D3" i="12"/>
  <c r="A3" i="12"/>
  <c r="D2" i="12"/>
  <c r="A2" i="12"/>
  <c r="A1" i="12"/>
  <c r="F364" i="11"/>
  <c r="F354" i="11"/>
  <c r="F350" i="11"/>
  <c r="B350" i="11"/>
  <c r="F348" i="11"/>
  <c r="B346" i="11"/>
  <c r="F344" i="11"/>
  <c r="F342" i="11"/>
  <c r="B342" i="11"/>
  <c r="F338" i="11"/>
  <c r="B338" i="11"/>
  <c r="F334" i="11"/>
  <c r="B334" i="11"/>
  <c r="B330" i="11"/>
  <c r="F328" i="11"/>
  <c r="B326" i="11"/>
  <c r="F321" i="11"/>
  <c r="F311" i="11"/>
  <c r="F305" i="11"/>
  <c r="F303" i="11"/>
  <c r="B303" i="11"/>
  <c r="F301" i="11"/>
  <c r="B299" i="11"/>
  <c r="F297" i="11"/>
  <c r="F295" i="11"/>
  <c r="B295" i="11"/>
  <c r="F291" i="11"/>
  <c r="B291" i="11"/>
  <c r="F289" i="11"/>
  <c r="F287" i="11"/>
  <c r="B287" i="11"/>
  <c r="F285" i="11"/>
  <c r="F283" i="11"/>
  <c r="B283" i="11"/>
  <c r="F278" i="11"/>
  <c r="F268" i="11"/>
  <c r="B264" i="11"/>
  <c r="F262" i="11"/>
  <c r="F260" i="11"/>
  <c r="B260" i="11"/>
  <c r="F258" i="11"/>
  <c r="F256" i="11"/>
  <c r="B256" i="11"/>
  <c r="F252" i="11"/>
  <c r="B252" i="11"/>
  <c r="B248" i="11"/>
  <c r="B244" i="11"/>
  <c r="F239" i="11"/>
  <c r="F229" i="11"/>
  <c r="B197" i="11"/>
  <c r="F195" i="11"/>
  <c r="F193" i="11"/>
  <c r="B193" i="11"/>
  <c r="F191" i="11"/>
  <c r="F189" i="11"/>
  <c r="B189" i="11"/>
  <c r="B185" i="11"/>
  <c r="F183" i="11"/>
  <c r="B181" i="11"/>
  <c r="F179" i="11"/>
  <c r="F177" i="11"/>
  <c r="B177" i="11"/>
  <c r="F175" i="11"/>
  <c r="F173" i="11"/>
  <c r="B173" i="11"/>
  <c r="F168" i="11"/>
  <c r="F158" i="11"/>
  <c r="F154" i="11"/>
  <c r="B154" i="11"/>
  <c r="B150" i="11"/>
  <c r="F146" i="11"/>
  <c r="B146" i="11"/>
  <c r="F142" i="11"/>
  <c r="B142" i="11"/>
  <c r="F140" i="11"/>
  <c r="B138" i="11"/>
  <c r="F136" i="11"/>
  <c r="B134" i="11"/>
  <c r="B130" i="11"/>
  <c r="F125" i="11"/>
  <c r="F115" i="11"/>
  <c r="F99" i="11"/>
  <c r="B99" i="11"/>
  <c r="B95" i="11"/>
  <c r="F91" i="11"/>
  <c r="B91" i="11"/>
  <c r="B87" i="11"/>
  <c r="F83" i="11"/>
  <c r="B83" i="11"/>
  <c r="B79" i="11"/>
  <c r="F75" i="11"/>
  <c r="B75" i="11"/>
  <c r="F70" i="11"/>
  <c r="F60" i="11"/>
  <c r="B40" i="11"/>
  <c r="B36" i="11"/>
  <c r="B32" i="11"/>
  <c r="B28" i="11"/>
  <c r="B24" i="11"/>
  <c r="B20" i="11"/>
  <c r="D4" i="11"/>
  <c r="A4" i="11"/>
  <c r="D3" i="11"/>
  <c r="A3" i="11"/>
  <c r="D2" i="11"/>
  <c r="A2" i="11"/>
  <c r="A1" i="11"/>
  <c r="F780" i="10"/>
  <c r="F770" i="10"/>
  <c r="F766" i="10"/>
  <c r="B766" i="10"/>
  <c r="F764" i="10"/>
  <c r="F762" i="10"/>
  <c r="B762" i="10"/>
  <c r="F758" i="10"/>
  <c r="B758" i="10"/>
  <c r="F756" i="10"/>
  <c r="F754" i="10"/>
  <c r="B754" i="10"/>
  <c r="F750" i="10"/>
  <c r="B750" i="10"/>
  <c r="F748" i="10"/>
  <c r="F746" i="10"/>
  <c r="B746" i="10"/>
  <c r="F742" i="10"/>
  <c r="B742" i="10"/>
  <c r="F740" i="10"/>
  <c r="F738" i="10"/>
  <c r="B738" i="10"/>
  <c r="F734" i="10"/>
  <c r="B734" i="10"/>
  <c r="F732" i="10"/>
  <c r="F730" i="10"/>
  <c r="B730" i="10"/>
  <c r="F725" i="10"/>
  <c r="F715" i="10"/>
  <c r="F711" i="10"/>
  <c r="B711" i="10"/>
  <c r="F709" i="10"/>
  <c r="F707" i="10"/>
  <c r="B707" i="10"/>
  <c r="F703" i="10"/>
  <c r="B703" i="10"/>
  <c r="F701" i="10"/>
  <c r="F699" i="10"/>
  <c r="B699" i="10"/>
  <c r="F695" i="10"/>
  <c r="B695" i="10"/>
  <c r="F693" i="10"/>
  <c r="F691" i="10"/>
  <c r="B691" i="10"/>
  <c r="F687" i="10"/>
  <c r="B687" i="10"/>
  <c r="F685" i="10"/>
  <c r="F683" i="10"/>
  <c r="B683" i="10"/>
  <c r="F679" i="10"/>
  <c r="B679" i="10"/>
  <c r="F677" i="10"/>
  <c r="F675" i="10"/>
  <c r="B675" i="10"/>
  <c r="F670" i="10"/>
  <c r="F660" i="10"/>
  <c r="F656" i="10"/>
  <c r="B656" i="10"/>
  <c r="F654" i="10"/>
  <c r="F652" i="10"/>
  <c r="B652" i="10"/>
  <c r="F648" i="10"/>
  <c r="B648" i="10"/>
  <c r="F646" i="10"/>
  <c r="F644" i="10"/>
  <c r="B644" i="10"/>
  <c r="F640" i="10"/>
  <c r="B640" i="10"/>
  <c r="F638" i="10"/>
  <c r="F636" i="10"/>
  <c r="B636" i="10"/>
  <c r="F632" i="10"/>
  <c r="B632" i="10"/>
  <c r="F630" i="10"/>
  <c r="F628" i="10"/>
  <c r="B628" i="10"/>
  <c r="F624" i="10"/>
  <c r="B624" i="10"/>
  <c r="F622" i="10"/>
  <c r="F620" i="10"/>
  <c r="B620" i="10"/>
  <c r="F615" i="10"/>
  <c r="F605" i="10"/>
  <c r="F601" i="10"/>
  <c r="B601" i="10"/>
  <c r="F599" i="10"/>
  <c r="F597" i="10"/>
  <c r="B597" i="10"/>
  <c r="F593" i="10"/>
  <c r="B593" i="10"/>
  <c r="F591" i="10"/>
  <c r="F589" i="10"/>
  <c r="B589" i="10"/>
  <c r="F585" i="10"/>
  <c r="B585" i="10"/>
  <c r="F583" i="10"/>
  <c r="F581" i="10"/>
  <c r="B581" i="10"/>
  <c r="F577" i="10"/>
  <c r="B577" i="10"/>
  <c r="F575" i="10"/>
  <c r="F573" i="10"/>
  <c r="B573" i="10"/>
  <c r="F569" i="10"/>
  <c r="B569" i="10"/>
  <c r="F567" i="10"/>
  <c r="F565" i="10"/>
  <c r="B565" i="10"/>
  <c r="F560" i="10"/>
  <c r="F550" i="10"/>
  <c r="F546" i="10"/>
  <c r="B546" i="10"/>
  <c r="F544" i="10"/>
  <c r="F542" i="10"/>
  <c r="B542" i="10"/>
  <c r="F538" i="10"/>
  <c r="B538" i="10"/>
  <c r="F536" i="10"/>
  <c r="F534" i="10"/>
  <c r="B534" i="10"/>
  <c r="F530" i="10"/>
  <c r="B530" i="10"/>
  <c r="F528" i="10"/>
  <c r="F526" i="10"/>
  <c r="B526" i="10"/>
  <c r="F522" i="10"/>
  <c r="B522" i="10"/>
  <c r="F520" i="10"/>
  <c r="F518" i="10"/>
  <c r="B518" i="10"/>
  <c r="F514" i="10"/>
  <c r="B514" i="10"/>
  <c r="F512" i="10"/>
  <c r="F510" i="10"/>
  <c r="B510" i="10"/>
  <c r="F505" i="10"/>
  <c r="F495" i="10"/>
  <c r="F491" i="10"/>
  <c r="B491" i="10"/>
  <c r="F489" i="10"/>
  <c r="F487" i="10"/>
  <c r="B487" i="10"/>
  <c r="F483" i="10"/>
  <c r="B483" i="10"/>
  <c r="F481" i="10"/>
  <c r="F479" i="10"/>
  <c r="B479" i="10"/>
  <c r="F475" i="10"/>
  <c r="B475" i="10"/>
  <c r="F473" i="10"/>
  <c r="F471" i="10"/>
  <c r="B471" i="10"/>
  <c r="F467" i="10"/>
  <c r="B467" i="10"/>
  <c r="F465" i="10"/>
  <c r="F463" i="10"/>
  <c r="B463" i="10"/>
  <c r="F459" i="10"/>
  <c r="B459" i="10"/>
  <c r="F457" i="10"/>
  <c r="F455" i="10"/>
  <c r="B455" i="10"/>
  <c r="F450" i="10"/>
  <c r="F440" i="10"/>
  <c r="F436" i="10"/>
  <c r="B436" i="10"/>
  <c r="F434" i="10"/>
  <c r="F432" i="10"/>
  <c r="B432" i="10"/>
  <c r="F428" i="10"/>
  <c r="B428" i="10"/>
  <c r="F426" i="10"/>
  <c r="F424" i="10"/>
  <c r="B424" i="10"/>
  <c r="F420" i="10"/>
  <c r="B420" i="10"/>
  <c r="F418" i="10"/>
  <c r="F416" i="10"/>
  <c r="B416" i="10"/>
  <c r="F412" i="10"/>
  <c r="B412" i="10"/>
  <c r="F410" i="10"/>
  <c r="F408" i="10"/>
  <c r="B408" i="10"/>
  <c r="F404" i="10"/>
  <c r="B404" i="10"/>
  <c r="F402" i="10"/>
  <c r="F400" i="10"/>
  <c r="B400" i="10"/>
  <c r="F395" i="10"/>
  <c r="F385" i="10"/>
  <c r="F381" i="10"/>
  <c r="B381" i="10"/>
  <c r="F379" i="10"/>
  <c r="F377" i="10"/>
  <c r="B377" i="10"/>
  <c r="F373" i="10"/>
  <c r="B373" i="10"/>
  <c r="F371" i="10"/>
  <c r="F369" i="10"/>
  <c r="B369" i="10"/>
  <c r="F365" i="10"/>
  <c r="B365" i="10"/>
  <c r="F363" i="10"/>
  <c r="F361" i="10"/>
  <c r="B361" i="10"/>
  <c r="F357" i="10"/>
  <c r="B357" i="10"/>
  <c r="F355" i="10"/>
  <c r="F353" i="10"/>
  <c r="B353" i="10"/>
  <c r="F349" i="10"/>
  <c r="B349" i="10"/>
  <c r="F347" i="10"/>
  <c r="F345" i="10"/>
  <c r="B345" i="10"/>
  <c r="F340" i="10"/>
  <c r="F330" i="10"/>
  <c r="F326" i="10"/>
  <c r="B326" i="10"/>
  <c r="F324" i="10"/>
  <c r="F322" i="10"/>
  <c r="B322" i="10"/>
  <c r="F318" i="10"/>
  <c r="B318" i="10"/>
  <c r="F316" i="10"/>
  <c r="F314" i="10"/>
  <c r="B314" i="10"/>
  <c r="F310" i="10"/>
  <c r="B310" i="10"/>
  <c r="F308" i="10"/>
  <c r="F306" i="10"/>
  <c r="B306" i="10"/>
  <c r="F302" i="10"/>
  <c r="B302" i="10"/>
  <c r="F300" i="10"/>
  <c r="F298" i="10"/>
  <c r="B298" i="10"/>
  <c r="F294" i="10"/>
  <c r="B294" i="10"/>
  <c r="F292" i="10"/>
  <c r="F290" i="10"/>
  <c r="B290" i="10"/>
  <c r="F285" i="10"/>
  <c r="F275" i="10"/>
  <c r="F271" i="10"/>
  <c r="B271" i="10"/>
  <c r="F269" i="10"/>
  <c r="F267" i="10"/>
  <c r="B267" i="10"/>
  <c r="F263" i="10"/>
  <c r="B263" i="10"/>
  <c r="F261" i="10"/>
  <c r="F259" i="10"/>
  <c r="B259" i="10"/>
  <c r="F255" i="10"/>
  <c r="B255" i="10"/>
  <c r="F253" i="10"/>
  <c r="F251" i="10"/>
  <c r="B251" i="10"/>
  <c r="F247" i="10"/>
  <c r="B247" i="10"/>
  <c r="F245" i="10"/>
  <c r="F243" i="10"/>
  <c r="B243" i="10"/>
  <c r="F239" i="10"/>
  <c r="B239" i="10"/>
  <c r="F237" i="10"/>
  <c r="F235" i="10"/>
  <c r="B235" i="10"/>
  <c r="F230" i="10"/>
  <c r="F220" i="10"/>
  <c r="F216" i="10"/>
  <c r="B216" i="10"/>
  <c r="F214" i="10"/>
  <c r="F212" i="10"/>
  <c r="B212" i="10"/>
  <c r="F208" i="10"/>
  <c r="B208" i="10"/>
  <c r="F206" i="10"/>
  <c r="F204" i="10"/>
  <c r="B204" i="10"/>
  <c r="F200" i="10"/>
  <c r="B200" i="10"/>
  <c r="F198" i="10"/>
  <c r="F196" i="10"/>
  <c r="B196" i="10"/>
  <c r="F192" i="10"/>
  <c r="B192" i="10"/>
  <c r="F190" i="10"/>
  <c r="F188" i="10"/>
  <c r="B188" i="10"/>
  <c r="F184" i="10"/>
  <c r="B184" i="10"/>
  <c r="F182" i="10"/>
  <c r="F180" i="10"/>
  <c r="B180" i="10"/>
  <c r="F175" i="10"/>
  <c r="F165" i="10"/>
  <c r="F161" i="10"/>
  <c r="B161" i="10"/>
  <c r="F159" i="10"/>
  <c r="F157" i="10"/>
  <c r="B157" i="10"/>
  <c r="F153" i="10"/>
  <c r="B153" i="10"/>
  <c r="F151" i="10"/>
  <c r="F149" i="10"/>
  <c r="B149" i="10"/>
  <c r="F145" i="10"/>
  <c r="B145" i="10"/>
  <c r="F143" i="10"/>
  <c r="F141" i="10"/>
  <c r="B141" i="10"/>
  <c r="F137" i="10"/>
  <c r="B137" i="10"/>
  <c r="F135" i="10"/>
  <c r="F133" i="10"/>
  <c r="B133" i="10"/>
  <c r="F129" i="10"/>
  <c r="B129" i="10"/>
  <c r="F127" i="10"/>
  <c r="F125" i="10"/>
  <c r="B125" i="10"/>
  <c r="F120" i="10"/>
  <c r="F110" i="10"/>
  <c r="F106" i="10"/>
  <c r="B106" i="10"/>
  <c r="F104" i="10"/>
  <c r="F102" i="10"/>
  <c r="B102" i="10"/>
  <c r="F98" i="10"/>
  <c r="B98" i="10"/>
  <c r="F96" i="10"/>
  <c r="F94" i="10"/>
  <c r="B94" i="10"/>
  <c r="F90" i="10"/>
  <c r="B90" i="10"/>
  <c r="F88" i="10"/>
  <c r="F86" i="10"/>
  <c r="B86" i="10"/>
  <c r="F82" i="10"/>
  <c r="B82" i="10"/>
  <c r="F80" i="10"/>
  <c r="F78" i="10"/>
  <c r="B78" i="10"/>
  <c r="F74" i="10"/>
  <c r="B74" i="10"/>
  <c r="F72" i="10"/>
  <c r="F70" i="10"/>
  <c r="B70" i="10"/>
  <c r="F65" i="10"/>
  <c r="F55" i="10"/>
  <c r="F51" i="10"/>
  <c r="B51" i="10"/>
  <c r="F49" i="10"/>
  <c r="F47" i="10"/>
  <c r="B47" i="10"/>
  <c r="F43" i="10"/>
  <c r="B43" i="10"/>
  <c r="F41" i="10"/>
  <c r="F39" i="10"/>
  <c r="B39" i="10"/>
  <c r="F35" i="10"/>
  <c r="B35" i="10"/>
  <c r="F33" i="10"/>
  <c r="F31" i="10"/>
  <c r="B31" i="10"/>
  <c r="F27" i="10"/>
  <c r="B27" i="10"/>
  <c r="F25" i="10"/>
  <c r="F23" i="10"/>
  <c r="B23" i="10"/>
  <c r="F19" i="10"/>
  <c r="B19" i="10"/>
  <c r="F17" i="10"/>
  <c r="F15" i="10"/>
  <c r="B15" i="10"/>
  <c r="D4" i="10"/>
  <c r="A4" i="10"/>
  <c r="D3" i="10"/>
  <c r="A3" i="10"/>
  <c r="D2" i="10"/>
  <c r="A2" i="10"/>
  <c r="A1" i="10"/>
  <c r="F615" i="9"/>
  <c r="F605" i="9"/>
  <c r="F601" i="9"/>
  <c r="B601" i="9"/>
  <c r="F599" i="9"/>
  <c r="B597" i="9"/>
  <c r="F593" i="9"/>
  <c r="B593" i="9"/>
  <c r="F591" i="9"/>
  <c r="F589" i="9"/>
  <c r="B589" i="9"/>
  <c r="F585" i="9"/>
  <c r="B585" i="9"/>
  <c r="F583" i="9"/>
  <c r="B581" i="9"/>
  <c r="F577" i="9"/>
  <c r="B577" i="9"/>
  <c r="F575" i="9"/>
  <c r="F573" i="9"/>
  <c r="B573" i="9"/>
  <c r="F569" i="9"/>
  <c r="B569" i="9"/>
  <c r="F567" i="9"/>
  <c r="B565" i="9"/>
  <c r="F560" i="9"/>
  <c r="F550" i="9"/>
  <c r="F546" i="9"/>
  <c r="B546" i="9"/>
  <c r="F544" i="9"/>
  <c r="B542" i="9"/>
  <c r="F538" i="9"/>
  <c r="B538" i="9"/>
  <c r="F536" i="9"/>
  <c r="F534" i="9"/>
  <c r="B534" i="9"/>
  <c r="F530" i="9"/>
  <c r="B530" i="9"/>
  <c r="F528" i="9"/>
  <c r="B526" i="9"/>
  <c r="F522" i="9"/>
  <c r="B522" i="9"/>
  <c r="F520" i="9"/>
  <c r="F518" i="9"/>
  <c r="B518" i="9"/>
  <c r="F514" i="9"/>
  <c r="B514" i="9"/>
  <c r="F512" i="9"/>
  <c r="B510" i="9"/>
  <c r="F505" i="9"/>
  <c r="F495" i="9"/>
  <c r="F491" i="9"/>
  <c r="B491" i="9"/>
  <c r="F489" i="9"/>
  <c r="B487" i="9"/>
  <c r="F483" i="9"/>
  <c r="B483" i="9"/>
  <c r="F481" i="9"/>
  <c r="F479" i="9"/>
  <c r="B479" i="9"/>
  <c r="F475" i="9"/>
  <c r="B475" i="9"/>
  <c r="F473" i="9"/>
  <c r="B471" i="9"/>
  <c r="F467" i="9"/>
  <c r="B467" i="9"/>
  <c r="F465" i="9"/>
  <c r="F463" i="9"/>
  <c r="B463" i="9"/>
  <c r="F459" i="9"/>
  <c r="B459" i="9"/>
  <c r="F457" i="9"/>
  <c r="B455" i="9"/>
  <c r="F450" i="9"/>
  <c r="F440" i="9"/>
  <c r="F436" i="9"/>
  <c r="B436" i="9"/>
  <c r="F434" i="9"/>
  <c r="B432" i="9"/>
  <c r="F428" i="9"/>
  <c r="B428" i="9"/>
  <c r="F426" i="9"/>
  <c r="F424" i="9"/>
  <c r="B424" i="9"/>
  <c r="F420" i="9"/>
  <c r="B420" i="9"/>
  <c r="F418" i="9"/>
  <c r="B416" i="9"/>
  <c r="F412" i="9"/>
  <c r="B412" i="9"/>
  <c r="F410" i="9"/>
  <c r="F408" i="9"/>
  <c r="B408" i="9"/>
  <c r="F404" i="9"/>
  <c r="B404" i="9"/>
  <c r="F402" i="9"/>
  <c r="B400" i="9"/>
  <c r="F395" i="9"/>
  <c r="F385" i="9"/>
  <c r="F381" i="9"/>
  <c r="B381" i="9"/>
  <c r="F379" i="9"/>
  <c r="B377" i="9"/>
  <c r="F373" i="9"/>
  <c r="B373" i="9"/>
  <c r="F371" i="9"/>
  <c r="B369" i="9"/>
  <c r="F365" i="9"/>
  <c r="B365" i="9"/>
  <c r="F363" i="9"/>
  <c r="B361" i="9"/>
  <c r="F357" i="9"/>
  <c r="B357" i="9"/>
  <c r="F355" i="9"/>
  <c r="F353" i="9"/>
  <c r="B353" i="9"/>
  <c r="F349" i="9"/>
  <c r="B349" i="9"/>
  <c r="F347" i="9"/>
  <c r="B345" i="9"/>
  <c r="F340" i="9"/>
  <c r="F330" i="9"/>
  <c r="F326" i="9"/>
  <c r="B326" i="9"/>
  <c r="F324" i="9"/>
  <c r="B322" i="9"/>
  <c r="F318" i="9"/>
  <c r="B318" i="9"/>
  <c r="F316" i="9"/>
  <c r="F314" i="9"/>
  <c r="B314" i="9"/>
  <c r="F310" i="9"/>
  <c r="B310" i="9"/>
  <c r="F308" i="9"/>
  <c r="F306" i="9"/>
  <c r="B306" i="9"/>
  <c r="F302" i="9"/>
  <c r="B302" i="9"/>
  <c r="F300" i="9"/>
  <c r="F298" i="9"/>
  <c r="B298" i="9"/>
  <c r="F294" i="9"/>
  <c r="B294" i="9"/>
  <c r="F292" i="9"/>
  <c r="F290" i="9"/>
  <c r="B290" i="9"/>
  <c r="F285" i="9"/>
  <c r="F275" i="9"/>
  <c r="F271" i="9"/>
  <c r="B271" i="9"/>
  <c r="F269" i="9"/>
  <c r="F267" i="9"/>
  <c r="B267" i="9"/>
  <c r="F263" i="9"/>
  <c r="B263" i="9"/>
  <c r="F261" i="9"/>
  <c r="F259" i="9"/>
  <c r="B259" i="9"/>
  <c r="F255" i="9"/>
  <c r="B255" i="9"/>
  <c r="F253" i="9"/>
  <c r="F251" i="9"/>
  <c r="B251" i="9"/>
  <c r="F247" i="9"/>
  <c r="B247" i="9"/>
  <c r="F245" i="9"/>
  <c r="F243" i="9"/>
  <c r="B243" i="9"/>
  <c r="F239" i="9"/>
  <c r="B239" i="9"/>
  <c r="F237" i="9"/>
  <c r="F235" i="9"/>
  <c r="B235" i="9"/>
  <c r="F230" i="9"/>
  <c r="F220" i="9"/>
  <c r="F216" i="9"/>
  <c r="B216" i="9"/>
  <c r="F214" i="9"/>
  <c r="F212" i="9"/>
  <c r="B212" i="9"/>
  <c r="F208" i="9"/>
  <c r="B208" i="9"/>
  <c r="F206" i="9"/>
  <c r="F204" i="9"/>
  <c r="B204" i="9"/>
  <c r="F200" i="9"/>
  <c r="B200" i="9"/>
  <c r="F198" i="9"/>
  <c r="F196" i="9"/>
  <c r="B196" i="9"/>
  <c r="F192" i="9"/>
  <c r="B192" i="9"/>
  <c r="F190" i="9"/>
  <c r="F188" i="9"/>
  <c r="B188" i="9"/>
  <c r="F184" i="9"/>
  <c r="B184" i="9"/>
  <c r="F182" i="9"/>
  <c r="F180" i="9"/>
  <c r="B180" i="9"/>
  <c r="F120" i="9"/>
  <c r="F110" i="9"/>
  <c r="F106" i="9"/>
  <c r="B106" i="9"/>
  <c r="F104" i="9"/>
  <c r="F102" i="9"/>
  <c r="B102" i="9"/>
  <c r="F98" i="9"/>
  <c r="B98" i="9"/>
  <c r="F96" i="9"/>
  <c r="F94" i="9"/>
  <c r="B94" i="9"/>
  <c r="F90" i="9"/>
  <c r="B90" i="9"/>
  <c r="F88" i="9"/>
  <c r="F86" i="9"/>
  <c r="B86" i="9"/>
  <c r="F84" i="9"/>
  <c r="F82" i="9"/>
  <c r="B82" i="9"/>
  <c r="F80" i="9"/>
  <c r="F78" i="9"/>
  <c r="B78" i="9"/>
  <c r="F74" i="9"/>
  <c r="B74" i="9"/>
  <c r="F72" i="9"/>
  <c r="F70" i="9"/>
  <c r="B70" i="9"/>
  <c r="F65" i="9"/>
  <c r="F55" i="9"/>
  <c r="B51" i="9"/>
  <c r="F49" i="9"/>
  <c r="F47" i="9"/>
  <c r="B47" i="9"/>
  <c r="B43" i="9"/>
  <c r="F41" i="9"/>
  <c r="F39" i="9"/>
  <c r="B39" i="9"/>
  <c r="F35" i="9"/>
  <c r="B35" i="9"/>
  <c r="B31" i="9"/>
  <c r="B27" i="9"/>
  <c r="B23" i="9"/>
  <c r="B19" i="9"/>
  <c r="B15" i="9"/>
  <c r="D4" i="9"/>
  <c r="A4" i="9"/>
  <c r="D3" i="9"/>
  <c r="A3" i="9"/>
  <c r="D2" i="9"/>
  <c r="A2" i="9"/>
  <c r="A1" i="9"/>
  <c r="D4" i="8"/>
  <c r="A4" i="8"/>
  <c r="D3" i="8"/>
  <c r="A3" i="8"/>
  <c r="D2" i="8"/>
  <c r="A2" i="8"/>
  <c r="F173" i="5"/>
  <c r="F163" i="5"/>
  <c r="B159" i="5"/>
  <c r="B155" i="5"/>
  <c r="B151" i="5"/>
  <c r="B147" i="5"/>
  <c r="B146" i="5"/>
  <c r="B142" i="5"/>
  <c r="B141" i="5"/>
  <c r="B137" i="5"/>
  <c r="B136" i="5"/>
  <c r="B132" i="5"/>
  <c r="B131" i="5"/>
  <c r="A130" i="5"/>
  <c r="F126" i="5"/>
  <c r="F116" i="5"/>
  <c r="B112" i="5"/>
  <c r="B108" i="5"/>
  <c r="B107" i="5"/>
  <c r="B103" i="5"/>
  <c r="B99" i="5"/>
  <c r="B95" i="5"/>
  <c r="B94" i="5"/>
  <c r="A93" i="5"/>
  <c r="F89" i="5"/>
  <c r="F79" i="5"/>
  <c r="B75" i="5"/>
  <c r="B74" i="5"/>
  <c r="B70" i="5"/>
  <c r="B66" i="5"/>
  <c r="B62" i="5"/>
  <c r="B61" i="5"/>
  <c r="A60" i="5"/>
  <c r="F56" i="5"/>
  <c r="F46" i="5"/>
  <c r="B42" i="5"/>
  <c r="B41" i="5"/>
  <c r="B37" i="5"/>
  <c r="B36" i="5"/>
  <c r="B32" i="5"/>
  <c r="B31" i="5"/>
  <c r="B27" i="5"/>
  <c r="B26" i="5"/>
  <c r="B21" i="5"/>
  <c r="B20" i="5"/>
  <c r="B16" i="5"/>
  <c r="B15" i="5"/>
  <c r="A14" i="5"/>
  <c r="D4" i="5"/>
  <c r="A4" i="5"/>
  <c r="D3" i="5"/>
  <c r="A3" i="5"/>
  <c r="D2" i="5"/>
  <c r="A2" i="5"/>
  <c r="A1" i="5"/>
  <c r="D4" i="4"/>
  <c r="A4" i="4"/>
  <c r="D3" i="4"/>
  <c r="A3" i="4"/>
  <c r="D2" i="4"/>
  <c r="A2" i="4"/>
  <c r="A1" i="4"/>
  <c r="D4" i="3"/>
  <c r="A4" i="3"/>
  <c r="D3" i="3"/>
  <c r="A3" i="3"/>
  <c r="D2" i="3"/>
  <c r="A2" i="3"/>
  <c r="A1" i="3"/>
  <c r="D4" i="2"/>
  <c r="A4" i="2"/>
  <c r="D3" i="2"/>
  <c r="A3" i="2"/>
  <c r="D2" i="2"/>
  <c r="A2" i="2"/>
  <c r="A1" i="2"/>
  <c r="D4" i="1"/>
  <c r="A4" i="1"/>
  <c r="D3" i="1"/>
  <c r="A3" i="1"/>
  <c r="D2" i="1"/>
  <c r="A2" i="1"/>
  <c r="A1" i="1"/>
  <c r="F24" i="5"/>
  <c r="F53" i="9"/>
  <c r="F51" i="9"/>
  <c r="F94" i="12"/>
  <c r="F69" i="12"/>
  <c r="F21" i="9" s="1"/>
  <c r="F59" i="9" s="1"/>
  <c r="F219" i="12"/>
  <c r="F31" i="9"/>
  <c r="F77" i="11"/>
  <c r="F16" i="5"/>
  <c r="F57" i="10"/>
  <c r="F25" i="9"/>
  <c r="F45" i="9"/>
  <c r="F44" i="12"/>
  <c r="F17" i="9"/>
  <c r="F71" i="2"/>
  <c r="F68" i="5" s="1"/>
  <c r="F66" i="5"/>
  <c r="F45" i="2"/>
  <c r="F64" i="5"/>
  <c r="F62" i="5"/>
  <c r="F71" i="3"/>
  <c r="F101" i="5" s="1"/>
  <c r="F99" i="5"/>
  <c r="F97" i="5"/>
  <c r="F101" i="4"/>
  <c r="F144" i="5"/>
  <c r="F267" i="50"/>
  <c r="N261" i="50"/>
  <c r="M249" i="50"/>
  <c r="J185" i="50"/>
  <c r="J70" i="50"/>
  <c r="D194" i="50"/>
  <c r="E275" i="50"/>
  <c r="D18" i="50"/>
  <c r="L320" i="50"/>
  <c r="G89" i="50"/>
  <c r="P88" i="50"/>
  <c r="G291" i="50"/>
  <c r="N180" i="50"/>
  <c r="D106" i="50"/>
  <c r="M14" i="50"/>
  <c r="E213" i="50"/>
  <c r="O56" i="50"/>
  <c r="O82" i="50"/>
  <c r="E188" i="50"/>
  <c r="E322" i="50"/>
  <c r="N260" i="50"/>
  <c r="N259" i="50"/>
  <c r="I259" i="50"/>
  <c r="H325" i="50"/>
  <c r="M192" i="50"/>
  <c r="H136" i="50"/>
  <c r="L204" i="50"/>
  <c r="J11" i="50"/>
  <c r="D63" i="50"/>
  <c r="G176" i="50"/>
  <c r="P315" i="50"/>
  <c r="G197" i="50"/>
  <c r="O167" i="50"/>
  <c r="M59" i="50"/>
  <c r="N218" i="50"/>
  <c r="P127" i="50"/>
  <c r="E264" i="50"/>
  <c r="K196" i="50"/>
  <c r="G60" i="50"/>
  <c r="M178" i="50"/>
  <c r="H26" i="50"/>
  <c r="P178" i="50"/>
  <c r="K119" i="50"/>
  <c r="H181" i="50"/>
  <c r="O172" i="50"/>
  <c r="J34" i="50"/>
  <c r="N50" i="50"/>
  <c r="L324" i="50"/>
  <c r="E13" i="50"/>
  <c r="N279" i="50"/>
  <c r="H143" i="50"/>
  <c r="H71" i="50"/>
  <c r="J102" i="50"/>
  <c r="G13" i="50"/>
  <c r="G159" i="50"/>
  <c r="K6" i="50"/>
  <c r="J283" i="50"/>
  <c r="F266" i="50"/>
  <c r="D8" i="50"/>
  <c r="N203" i="50"/>
  <c r="H221" i="50"/>
  <c r="G110" i="50"/>
  <c r="L75" i="50"/>
  <c r="H225" i="50"/>
  <c r="N134" i="50"/>
  <c r="O244" i="50"/>
  <c r="F52" i="50"/>
  <c r="K57" i="50"/>
  <c r="J328" i="50"/>
  <c r="J8" i="50"/>
  <c r="N37" i="50"/>
  <c r="P323" i="50"/>
  <c r="D282" i="50"/>
  <c r="O42" i="50"/>
  <c r="G324" i="50"/>
  <c r="P22" i="50"/>
  <c r="N52" i="50"/>
  <c r="N245" i="50"/>
  <c r="M234" i="50"/>
  <c r="K68" i="50"/>
  <c r="D265" i="50"/>
  <c r="O312" i="50"/>
  <c r="K272" i="50"/>
  <c r="H55" i="50"/>
  <c r="O159" i="50"/>
  <c r="N212" i="50"/>
  <c r="G133" i="50"/>
  <c r="N9" i="50"/>
  <c r="O314" i="50"/>
  <c r="D20" i="50"/>
  <c r="G276" i="50"/>
  <c r="P26" i="50"/>
  <c r="G181" i="50"/>
  <c r="G130" i="50"/>
  <c r="G107" i="50"/>
  <c r="K149" i="50"/>
  <c r="M104" i="50"/>
  <c r="P270" i="50"/>
  <c r="E306" i="50"/>
  <c r="E217" i="50"/>
  <c r="E218" i="50"/>
  <c r="N335" i="50"/>
  <c r="D308" i="50"/>
  <c r="O95" i="50"/>
  <c r="K295" i="50"/>
  <c r="M23" i="50"/>
  <c r="N155" i="50"/>
  <c r="D304" i="50"/>
  <c r="O79" i="50"/>
  <c r="H35" i="50"/>
  <c r="K312" i="50"/>
  <c r="H214" i="50"/>
  <c r="G290" i="50"/>
  <c r="D232" i="50"/>
  <c r="J157" i="50"/>
  <c r="N58" i="50"/>
  <c r="J304" i="50"/>
  <c r="G317" i="50"/>
  <c r="E300" i="50"/>
  <c r="J259" i="50"/>
  <c r="D315" i="50"/>
  <c r="D326" i="50"/>
  <c r="O121" i="50"/>
  <c r="H241" i="50"/>
  <c r="H189" i="50"/>
  <c r="N284" i="50"/>
  <c r="D258" i="50"/>
  <c r="M206" i="50"/>
  <c r="I271" i="50"/>
  <c r="M224" i="50"/>
  <c r="P87" i="50"/>
  <c r="K330" i="50"/>
  <c r="K31" i="50"/>
  <c r="D228" i="50"/>
  <c r="D302" i="50"/>
  <c r="L80" i="50"/>
  <c r="M139" i="50"/>
  <c r="H297" i="50"/>
  <c r="J315" i="50"/>
  <c r="O240" i="50"/>
  <c r="E285" i="50"/>
  <c r="K123" i="50"/>
  <c r="F317" i="50"/>
  <c r="M282" i="50"/>
  <c r="J204" i="50"/>
  <c r="I265" i="50"/>
  <c r="E294" i="50"/>
  <c r="F236" i="50"/>
  <c r="H102" i="50"/>
  <c r="K322" i="50"/>
  <c r="L27" i="50"/>
  <c r="O113" i="50"/>
  <c r="G314" i="50"/>
  <c r="M127" i="50"/>
  <c r="G117" i="50"/>
  <c r="H121" i="50"/>
  <c r="D241" i="50"/>
  <c r="E125" i="50"/>
  <c r="K279" i="50"/>
  <c r="M288" i="50"/>
  <c r="O176" i="50"/>
  <c r="O66" i="50"/>
  <c r="P123" i="50"/>
  <c r="N183" i="50"/>
  <c r="J280" i="50"/>
  <c r="O303" i="50"/>
  <c r="N314" i="50"/>
  <c r="J307" i="50"/>
  <c r="J160" i="50"/>
  <c r="K165" i="50"/>
  <c r="H321" i="50"/>
  <c r="K180" i="50"/>
  <c r="H134" i="50"/>
  <c r="E289" i="50"/>
  <c r="N156" i="50"/>
  <c r="M17" i="50"/>
  <c r="H187" i="50"/>
  <c r="G325" i="50"/>
  <c r="N275" i="50"/>
  <c r="J117" i="50"/>
  <c r="F279" i="50"/>
  <c r="N269" i="50"/>
  <c r="D267" i="50"/>
  <c r="O202" i="50"/>
  <c r="D270" i="50"/>
  <c r="I266" i="50"/>
  <c r="H290" i="50"/>
  <c r="G245" i="50"/>
  <c r="K116" i="50"/>
  <c r="J156" i="50"/>
  <c r="J183" i="50"/>
  <c r="O310" i="50"/>
  <c r="G50" i="50"/>
  <c r="E143" i="50"/>
  <c r="F262" i="50"/>
  <c r="O97" i="50"/>
  <c r="K245" i="50"/>
  <c r="H203" i="50"/>
  <c r="H138" i="50"/>
  <c r="O3" i="50"/>
  <c r="J226" i="50"/>
  <c r="M313" i="50"/>
  <c r="P44" i="50"/>
  <c r="L12" i="50"/>
  <c r="N157" i="50"/>
  <c r="D218" i="50"/>
  <c r="M150" i="50"/>
  <c r="K129" i="50"/>
  <c r="L335" i="50"/>
  <c r="K325" i="50"/>
  <c r="L112" i="50"/>
  <c r="J159" i="50"/>
  <c r="L176" i="50"/>
  <c r="J255" i="50"/>
  <c r="D57" i="50"/>
  <c r="K278" i="50"/>
  <c r="P90" i="50"/>
  <c r="K113" i="50"/>
  <c r="J223" i="50"/>
  <c r="E273" i="50"/>
  <c r="K110" i="50"/>
  <c r="N172" i="50"/>
  <c r="N250" i="50"/>
  <c r="N107" i="50"/>
  <c r="F191" i="50"/>
  <c r="M314" i="50"/>
  <c r="H332" i="50"/>
  <c r="M91" i="50"/>
  <c r="L77" i="50"/>
  <c r="I269" i="50"/>
  <c r="P41" i="50"/>
  <c r="P144" i="50"/>
  <c r="F265" i="50"/>
  <c r="D291" i="50"/>
  <c r="K219" i="50"/>
  <c r="P79" i="50"/>
  <c r="P53" i="50"/>
  <c r="H147" i="50"/>
  <c r="J69" i="50"/>
  <c r="F22" i="50"/>
  <c r="J124" i="50"/>
  <c r="H260" i="50"/>
  <c r="L194" i="50"/>
  <c r="N251" i="50"/>
  <c r="E44" i="50"/>
  <c r="H254" i="50"/>
  <c r="H305" i="50"/>
  <c r="D118" i="50"/>
  <c r="N253" i="50"/>
  <c r="H264" i="50"/>
  <c r="K303" i="50"/>
  <c r="L66" i="50"/>
  <c r="D87" i="50"/>
  <c r="H50" i="50"/>
  <c r="J235" i="50"/>
  <c r="K205" i="50"/>
  <c r="D221" i="50"/>
  <c r="N27" i="50"/>
  <c r="F121" i="50"/>
  <c r="N57" i="50"/>
  <c r="G83" i="50"/>
  <c r="K250" i="50"/>
  <c r="D143" i="50"/>
  <c r="K40" i="50"/>
  <c r="K69" i="50"/>
  <c r="F71" i="50"/>
  <c r="O169" i="50"/>
  <c r="G191" i="50"/>
  <c r="G311" i="50"/>
  <c r="M228" i="50"/>
  <c r="P284" i="50"/>
  <c r="F119" i="50"/>
  <c r="P213" i="50"/>
  <c r="L153" i="50"/>
  <c r="L83" i="50"/>
  <c r="D206" i="50"/>
  <c r="M29" i="50"/>
  <c r="G318" i="50"/>
  <c r="E25" i="50"/>
  <c r="N181" i="50"/>
  <c r="J303" i="50"/>
  <c r="P49" i="50"/>
  <c r="E226" i="50"/>
  <c r="O164" i="50"/>
  <c r="K135" i="50"/>
  <c r="E145" i="50"/>
  <c r="G144" i="50"/>
  <c r="O2" i="50"/>
  <c r="G31" i="50"/>
  <c r="H18" i="50"/>
  <c r="G283" i="50"/>
  <c r="G103" i="50"/>
  <c r="O39" i="50"/>
  <c r="N232" i="50"/>
  <c r="N164" i="50"/>
  <c r="O311" i="50"/>
  <c r="O37" i="50"/>
  <c r="E153" i="50"/>
  <c r="E315" i="50"/>
  <c r="D322" i="50"/>
  <c r="O277" i="50"/>
  <c r="H31" i="50"/>
  <c r="K210" i="50"/>
  <c r="O54" i="50"/>
  <c r="H268" i="50"/>
  <c r="E39" i="50"/>
  <c r="N226" i="50"/>
  <c r="J225" i="50"/>
  <c r="K291" i="50"/>
  <c r="H235" i="50"/>
  <c r="G306" i="50"/>
  <c r="E112" i="50"/>
  <c r="H280" i="50"/>
  <c r="D29" i="50"/>
  <c r="E159" i="50"/>
  <c r="E178" i="50"/>
  <c r="F272" i="50"/>
  <c r="H274" i="50"/>
  <c r="M276" i="50"/>
  <c r="E295" i="50"/>
  <c r="P293" i="50"/>
  <c r="F143" i="50"/>
  <c r="K244" i="50"/>
  <c r="P327" i="50"/>
  <c r="E43" i="50"/>
  <c r="N319" i="50"/>
  <c r="F162" i="50"/>
  <c r="M272" i="50"/>
  <c r="E298" i="50"/>
  <c r="D254" i="50"/>
  <c r="N168" i="50"/>
  <c r="E329" i="50"/>
  <c r="J110" i="50"/>
  <c r="H313" i="50"/>
  <c r="N43" i="50"/>
  <c r="M296" i="50"/>
  <c r="O163" i="50"/>
  <c r="N21" i="50"/>
  <c r="O216" i="50"/>
  <c r="D169" i="50"/>
  <c r="N105" i="50"/>
  <c r="H49" i="50"/>
  <c r="D93" i="50"/>
  <c r="E196" i="50"/>
  <c r="D227" i="50"/>
  <c r="J47" i="50"/>
  <c r="J87" i="50"/>
  <c r="H130" i="50"/>
  <c r="O134" i="50"/>
  <c r="J33" i="50"/>
  <c r="J240" i="50"/>
  <c r="E75" i="50"/>
  <c r="J264" i="50"/>
  <c r="P329" i="50"/>
  <c r="J98" i="50"/>
  <c r="K18" i="50"/>
  <c r="K90" i="50"/>
  <c r="D245" i="50"/>
  <c r="J194" i="50"/>
  <c r="E208" i="50"/>
  <c r="J224" i="50"/>
  <c r="O298" i="50"/>
  <c r="H161" i="50"/>
  <c r="H44" i="50"/>
  <c r="L71" i="50"/>
  <c r="H240" i="50"/>
  <c r="D107" i="50"/>
  <c r="F127" i="50"/>
  <c r="P113" i="50"/>
  <c r="N311" i="50"/>
  <c r="D150" i="50"/>
  <c r="O327" i="50"/>
  <c r="D310" i="50"/>
  <c r="G129" i="50"/>
  <c r="N28" i="50"/>
  <c r="K234" i="50"/>
  <c r="O4" i="50"/>
  <c r="M188" i="50"/>
  <c r="K109" i="50"/>
  <c r="E52" i="50"/>
  <c r="J35" i="50"/>
  <c r="F43" i="50"/>
  <c r="E6" i="50"/>
  <c r="F113" i="50"/>
  <c r="E77" i="50"/>
  <c r="D203" i="50"/>
  <c r="G151" i="50"/>
  <c r="K335" i="50"/>
  <c r="L47" i="50"/>
  <c r="L86" i="50"/>
  <c r="J78" i="50"/>
  <c r="F212" i="50"/>
  <c r="H219" i="50"/>
  <c r="J305" i="50"/>
  <c r="H294" i="50"/>
  <c r="K127" i="50"/>
  <c r="M222" i="50"/>
  <c r="O101" i="50"/>
  <c r="E21" i="50"/>
  <c r="O324" i="50"/>
  <c r="N249" i="50"/>
  <c r="E269" i="50"/>
  <c r="D217" i="50"/>
  <c r="H271" i="50"/>
  <c r="J140" i="50"/>
  <c r="K327" i="50"/>
  <c r="E156" i="50"/>
  <c r="D192" i="50"/>
  <c r="H252" i="50"/>
  <c r="D311" i="50"/>
  <c r="D201" i="50"/>
  <c r="H283" i="50"/>
  <c r="G46" i="50"/>
  <c r="H51" i="50"/>
  <c r="K175" i="50"/>
  <c r="H178" i="50"/>
  <c r="M148" i="50"/>
  <c r="F165" i="50"/>
  <c r="H151" i="50"/>
  <c r="K32" i="50"/>
  <c r="J116" i="50"/>
  <c r="H302" i="50"/>
  <c r="M259" i="50"/>
  <c r="D175" i="50"/>
  <c r="E101" i="50"/>
  <c r="D161" i="50"/>
  <c r="J295" i="50"/>
  <c r="G237" i="50"/>
  <c r="P311" i="50"/>
  <c r="F109" i="50"/>
  <c r="H141" i="50"/>
  <c r="K214" i="50"/>
  <c r="N190" i="50"/>
  <c r="M46" i="50"/>
  <c r="F273" i="50"/>
  <c r="E165" i="50"/>
  <c r="H328" i="50"/>
  <c r="H188" i="50"/>
  <c r="M278" i="50"/>
  <c r="G11" i="50"/>
  <c r="F103" i="50"/>
  <c r="F85" i="50"/>
  <c r="O280" i="50"/>
  <c r="P96" i="50"/>
  <c r="M319" i="50"/>
  <c r="F192" i="50"/>
  <c r="M280" i="50"/>
  <c r="O19" i="50"/>
  <c r="E290" i="50"/>
  <c r="O206" i="50"/>
  <c r="D188" i="50"/>
  <c r="E91" i="50"/>
  <c r="G58" i="50"/>
  <c r="P145" i="50"/>
  <c r="M125" i="50"/>
  <c r="P114" i="50"/>
  <c r="M69" i="50"/>
  <c r="E323" i="50"/>
  <c r="E270" i="50"/>
  <c r="P229" i="50"/>
  <c r="J152" i="50"/>
  <c r="N244" i="50"/>
  <c r="M22" i="50"/>
  <c r="L223" i="50"/>
  <c r="D73" i="50"/>
  <c r="P14" i="50"/>
  <c r="K200" i="50"/>
  <c r="K213" i="50"/>
  <c r="H97" i="50"/>
  <c r="O220" i="50"/>
  <c r="K162" i="50"/>
  <c r="K243" i="50"/>
  <c r="D325" i="50"/>
  <c r="D172" i="50"/>
  <c r="O28" i="50"/>
  <c r="P82" i="50"/>
  <c r="D219" i="50"/>
  <c r="L33" i="50"/>
  <c r="H77" i="50"/>
  <c r="E11" i="50"/>
  <c r="O157" i="50"/>
  <c r="K282" i="50"/>
  <c r="M253" i="50"/>
  <c r="N173" i="50"/>
  <c r="E100" i="50"/>
  <c r="K227" i="50"/>
  <c r="E50" i="50"/>
  <c r="J64" i="50"/>
  <c r="K155" i="50"/>
  <c r="O8" i="50"/>
  <c r="J74" i="50"/>
  <c r="P28" i="50"/>
  <c r="D37" i="50"/>
  <c r="J302" i="50"/>
  <c r="H291" i="50"/>
  <c r="D257" i="50"/>
  <c r="K147" i="50"/>
  <c r="N23" i="50"/>
  <c r="J63" i="50"/>
  <c r="P298" i="50"/>
  <c r="P6" i="50"/>
  <c r="E293" i="50"/>
  <c r="G308" i="50"/>
  <c r="M221" i="50"/>
  <c r="N16" i="50"/>
  <c r="L279" i="50"/>
  <c r="F141" i="50"/>
  <c r="D62" i="50"/>
  <c r="K172" i="50"/>
  <c r="J297" i="50"/>
  <c r="M30" i="50"/>
  <c r="N197" i="50"/>
  <c r="N333" i="50"/>
  <c r="F206" i="50"/>
  <c r="F256" i="50"/>
  <c r="K240" i="50"/>
  <c r="L174" i="50"/>
  <c r="H11" i="50"/>
  <c r="D151" i="50"/>
  <c r="P39" i="50"/>
  <c r="G122" i="50"/>
  <c r="L199" i="50"/>
  <c r="D132" i="50"/>
  <c r="M320" i="50"/>
  <c r="J24" i="50"/>
  <c r="N222" i="50"/>
  <c r="E284" i="50"/>
  <c r="F223" i="50"/>
  <c r="N182" i="50"/>
  <c r="M47" i="50"/>
  <c r="N44" i="50"/>
  <c r="G217" i="50"/>
  <c r="N255" i="50"/>
  <c r="M211" i="50"/>
  <c r="F60" i="50"/>
  <c r="K277" i="50"/>
  <c r="F15" i="50"/>
  <c r="G307" i="50"/>
  <c r="J93" i="50"/>
  <c r="D38" i="50"/>
  <c r="P279" i="50"/>
  <c r="N205" i="50"/>
  <c r="F154" i="50"/>
  <c r="H312" i="50"/>
  <c r="L100" i="50"/>
  <c r="K66" i="50"/>
  <c r="J4" i="50"/>
  <c r="N138" i="50"/>
  <c r="K37" i="50"/>
  <c r="D328" i="50"/>
  <c r="D78" i="50"/>
  <c r="N280" i="50"/>
  <c r="F227" i="50"/>
  <c r="L81" i="50"/>
  <c r="P105" i="50"/>
  <c r="H296" i="50"/>
  <c r="H324" i="50"/>
  <c r="O313" i="50"/>
  <c r="F11" i="50"/>
  <c r="H223" i="50"/>
  <c r="D14" i="50"/>
  <c r="J251" i="50"/>
  <c r="H32" i="50"/>
  <c r="D332" i="50"/>
  <c r="N308" i="50"/>
  <c r="O20" i="50"/>
  <c r="E176" i="50"/>
  <c r="F91" i="50"/>
  <c r="G227" i="50"/>
  <c r="M94" i="50"/>
  <c r="K176" i="50"/>
  <c r="H23" i="50"/>
  <c r="G300" i="50"/>
  <c r="F329" i="50"/>
  <c r="O102" i="50"/>
  <c r="M83" i="50"/>
  <c r="H8" i="50"/>
  <c r="D223" i="50"/>
  <c r="F86" i="50"/>
  <c r="K9" i="50"/>
  <c r="D208" i="50"/>
  <c r="K297" i="50"/>
  <c r="H229" i="50"/>
  <c r="M87" i="50"/>
  <c r="F63" i="50"/>
  <c r="E237" i="50"/>
  <c r="M208" i="50"/>
  <c r="L39" i="50"/>
  <c r="P208" i="50"/>
  <c r="P131" i="50"/>
  <c r="O276" i="50"/>
  <c r="D21" i="50"/>
  <c r="D72" i="50"/>
  <c r="L243" i="50"/>
  <c r="L99" i="50"/>
  <c r="K36" i="50"/>
  <c r="O183" i="50"/>
  <c r="L14" i="50"/>
  <c r="D275" i="50"/>
  <c r="F314" i="50"/>
  <c r="L20" i="50"/>
  <c r="M310" i="50"/>
  <c r="H117" i="50"/>
  <c r="J277" i="50"/>
  <c r="F54" i="50"/>
  <c r="N204" i="50"/>
  <c r="N49" i="50"/>
  <c r="H39" i="50"/>
  <c r="N175" i="50"/>
  <c r="N169" i="50"/>
  <c r="D289" i="50"/>
  <c r="I273" i="50"/>
  <c r="M164" i="50"/>
  <c r="E117" i="50"/>
  <c r="D145" i="50"/>
  <c r="K43" i="50"/>
  <c r="O228" i="50"/>
  <c r="E258" i="50"/>
  <c r="E296" i="50"/>
  <c r="F117" i="50"/>
  <c r="F188" i="50"/>
  <c r="G26" i="50"/>
  <c r="K93" i="50"/>
  <c r="E64" i="50"/>
  <c r="K139" i="50"/>
  <c r="M138" i="50"/>
  <c r="H308" i="50"/>
  <c r="J141" i="50"/>
  <c r="P250" i="50"/>
  <c r="J166" i="50"/>
  <c r="M262" i="50"/>
  <c r="K39" i="50"/>
  <c r="L70" i="50"/>
  <c r="H41" i="50"/>
  <c r="G226" i="50"/>
  <c r="F202" i="50"/>
  <c r="G198" i="50"/>
  <c r="J54" i="50"/>
  <c r="K106" i="50"/>
  <c r="L290" i="50"/>
  <c r="O47" i="50"/>
  <c r="M174" i="50"/>
  <c r="E148" i="50"/>
  <c r="P273" i="50"/>
  <c r="D33" i="50"/>
  <c r="F76" i="50"/>
  <c r="P152" i="50"/>
  <c r="N122" i="50"/>
  <c r="K131" i="50"/>
  <c r="H162" i="50"/>
  <c r="N125" i="50"/>
  <c r="F59" i="50"/>
  <c r="M184" i="50"/>
  <c r="G109" i="50"/>
  <c r="O29" i="50"/>
  <c r="F35" i="50"/>
  <c r="H207" i="50"/>
  <c r="E240" i="50"/>
  <c r="P121" i="50"/>
  <c r="L15" i="50"/>
  <c r="J29" i="50"/>
  <c r="M12" i="50"/>
  <c r="J217" i="50"/>
  <c r="G231" i="50"/>
  <c r="F335" i="50"/>
  <c r="P242" i="50"/>
  <c r="G158" i="50"/>
  <c r="F67" i="50"/>
  <c r="O32" i="50"/>
  <c r="L34" i="50"/>
  <c r="H306" i="50"/>
  <c r="P204" i="50"/>
  <c r="H125" i="50"/>
  <c r="F305" i="50"/>
  <c r="J81" i="50"/>
  <c r="L120" i="50"/>
  <c r="E256" i="50"/>
  <c r="L295" i="50"/>
  <c r="K262" i="50"/>
  <c r="D6" i="50"/>
  <c r="P89" i="50"/>
  <c r="F196" i="50"/>
  <c r="L35" i="50"/>
  <c r="M165" i="50"/>
  <c r="F286" i="50"/>
  <c r="J246" i="50"/>
  <c r="N207" i="50"/>
  <c r="M107" i="50"/>
  <c r="M266" i="50"/>
  <c r="H238" i="50"/>
  <c r="P55" i="50"/>
  <c r="I270" i="50"/>
  <c r="D273" i="50"/>
  <c r="F330" i="50"/>
  <c r="P174" i="50"/>
  <c r="L318" i="50"/>
  <c r="H13" i="50"/>
  <c r="J155" i="50"/>
  <c r="K203" i="50"/>
  <c r="F313" i="50"/>
  <c r="O236" i="50"/>
  <c r="E113" i="50"/>
  <c r="L125" i="50"/>
  <c r="H205" i="50"/>
  <c r="N17" i="50"/>
  <c r="P205" i="50"/>
  <c r="F51" i="50"/>
  <c r="D148" i="50"/>
  <c r="L315" i="50"/>
  <c r="O27" i="50"/>
  <c r="L63" i="50"/>
  <c r="N20" i="50"/>
  <c r="D158" i="50"/>
  <c r="E198" i="50"/>
  <c r="O96" i="50"/>
  <c r="M149" i="50"/>
  <c r="N216" i="50"/>
  <c r="O309" i="50"/>
  <c r="M239" i="50"/>
  <c r="D156" i="50"/>
  <c r="O114" i="50"/>
  <c r="O160" i="50"/>
  <c r="P37" i="50"/>
  <c r="F102" i="50"/>
  <c r="H190" i="50"/>
  <c r="N330" i="50"/>
  <c r="G327" i="50"/>
  <c r="N33" i="50"/>
  <c r="I262" i="50"/>
  <c r="L187" i="50"/>
  <c r="O241" i="50"/>
  <c r="G128" i="50"/>
  <c r="M118" i="50"/>
  <c r="L317" i="50"/>
  <c r="E68" i="50"/>
  <c r="L240" i="50"/>
  <c r="F275" i="50"/>
  <c r="G333" i="50"/>
  <c r="O181" i="50"/>
  <c r="M116" i="50"/>
  <c r="G141" i="50"/>
  <c r="E250" i="50"/>
  <c r="D306" i="50"/>
  <c r="M220" i="50"/>
  <c r="D333" i="50"/>
  <c r="G292" i="50"/>
  <c r="N150" i="50"/>
  <c r="E24" i="50"/>
  <c r="F287" i="50"/>
  <c r="D295" i="50"/>
  <c r="J229" i="50"/>
  <c r="N227" i="50"/>
  <c r="H191" i="50"/>
  <c r="N45" i="50"/>
  <c r="H170" i="50"/>
  <c r="H19" i="50"/>
  <c r="N266" i="50"/>
  <c r="D24" i="50"/>
  <c r="F268" i="50"/>
  <c r="J279" i="50"/>
  <c r="N240" i="50"/>
  <c r="D16" i="50"/>
  <c r="G280" i="50"/>
  <c r="K54" i="50"/>
  <c r="O208" i="50"/>
  <c r="J326" i="50"/>
  <c r="M335" i="50"/>
  <c r="J41" i="50"/>
  <c r="F209" i="50"/>
  <c r="E304" i="50"/>
  <c r="E330" i="50"/>
  <c r="G220" i="50"/>
  <c r="E225" i="50"/>
  <c r="N132" i="50"/>
  <c r="H304" i="50"/>
  <c r="O151" i="50"/>
  <c r="M4" i="50"/>
  <c r="M279" i="50"/>
  <c r="O143" i="50"/>
  <c r="M52" i="50"/>
  <c r="O245" i="50"/>
  <c r="P197" i="50"/>
  <c r="N258" i="50"/>
  <c r="E83" i="50"/>
  <c r="O175" i="50"/>
  <c r="P23" i="50"/>
  <c r="M328" i="50"/>
  <c r="K218" i="50"/>
  <c r="G299" i="50"/>
  <c r="G95" i="50"/>
  <c r="K271" i="50"/>
  <c r="G225" i="50"/>
  <c r="M111" i="50"/>
  <c r="O15" i="50"/>
  <c r="F137" i="50"/>
  <c r="K20" i="50"/>
  <c r="G100" i="50"/>
  <c r="H275" i="50"/>
  <c r="E328" i="50"/>
  <c r="K117" i="50"/>
  <c r="E168" i="50"/>
  <c r="J147" i="50"/>
  <c r="F177" i="50"/>
  <c r="O227" i="50"/>
  <c r="K228" i="50"/>
  <c r="N8" i="50"/>
  <c r="O201" i="50"/>
  <c r="M236" i="50"/>
  <c r="G102" i="50"/>
  <c r="E19" i="50"/>
  <c r="J94" i="50"/>
  <c r="G115" i="50"/>
  <c r="H327" i="50"/>
  <c r="J96" i="50"/>
  <c r="D102" i="50"/>
  <c r="E243" i="50"/>
  <c r="D222" i="50"/>
  <c r="M311" i="50"/>
  <c r="G251" i="50"/>
  <c r="H101" i="50"/>
  <c r="H250" i="50"/>
  <c r="J14" i="50"/>
  <c r="O331" i="50"/>
  <c r="M185" i="50"/>
  <c r="M131" i="50"/>
  <c r="H333" i="50"/>
  <c r="E271" i="50"/>
  <c r="N230" i="50"/>
  <c r="E71" i="50"/>
  <c r="K238" i="50"/>
  <c r="K12" i="50"/>
  <c r="M31" i="50"/>
  <c r="K164" i="50"/>
  <c r="G309" i="50"/>
  <c r="H204" i="50"/>
  <c r="D330" i="50"/>
  <c r="O75" i="50"/>
  <c r="J320" i="50"/>
  <c r="E82" i="50"/>
  <c r="M318" i="50"/>
  <c r="F120" i="50"/>
  <c r="F123" i="50"/>
  <c r="H184" i="50"/>
  <c r="D153" i="50"/>
  <c r="H69" i="50"/>
  <c r="J49" i="50"/>
  <c r="M304" i="50"/>
  <c r="M298" i="50"/>
  <c r="K77" i="50"/>
  <c r="F131" i="50"/>
  <c r="E108" i="50"/>
  <c r="J281" i="50"/>
  <c r="K173" i="50"/>
  <c r="G124" i="50"/>
  <c r="J48" i="50"/>
  <c r="M137" i="50"/>
  <c r="P246" i="50"/>
  <c r="N252" i="50"/>
  <c r="H269" i="50"/>
  <c r="L16" i="50"/>
  <c r="H148" i="50"/>
  <c r="H232" i="50"/>
  <c r="N193" i="50"/>
  <c r="D248" i="50"/>
  <c r="O57" i="50"/>
  <c r="H168" i="50"/>
  <c r="K170" i="50"/>
  <c r="O307" i="50"/>
  <c r="O207" i="50"/>
  <c r="J6" i="50"/>
  <c r="E2" i="50"/>
  <c r="J89" i="50"/>
  <c r="F39" i="50"/>
  <c r="J21" i="50"/>
  <c r="H253" i="50"/>
  <c r="J9" i="50"/>
  <c r="N262" i="50"/>
  <c r="H318" i="50"/>
  <c r="E63" i="50"/>
  <c r="G169" i="50"/>
  <c r="N295" i="50"/>
  <c r="K161" i="50"/>
  <c r="N29" i="50"/>
  <c r="L89" i="50"/>
  <c r="H199" i="50"/>
  <c r="L177" i="50"/>
  <c r="D136" i="50"/>
  <c r="N110" i="50"/>
  <c r="P138" i="50"/>
  <c r="P331" i="50"/>
  <c r="K226" i="50"/>
  <c r="D68" i="50"/>
  <c r="M235" i="50"/>
  <c r="M72" i="50"/>
  <c r="H140" i="50"/>
  <c r="O198" i="50"/>
  <c r="L235" i="50"/>
  <c r="D15" i="50"/>
  <c r="G112" i="50"/>
  <c r="G233" i="50"/>
  <c r="J40" i="50"/>
  <c r="P182" i="50"/>
  <c r="L161" i="50"/>
  <c r="F178" i="50"/>
  <c r="O63" i="50"/>
  <c r="H45" i="50"/>
  <c r="E211" i="50"/>
  <c r="H144" i="50"/>
  <c r="K130" i="50"/>
  <c r="L214" i="50"/>
  <c r="F181" i="50"/>
  <c r="O22" i="50"/>
  <c r="K24" i="50"/>
  <c r="E121" i="50"/>
  <c r="J145" i="50"/>
  <c r="J56" i="50"/>
  <c r="D174" i="50"/>
  <c r="K281" i="50"/>
  <c r="L251" i="50"/>
  <c r="P75" i="50"/>
  <c r="K315" i="50"/>
  <c r="M167" i="50"/>
  <c r="L195" i="50"/>
  <c r="F242" i="50"/>
  <c r="J75" i="50"/>
  <c r="E229" i="50"/>
  <c r="F57" i="50"/>
  <c r="G281" i="50"/>
  <c r="K231" i="50"/>
  <c r="M151" i="50"/>
  <c r="D204" i="50"/>
  <c r="K17" i="50"/>
  <c r="P173" i="50"/>
  <c r="O18" i="50"/>
  <c r="N127" i="50"/>
  <c r="O300" i="50"/>
  <c r="O71" i="50"/>
  <c r="H159" i="50"/>
  <c r="J45" i="50"/>
  <c r="K237" i="50"/>
  <c r="E193" i="50"/>
  <c r="D34" i="50"/>
  <c r="G216" i="50"/>
  <c r="O89" i="50"/>
  <c r="D133" i="50"/>
  <c r="M156" i="50"/>
  <c r="L326" i="50"/>
  <c r="L73" i="50"/>
  <c r="E189" i="50"/>
  <c r="H335" i="50"/>
  <c r="K211" i="50"/>
  <c r="N202" i="50"/>
  <c r="M10" i="50"/>
  <c r="F299" i="50"/>
  <c r="M76" i="50"/>
  <c r="K168" i="50"/>
  <c r="P40" i="50"/>
  <c r="E120" i="50"/>
  <c r="E291" i="50"/>
  <c r="O11" i="50"/>
  <c r="P68" i="50"/>
  <c r="F27" i="50"/>
  <c r="D56" i="50"/>
  <c r="P9" i="50"/>
  <c r="O221" i="50"/>
  <c r="M33" i="50"/>
  <c r="N137" i="50"/>
  <c r="G86" i="50"/>
  <c r="O7" i="50"/>
  <c r="D307" i="50"/>
  <c r="G289" i="50"/>
  <c r="E173" i="50"/>
  <c r="D277" i="50"/>
  <c r="G90" i="50"/>
  <c r="N208" i="50"/>
  <c r="J310" i="50"/>
  <c r="L52" i="50"/>
  <c r="N270" i="50"/>
  <c r="P134" i="50"/>
  <c r="D262" i="50"/>
  <c r="K246" i="50"/>
  <c r="O234" i="50"/>
  <c r="M55" i="50"/>
  <c r="L133" i="50"/>
  <c r="J272" i="50"/>
  <c r="P101" i="50"/>
  <c r="E51" i="50"/>
  <c r="O275" i="50"/>
  <c r="F326" i="50"/>
  <c r="K120" i="50"/>
  <c r="L119" i="50"/>
  <c r="J168" i="50"/>
  <c r="E180" i="50"/>
  <c r="N315" i="50"/>
  <c r="J51" i="50"/>
  <c r="F156" i="50"/>
  <c r="L225" i="50"/>
  <c r="L46" i="50"/>
  <c r="D49" i="50"/>
  <c r="F295" i="50"/>
  <c r="O161" i="50"/>
  <c r="M216" i="50"/>
  <c r="H272" i="50"/>
  <c r="N195" i="50"/>
  <c r="H251" i="50"/>
  <c r="J322" i="50"/>
  <c r="F222" i="50"/>
  <c r="G37" i="50"/>
  <c r="D98" i="50"/>
  <c r="N215" i="50"/>
  <c r="N96" i="50"/>
  <c r="J267" i="50"/>
  <c r="G52" i="50"/>
  <c r="N211" i="50"/>
  <c r="J333" i="50"/>
  <c r="K94" i="50"/>
  <c r="O118" i="50"/>
  <c r="M215" i="50"/>
  <c r="P128" i="50"/>
  <c r="P10" i="50"/>
  <c r="F150" i="50"/>
  <c r="D128" i="50"/>
  <c r="E254" i="50"/>
  <c r="F320" i="50"/>
  <c r="M145" i="50"/>
  <c r="P212" i="50"/>
  <c r="J214" i="50"/>
  <c r="P126" i="50"/>
  <c r="H99" i="50"/>
  <c r="M297" i="50"/>
  <c r="E292" i="50"/>
  <c r="K41" i="50"/>
  <c r="F115" i="50"/>
  <c r="H4" i="50"/>
  <c r="L121" i="50"/>
  <c r="K59" i="50"/>
  <c r="O233" i="50"/>
  <c r="I264" i="50"/>
  <c r="K192" i="50"/>
  <c r="J171" i="50"/>
  <c r="E272" i="50"/>
  <c r="N309" i="50"/>
  <c r="O98" i="50"/>
  <c r="P116" i="50"/>
  <c r="E122" i="50"/>
  <c r="E183" i="50"/>
  <c r="L166" i="50"/>
  <c r="P283" i="50"/>
  <c r="K73" i="50"/>
  <c r="K317" i="50"/>
  <c r="D280" i="50"/>
  <c r="M212" i="50"/>
  <c r="K179" i="50"/>
  <c r="J114" i="50"/>
  <c r="J332" i="50"/>
  <c r="L228" i="50"/>
  <c r="D138" i="50"/>
  <c r="J206" i="50"/>
  <c r="J36" i="50"/>
  <c r="E335" i="50"/>
  <c r="O321" i="50"/>
  <c r="L311" i="50"/>
  <c r="D5" i="50"/>
  <c r="N142" i="50"/>
  <c r="M103" i="50"/>
  <c r="E214" i="50"/>
  <c r="L87" i="50"/>
  <c r="K132" i="50"/>
  <c r="F205" i="50"/>
  <c r="M183" i="50"/>
  <c r="H74" i="50"/>
  <c r="F309" i="50"/>
  <c r="L245" i="50"/>
  <c r="D13" i="50"/>
  <c r="F122" i="50"/>
  <c r="G168" i="50"/>
  <c r="J39" i="50"/>
  <c r="N89" i="50"/>
  <c r="P12" i="50"/>
  <c r="J237" i="50"/>
  <c r="N53" i="50"/>
  <c r="E85" i="50"/>
  <c r="E162" i="50"/>
  <c r="M70" i="50"/>
  <c r="O289" i="50"/>
  <c r="G303" i="50"/>
  <c r="M331" i="50"/>
  <c r="N4" i="50"/>
  <c r="M146" i="50"/>
  <c r="M300" i="50"/>
  <c r="M225" i="50"/>
  <c r="K294" i="50"/>
  <c r="E116" i="50"/>
  <c r="K285" i="50"/>
  <c r="N273" i="50"/>
  <c r="H5" i="50"/>
  <c r="H171" i="50"/>
  <c r="K215" i="50"/>
  <c r="M326" i="50"/>
  <c r="K292" i="50"/>
  <c r="P27" i="50"/>
  <c r="E278" i="50"/>
  <c r="G319" i="50"/>
  <c r="J261" i="50"/>
  <c r="L175" i="50"/>
  <c r="D109" i="50"/>
  <c r="F221" i="50"/>
  <c r="G328" i="50"/>
  <c r="N100" i="50"/>
  <c r="J164" i="50"/>
  <c r="P142" i="50"/>
  <c r="M101" i="50"/>
  <c r="G55" i="50"/>
  <c r="N146" i="50"/>
  <c r="D247" i="50"/>
  <c r="D187" i="50"/>
  <c r="N289" i="50"/>
  <c r="H88" i="50"/>
  <c r="J265" i="50"/>
  <c r="M323" i="50"/>
  <c r="J196" i="50"/>
  <c r="F106" i="50"/>
  <c r="D200" i="50"/>
  <c r="E12" i="50"/>
  <c r="O180" i="50"/>
  <c r="N243" i="50"/>
  <c r="J202" i="50"/>
  <c r="K11" i="50"/>
  <c r="J298" i="50"/>
  <c r="K157" i="50"/>
  <c r="K87" i="50"/>
  <c r="N56" i="50"/>
  <c r="L280" i="50"/>
  <c r="E249" i="50"/>
  <c r="H309" i="50"/>
  <c r="O177" i="50"/>
  <c r="D242" i="50"/>
  <c r="H52" i="50"/>
  <c r="E35" i="50"/>
  <c r="J269" i="50"/>
  <c r="O23" i="50"/>
  <c r="O332" i="50"/>
  <c r="L159" i="50"/>
  <c r="F47" i="50"/>
  <c r="H173" i="50"/>
  <c r="J165" i="50"/>
  <c r="D114" i="50"/>
  <c r="O132" i="50"/>
  <c r="G44" i="50"/>
  <c r="K268" i="50"/>
  <c r="F234" i="50"/>
  <c r="J210" i="50"/>
  <c r="K274" i="50"/>
  <c r="D17" i="50"/>
  <c r="G296" i="50"/>
  <c r="J232" i="50"/>
  <c r="D191" i="50"/>
  <c r="K230" i="50"/>
  <c r="J55" i="50"/>
  <c r="J222" i="50"/>
  <c r="G9" i="50"/>
  <c r="J300" i="50"/>
  <c r="H127" i="50"/>
  <c r="F30" i="50"/>
  <c r="D120" i="50"/>
  <c r="G230" i="50"/>
  <c r="J119" i="50"/>
  <c r="P274" i="50"/>
  <c r="O26" i="50"/>
  <c r="J161" i="50"/>
  <c r="E233" i="50"/>
  <c r="I263" i="50"/>
  <c r="E79" i="50"/>
  <c r="M85" i="50"/>
  <c r="L312" i="50"/>
  <c r="K160" i="50"/>
  <c r="P62" i="50"/>
  <c r="O215" i="50"/>
  <c r="F87" i="50"/>
  <c r="M243" i="50"/>
  <c r="H233" i="50"/>
  <c r="N133" i="50"/>
  <c r="L165" i="50"/>
  <c r="N328" i="50"/>
  <c r="K145" i="50"/>
  <c r="E4" i="50"/>
  <c r="M98" i="50"/>
  <c r="K186" i="50"/>
  <c r="D67" i="50"/>
  <c r="G82" i="50"/>
  <c r="G208" i="50"/>
  <c r="J205" i="50"/>
  <c r="N24" i="50"/>
  <c r="G305" i="50"/>
  <c r="E310" i="50"/>
  <c r="N162" i="50"/>
  <c r="J325" i="50"/>
  <c r="J248" i="50"/>
  <c r="H248" i="50"/>
  <c r="O230" i="50"/>
  <c r="I272" i="50"/>
  <c r="H25" i="50"/>
  <c r="M93" i="50"/>
  <c r="N331" i="50"/>
  <c r="H208" i="50"/>
  <c r="O94" i="50"/>
  <c r="H119" i="50"/>
  <c r="N322" i="50"/>
  <c r="N124" i="50"/>
  <c r="O249" i="50"/>
  <c r="H87" i="50"/>
  <c r="N223" i="50"/>
  <c r="O204" i="50"/>
  <c r="O14" i="50"/>
  <c r="F133" i="50"/>
  <c r="G188" i="50"/>
  <c r="M268" i="50"/>
  <c r="H66" i="50"/>
  <c r="O147" i="50"/>
  <c r="D65" i="50"/>
  <c r="E20" i="50"/>
  <c r="N188" i="50"/>
  <c r="J15" i="50"/>
  <c r="L164" i="50"/>
  <c r="P302" i="50"/>
  <c r="G310" i="50"/>
  <c r="M284" i="50"/>
  <c r="O49" i="50"/>
  <c r="E34" i="50"/>
  <c r="K208" i="50"/>
  <c r="L198" i="50"/>
  <c r="D321" i="50"/>
  <c r="P322" i="50"/>
  <c r="E107" i="50"/>
  <c r="K198" i="50"/>
  <c r="P258" i="50"/>
  <c r="E232" i="50"/>
  <c r="P5" i="50"/>
  <c r="L48" i="50"/>
  <c r="G315" i="50"/>
  <c r="M291" i="50"/>
  <c r="D111" i="50"/>
  <c r="L303" i="50"/>
  <c r="F301" i="50"/>
  <c r="L207" i="50"/>
  <c r="H249" i="50"/>
  <c r="J23" i="50"/>
  <c r="H311" i="50"/>
  <c r="F210" i="50"/>
  <c r="F327" i="50"/>
  <c r="O68" i="50"/>
  <c r="N5" i="50"/>
  <c r="H330" i="50"/>
  <c r="J219" i="50"/>
  <c r="M255" i="50"/>
  <c r="N35" i="50"/>
  <c r="G166" i="50"/>
  <c r="P158" i="50"/>
  <c r="P312" i="50"/>
  <c r="H224" i="50"/>
  <c r="P110" i="50"/>
  <c r="N282" i="50"/>
  <c r="D92" i="50"/>
  <c r="J197" i="50"/>
  <c r="E14" i="50"/>
  <c r="O124" i="50"/>
  <c r="F296" i="50"/>
  <c r="D323" i="50"/>
  <c r="J268" i="50"/>
  <c r="K61" i="50"/>
  <c r="P187" i="50"/>
  <c r="E84" i="50"/>
  <c r="O179" i="50"/>
  <c r="O285" i="50"/>
  <c r="M287" i="50"/>
  <c r="D59" i="50"/>
  <c r="D299" i="50"/>
  <c r="K97" i="50"/>
  <c r="D240" i="50"/>
  <c r="I260" i="50"/>
  <c r="G275" i="50"/>
  <c r="D100" i="50"/>
  <c r="D279" i="50"/>
  <c r="H2" i="50"/>
  <c r="E80" i="50"/>
  <c r="O308" i="50"/>
  <c r="D116" i="50"/>
  <c r="G330" i="50"/>
  <c r="F310" i="50"/>
  <c r="H175" i="50"/>
  <c r="E235" i="50"/>
  <c r="J270" i="50"/>
  <c r="P137" i="50"/>
  <c r="M277" i="50"/>
  <c r="D281" i="50"/>
  <c r="O30" i="50"/>
  <c r="H153" i="50"/>
  <c r="J282" i="50"/>
  <c r="N220" i="50"/>
  <c r="J84" i="50"/>
  <c r="K302" i="50"/>
  <c r="N69" i="50"/>
  <c r="K284" i="50"/>
  <c r="J313" i="50"/>
  <c r="E334" i="50"/>
  <c r="G279" i="50"/>
  <c r="H270" i="50"/>
  <c r="N120" i="50"/>
  <c r="D27" i="50"/>
  <c r="P231" i="50"/>
  <c r="H288" i="50"/>
  <c r="P263" i="50"/>
  <c r="H287" i="50"/>
  <c r="O76" i="50"/>
  <c r="N25" i="50"/>
  <c r="K111" i="50"/>
  <c r="D28" i="50"/>
  <c r="O141" i="50"/>
  <c r="K167" i="50"/>
  <c r="O45" i="50"/>
  <c r="M105" i="50"/>
  <c r="D290" i="50"/>
  <c r="F263" i="50"/>
  <c r="M147" i="50"/>
  <c r="K15" i="50"/>
  <c r="P107" i="50"/>
  <c r="E41" i="50"/>
  <c r="P45" i="50"/>
  <c r="O323" i="50"/>
  <c r="J330" i="50"/>
  <c r="G8" i="50"/>
  <c r="G42" i="50"/>
  <c r="O282" i="50"/>
  <c r="J286" i="50"/>
  <c r="O149" i="50"/>
  <c r="E144" i="50"/>
  <c r="O319" i="50"/>
  <c r="E3" i="50"/>
  <c r="E18" i="50"/>
  <c r="G288" i="50"/>
  <c r="M333" i="50"/>
  <c r="L239" i="50"/>
  <c r="J239" i="50"/>
  <c r="O196" i="50"/>
  <c r="D335" i="50"/>
  <c r="O210" i="50"/>
  <c r="G66" i="50"/>
  <c r="K220" i="50"/>
  <c r="E88" i="50"/>
  <c r="N85" i="50"/>
  <c r="G104" i="50"/>
  <c r="E333" i="50"/>
  <c r="D316" i="50"/>
  <c r="F333" i="50"/>
  <c r="G178" i="50"/>
  <c r="J80" i="50"/>
  <c r="H259" i="50"/>
  <c r="G113" i="50"/>
  <c r="N144" i="50"/>
  <c r="G7" i="50"/>
  <c r="E314" i="50"/>
  <c r="O187" i="50"/>
  <c r="N198" i="50"/>
  <c r="F34" i="50"/>
  <c r="N22" i="50"/>
  <c r="P189" i="50"/>
  <c r="O294" i="50"/>
  <c r="E311" i="50"/>
  <c r="N286" i="50"/>
  <c r="G222" i="50"/>
  <c r="O291" i="50"/>
  <c r="E76" i="50"/>
  <c r="D334" i="50"/>
  <c r="E187" i="50"/>
  <c r="J58" i="50"/>
  <c r="H54" i="50"/>
  <c r="J211" i="50"/>
  <c r="K331" i="50"/>
  <c r="D235" i="50"/>
  <c r="N136" i="50"/>
  <c r="G321" i="50"/>
  <c r="O239" i="50"/>
  <c r="P194" i="50"/>
  <c r="L38" i="50"/>
  <c r="O288" i="50"/>
  <c r="E184" i="50"/>
  <c r="E89" i="50"/>
  <c r="J180" i="50"/>
  <c r="G106" i="50"/>
  <c r="O86" i="50"/>
  <c r="G108" i="50"/>
  <c r="D32" i="50"/>
  <c r="G116" i="50"/>
  <c r="K22" i="50"/>
  <c r="N276" i="50"/>
  <c r="L40" i="50"/>
  <c r="F111" i="50"/>
  <c r="N301" i="50"/>
  <c r="K65" i="50"/>
  <c r="F274" i="50"/>
  <c r="O315" i="50"/>
  <c r="D23" i="50"/>
  <c r="H90" i="50"/>
  <c r="P292" i="50"/>
  <c r="M73" i="50"/>
  <c r="K81" i="50"/>
  <c r="P239" i="50"/>
  <c r="H202" i="50"/>
  <c r="D76" i="50"/>
  <c r="G80" i="50"/>
  <c r="O278" i="50"/>
  <c r="P209" i="50"/>
  <c r="E222" i="50"/>
  <c r="K288" i="50"/>
  <c r="L291" i="50"/>
  <c r="N126" i="50"/>
  <c r="G326" i="50"/>
  <c r="E206" i="50"/>
  <c r="G79" i="50"/>
  <c r="N304" i="50"/>
  <c r="O125" i="50"/>
  <c r="H64" i="50"/>
  <c r="G134" i="50"/>
  <c r="K44" i="50"/>
  <c r="J175" i="50"/>
  <c r="O24" i="50"/>
  <c r="O46" i="50"/>
  <c r="D45" i="50"/>
  <c r="N158" i="50"/>
  <c r="D252" i="50"/>
  <c r="P281" i="50"/>
  <c r="M28" i="50"/>
  <c r="L23" i="50"/>
  <c r="H27" i="50"/>
  <c r="K229" i="50"/>
  <c r="H91" i="50"/>
  <c r="H322" i="50"/>
  <c r="P307" i="50"/>
  <c r="K50" i="50"/>
  <c r="F325" i="50"/>
  <c r="L102" i="50"/>
  <c r="J178" i="50"/>
  <c r="P294" i="50"/>
  <c r="E308" i="50"/>
  <c r="O136" i="50"/>
  <c r="M21" i="50"/>
  <c r="D229" i="50"/>
  <c r="L196" i="50"/>
  <c r="H289" i="50"/>
  <c r="F276" i="50"/>
  <c r="G87" i="50"/>
  <c r="F14" i="50"/>
  <c r="M128" i="50"/>
  <c r="N221" i="50"/>
  <c r="H300" i="50"/>
  <c r="L249" i="50"/>
  <c r="N209" i="50"/>
  <c r="O111" i="50"/>
  <c r="L258" i="50"/>
  <c r="G157" i="50"/>
  <c r="J188" i="50"/>
  <c r="G38" i="50"/>
  <c r="K242" i="50"/>
  <c r="N161" i="50"/>
  <c r="N106" i="50"/>
  <c r="E17" i="50"/>
  <c r="O74" i="50"/>
  <c r="K16" i="50"/>
  <c r="H255" i="50"/>
  <c r="J301" i="50"/>
  <c r="N19" i="50"/>
  <c r="J139" i="50"/>
  <c r="G88" i="50"/>
  <c r="L154" i="50"/>
  <c r="E221" i="50"/>
  <c r="P230" i="50"/>
  <c r="D230" i="50"/>
  <c r="K28" i="50"/>
  <c r="E28" i="50"/>
  <c r="J306" i="50"/>
  <c r="N174" i="50"/>
  <c r="E66" i="50"/>
  <c r="F318" i="50"/>
  <c r="K72" i="50"/>
  <c r="E119" i="50"/>
  <c r="M217" i="50"/>
  <c r="E320" i="50"/>
  <c r="E209" i="50"/>
  <c r="D25" i="50"/>
  <c r="F21" i="50"/>
  <c r="D69" i="50"/>
  <c r="F168" i="50"/>
  <c r="O105" i="50"/>
  <c r="K148" i="50"/>
  <c r="N302" i="50"/>
  <c r="E312" i="50"/>
  <c r="G36" i="50"/>
  <c r="L24" i="50"/>
  <c r="M120" i="50"/>
  <c r="N13" i="50"/>
  <c r="O178" i="50"/>
  <c r="F324" i="50"/>
  <c r="D22" i="50"/>
  <c r="P34" i="50"/>
  <c r="M303" i="50"/>
  <c r="N242" i="50"/>
  <c r="L328" i="50"/>
  <c r="O162" i="50"/>
  <c r="F114" i="50"/>
  <c r="N160" i="50"/>
  <c r="P196" i="50"/>
  <c r="K273" i="50"/>
  <c r="F50" i="50"/>
  <c r="L18" i="50"/>
  <c r="L57" i="50"/>
  <c r="M163" i="50"/>
  <c r="E319" i="50"/>
  <c r="J123" i="50"/>
  <c r="L106" i="50"/>
  <c r="E181" i="50"/>
  <c r="J290" i="50"/>
  <c r="F291" i="50"/>
  <c r="K311" i="50"/>
  <c r="H22" i="50"/>
  <c r="D297" i="50"/>
  <c r="P160" i="50"/>
  <c r="O139" i="50"/>
  <c r="K305" i="50"/>
  <c r="K326" i="50"/>
  <c r="M223" i="50"/>
  <c r="J287" i="50"/>
  <c r="M205" i="50"/>
  <c r="L136" i="50"/>
  <c r="M332" i="50"/>
  <c r="E123" i="50"/>
  <c r="P93" i="50"/>
  <c r="M177" i="50"/>
  <c r="K235" i="50"/>
  <c r="G12" i="50"/>
  <c r="J334" i="50"/>
  <c r="E36" i="50"/>
  <c r="M130" i="50"/>
  <c r="M219" i="50"/>
  <c r="N30" i="50"/>
  <c r="M264" i="50"/>
  <c r="L25" i="50"/>
  <c r="F228" i="50"/>
  <c r="G247" i="50"/>
  <c r="F284" i="50"/>
  <c r="P104" i="50"/>
  <c r="G33" i="50"/>
  <c r="J22" i="50"/>
  <c r="O184" i="50"/>
  <c r="G4" i="50"/>
  <c r="N75" i="50"/>
  <c r="H158" i="50"/>
  <c r="L117" i="50"/>
  <c r="J296" i="50"/>
  <c r="K249" i="50"/>
  <c r="M13" i="50"/>
  <c r="G180" i="50"/>
  <c r="K140" i="50"/>
  <c r="L26" i="50"/>
  <c r="M58" i="50"/>
  <c r="H177" i="50"/>
  <c r="L297" i="50"/>
  <c r="D269" i="50"/>
  <c r="L163" i="50"/>
  <c r="H209" i="50"/>
  <c r="F132" i="50"/>
  <c r="N323" i="50"/>
  <c r="H110" i="50"/>
  <c r="O168" i="50"/>
  <c r="N80" i="50"/>
  <c r="F20" i="50"/>
  <c r="E301" i="50"/>
  <c r="M294" i="50"/>
  <c r="F69" i="50"/>
  <c r="E48" i="50"/>
  <c r="F104" i="50"/>
  <c r="M38" i="50"/>
  <c r="L115" i="50"/>
  <c r="L60" i="50"/>
  <c r="D108" i="50"/>
  <c r="D54" i="50"/>
  <c r="D122" i="50"/>
  <c r="J176" i="50"/>
  <c r="E321" i="50"/>
  <c r="F322" i="50"/>
  <c r="F55" i="50"/>
  <c r="D112" i="50"/>
  <c r="H37" i="50"/>
  <c r="M62" i="50"/>
  <c r="M26" i="50"/>
  <c r="F61" i="50"/>
  <c r="L19" i="50"/>
  <c r="N6" i="50"/>
  <c r="H118" i="50"/>
  <c r="P94" i="50"/>
  <c r="F217" i="50"/>
  <c r="J109" i="50"/>
  <c r="F72" i="50"/>
  <c r="M308" i="50"/>
  <c r="N115" i="50"/>
  <c r="H120" i="50"/>
  <c r="F290" i="50"/>
  <c r="E157" i="50"/>
  <c r="K217" i="50"/>
  <c r="O301" i="50"/>
  <c r="H266" i="50"/>
  <c r="K222" i="50"/>
  <c r="O322" i="50"/>
  <c r="E97" i="50"/>
  <c r="L242" i="50"/>
  <c r="F172" i="50"/>
  <c r="K58" i="50"/>
  <c r="K269" i="50"/>
  <c r="D317" i="50"/>
  <c r="G77" i="50"/>
  <c r="N272" i="50"/>
  <c r="D139" i="50"/>
  <c r="K53" i="50"/>
  <c r="F2" i="50"/>
  <c r="E81" i="50"/>
  <c r="H79" i="50"/>
  <c r="E331" i="50"/>
  <c r="P184" i="50"/>
  <c r="D101" i="50"/>
  <c r="H286" i="50"/>
  <c r="G246" i="50"/>
  <c r="D42" i="50"/>
  <c r="E287" i="50"/>
  <c r="F145" i="50"/>
  <c r="D48" i="50"/>
  <c r="L146" i="50"/>
  <c r="O317" i="50"/>
  <c r="F323" i="50"/>
  <c r="H100" i="50"/>
  <c r="D243" i="50"/>
  <c r="G184" i="50"/>
  <c r="K260" i="50"/>
  <c r="D213" i="50"/>
  <c r="P36" i="50"/>
  <c r="J260" i="50"/>
  <c r="H329" i="50"/>
  <c r="L275" i="50"/>
  <c r="L30" i="50"/>
  <c r="H295" i="50"/>
  <c r="E283" i="50"/>
  <c r="K75" i="50"/>
  <c r="H222" i="50"/>
  <c r="D329" i="50"/>
  <c r="H315" i="50"/>
  <c r="E124" i="50"/>
  <c r="G244" i="50"/>
  <c r="N268" i="50"/>
  <c r="G120" i="50"/>
  <c r="O292" i="50"/>
  <c r="J151" i="50"/>
  <c r="H96" i="50"/>
  <c r="O200" i="50"/>
  <c r="P3" i="50"/>
  <c r="O334" i="50"/>
  <c r="M16" i="50"/>
  <c r="I268" i="50"/>
  <c r="L307" i="50"/>
  <c r="K14" i="50"/>
  <c r="M186" i="50"/>
  <c r="F97" i="50"/>
  <c r="L209" i="50"/>
  <c r="D19" i="50"/>
  <c r="F171" i="50"/>
  <c r="F164" i="50"/>
  <c r="M100" i="50"/>
  <c r="L206" i="50"/>
  <c r="G170" i="50"/>
  <c r="O251" i="50"/>
  <c r="J179" i="50"/>
  <c r="E32" i="50"/>
  <c r="M45" i="50"/>
  <c r="H206" i="50"/>
  <c r="M201" i="50"/>
  <c r="J12" i="50"/>
  <c r="P74" i="50"/>
  <c r="H200" i="50"/>
  <c r="D268" i="50"/>
  <c r="G43" i="50"/>
  <c r="O297" i="50"/>
  <c r="D296" i="50"/>
  <c r="P320" i="50"/>
  <c r="O122" i="50"/>
  <c r="K126" i="50"/>
  <c r="F19" i="50"/>
  <c r="E252" i="50"/>
  <c r="P188" i="50"/>
  <c r="P130" i="50"/>
  <c r="F204" i="50"/>
  <c r="G72" i="50"/>
  <c r="O287" i="50"/>
  <c r="G21" i="50"/>
  <c r="F199" i="50"/>
  <c r="N196" i="50"/>
  <c r="F37" i="50"/>
  <c r="D125" i="50"/>
  <c r="O283" i="50"/>
  <c r="P50" i="50"/>
  <c r="O35" i="50"/>
  <c r="L222" i="50"/>
  <c r="D105" i="50"/>
  <c r="M301" i="50"/>
  <c r="P334" i="50"/>
  <c r="O90" i="50"/>
  <c r="K259" i="50"/>
  <c r="H38" i="50"/>
  <c r="E59" i="50"/>
  <c r="O77" i="50"/>
  <c r="K133" i="50"/>
  <c r="N300" i="50"/>
  <c r="F23" i="50"/>
  <c r="L180" i="50"/>
  <c r="N94" i="50"/>
  <c r="K38" i="50"/>
  <c r="K233" i="50"/>
  <c r="D26" i="50"/>
  <c r="P289" i="50"/>
  <c r="H277" i="50"/>
  <c r="N84" i="50"/>
  <c r="N40" i="50"/>
  <c r="L155" i="50"/>
  <c r="P215" i="50"/>
  <c r="G238" i="50"/>
  <c r="M209" i="50"/>
  <c r="M48" i="50"/>
  <c r="O247" i="50"/>
  <c r="G64" i="50"/>
  <c r="M240" i="50"/>
  <c r="L234" i="50"/>
  <c r="G215" i="50"/>
  <c r="J231" i="50"/>
  <c r="K188" i="50"/>
  <c r="P8" i="50"/>
  <c r="N166" i="50"/>
  <c r="G18" i="50"/>
  <c r="F185" i="50"/>
  <c r="M189" i="50"/>
  <c r="E163" i="50"/>
  <c r="F135" i="50"/>
  <c r="H24" i="50"/>
  <c r="D141" i="50"/>
  <c r="F92" i="50"/>
  <c r="K98" i="50"/>
  <c r="M169" i="50"/>
  <c r="D35" i="50"/>
  <c r="H167" i="50"/>
  <c r="P47" i="50"/>
  <c r="L183" i="50"/>
  <c r="P31" i="50"/>
  <c r="E138" i="50"/>
  <c r="N200" i="50"/>
  <c r="N163" i="50"/>
  <c r="J169" i="50"/>
  <c r="G68" i="50"/>
  <c r="J215" i="50"/>
  <c r="F6" i="50"/>
  <c r="J208" i="50"/>
  <c r="H246" i="50"/>
  <c r="L64" i="50"/>
  <c r="F187" i="50"/>
  <c r="K287" i="50"/>
  <c r="E132" i="50"/>
  <c r="D253" i="50"/>
  <c r="N38" i="50"/>
  <c r="H21" i="50"/>
  <c r="F253" i="50"/>
  <c r="L308" i="50"/>
  <c r="F157" i="50"/>
  <c r="G14" i="50"/>
  <c r="H180" i="50"/>
  <c r="L126" i="50"/>
  <c r="M229" i="50"/>
  <c r="N104" i="50"/>
  <c r="O165" i="50"/>
  <c r="M11" i="50"/>
  <c r="N102" i="50"/>
  <c r="L179" i="50"/>
  <c r="E31" i="50"/>
  <c r="H216" i="50"/>
  <c r="H131" i="50"/>
  <c r="J318" i="50"/>
  <c r="J104" i="50"/>
  <c r="G70" i="50"/>
  <c r="O213" i="50"/>
  <c r="L178" i="50"/>
  <c r="F264" i="50"/>
  <c r="F5" i="50"/>
  <c r="F241" i="50"/>
  <c r="F332" i="50"/>
  <c r="J53" i="50"/>
  <c r="L282" i="50"/>
  <c r="N154" i="50"/>
  <c r="M109" i="50"/>
  <c r="M42" i="50"/>
  <c r="J198" i="50"/>
  <c r="J88" i="50"/>
  <c r="D215" i="50"/>
  <c r="K182" i="50"/>
  <c r="N194" i="50"/>
  <c r="E227" i="50"/>
  <c r="D81" i="50"/>
  <c r="K318" i="50"/>
  <c r="F66" i="50"/>
  <c r="D90" i="50"/>
  <c r="L141" i="50"/>
  <c r="E267" i="50"/>
  <c r="F158" i="50"/>
  <c r="F42" i="50"/>
  <c r="H67" i="50"/>
  <c r="J177" i="50"/>
  <c r="N109" i="50"/>
  <c r="P227" i="50"/>
  <c r="G25" i="50"/>
  <c r="E131" i="50"/>
  <c r="D4" i="50"/>
  <c r="P168" i="50"/>
  <c r="E133" i="50"/>
  <c r="L139" i="50"/>
  <c r="F203" i="50"/>
  <c r="J182" i="50"/>
  <c r="H226" i="50"/>
  <c r="H122" i="50"/>
  <c r="H243" i="50"/>
  <c r="D314" i="50"/>
  <c r="J50" i="50"/>
  <c r="F110" i="50"/>
  <c r="D103" i="50"/>
  <c r="F260" i="50"/>
  <c r="G111" i="50"/>
  <c r="N254" i="50"/>
  <c r="F147" i="50"/>
  <c r="P267" i="50"/>
  <c r="F315" i="50"/>
  <c r="H10" i="50"/>
  <c r="H9" i="50"/>
  <c r="G74" i="50"/>
  <c r="N248" i="50"/>
  <c r="F46" i="50"/>
  <c r="P13" i="50"/>
  <c r="L107" i="50"/>
  <c r="P71" i="50"/>
  <c r="P139" i="50"/>
  <c r="F134" i="50"/>
  <c r="J241" i="50"/>
  <c r="N145" i="50"/>
  <c r="F62" i="50"/>
  <c r="O80" i="50"/>
  <c r="L261" i="50"/>
  <c r="H195" i="50"/>
  <c r="N76" i="50"/>
  <c r="J220" i="50"/>
  <c r="J61" i="50"/>
  <c r="M180" i="50"/>
  <c r="K115" i="50"/>
  <c r="D181" i="50"/>
  <c r="K134" i="50"/>
  <c r="O246" i="50"/>
  <c r="M133" i="50"/>
  <c r="K92" i="50"/>
  <c r="E247" i="50"/>
  <c r="M199" i="50"/>
  <c r="O73" i="50"/>
  <c r="H236" i="50"/>
  <c r="G126" i="50"/>
  <c r="N152" i="50"/>
  <c r="D10" i="50"/>
  <c r="L186" i="50"/>
  <c r="H186" i="50"/>
  <c r="D11" i="50"/>
  <c r="D46" i="50"/>
  <c r="J238" i="50"/>
  <c r="L299" i="50"/>
  <c r="E56" i="50"/>
  <c r="K204" i="50"/>
  <c r="N149" i="50"/>
  <c r="E200" i="50"/>
  <c r="P129" i="50"/>
  <c r="G135" i="50"/>
  <c r="E150" i="50"/>
  <c r="P35" i="50"/>
  <c r="H58" i="50"/>
  <c r="P286" i="50"/>
  <c r="N318" i="50"/>
  <c r="G59" i="50"/>
  <c r="L61" i="50"/>
  <c r="G143" i="50"/>
  <c r="F149" i="50"/>
  <c r="L9" i="50"/>
  <c r="F233" i="50"/>
  <c r="O148" i="50"/>
  <c r="E94" i="50"/>
  <c r="F148" i="50"/>
  <c r="P183" i="50"/>
  <c r="H237" i="50"/>
  <c r="D60" i="50"/>
  <c r="P124" i="50"/>
  <c r="L167" i="50"/>
  <c r="F197" i="50"/>
  <c r="D180" i="50"/>
  <c r="P228" i="50"/>
  <c r="O6" i="50"/>
  <c r="D239" i="50"/>
  <c r="E303" i="50"/>
  <c r="D9" i="50"/>
  <c r="P161" i="50"/>
  <c r="E9" i="50"/>
  <c r="M155" i="50"/>
  <c r="J230" i="50"/>
  <c r="G186" i="50"/>
  <c r="O320" i="50"/>
  <c r="P42" i="50"/>
  <c r="E72" i="50"/>
  <c r="M8" i="50"/>
  <c r="P148" i="50"/>
  <c r="K324" i="50"/>
  <c r="M202" i="50"/>
  <c r="L74" i="50"/>
  <c r="K199" i="50"/>
  <c r="L237" i="50"/>
  <c r="N192" i="50"/>
  <c r="F280" i="50"/>
  <c r="P214" i="50"/>
  <c r="D271" i="50"/>
  <c r="F31" i="50"/>
  <c r="P72" i="50"/>
  <c r="L227" i="50"/>
  <c r="N239" i="50"/>
  <c r="D66" i="50"/>
  <c r="P58" i="50"/>
  <c r="L6" i="50"/>
  <c r="D173" i="50"/>
  <c r="D83" i="50"/>
  <c r="O109" i="50"/>
  <c r="F13" i="50"/>
  <c r="O119" i="50"/>
  <c r="L85" i="50"/>
  <c r="L191" i="50"/>
  <c r="M24" i="50"/>
  <c r="E288" i="50"/>
  <c r="M299" i="50"/>
  <c r="F238" i="50"/>
  <c r="F159" i="50"/>
  <c r="G20" i="50"/>
  <c r="L116" i="50"/>
  <c r="M50" i="50"/>
  <c r="L288" i="50"/>
  <c r="P159" i="50"/>
  <c r="J65" i="50"/>
  <c r="G232" i="50"/>
  <c r="F118" i="50"/>
  <c r="H84" i="50"/>
  <c r="P226" i="50"/>
  <c r="L197" i="50"/>
  <c r="G22" i="50"/>
  <c r="L169" i="50"/>
  <c r="J203" i="50"/>
  <c r="H213" i="50"/>
  <c r="L124" i="50"/>
  <c r="E65" i="50"/>
  <c r="E239" i="50"/>
  <c r="O21" i="50"/>
  <c r="D205" i="50"/>
  <c r="K191" i="50"/>
  <c r="J132" i="50"/>
  <c r="L142" i="50"/>
  <c r="K184" i="50"/>
  <c r="E212" i="50"/>
  <c r="K299" i="50"/>
  <c r="H145" i="50"/>
  <c r="P224" i="50"/>
  <c r="H7" i="50"/>
  <c r="N189" i="50"/>
  <c r="N18" i="50"/>
  <c r="D113" i="50"/>
  <c r="G293" i="50"/>
  <c r="N97" i="50"/>
  <c r="P120" i="50"/>
  <c r="D160" i="50"/>
  <c r="N281" i="50"/>
  <c r="E215" i="50"/>
  <c r="K314" i="50"/>
  <c r="L69" i="50"/>
  <c r="O12" i="50"/>
  <c r="E141" i="50"/>
  <c r="M102" i="50"/>
  <c r="D123" i="50"/>
  <c r="O58" i="50"/>
  <c r="M144" i="50"/>
  <c r="K190" i="50"/>
  <c r="D40" i="50"/>
  <c r="N140" i="50"/>
  <c r="F208" i="50"/>
  <c r="M271" i="50"/>
  <c r="K76" i="50"/>
  <c r="E191" i="50"/>
  <c r="G209" i="50"/>
  <c r="N2" i="50"/>
  <c r="O209" i="50"/>
  <c r="G213" i="50"/>
  <c r="O48" i="50"/>
  <c r="M64" i="50"/>
  <c r="H197" i="50"/>
  <c r="E202" i="50"/>
  <c r="P287" i="50"/>
  <c r="P172" i="50"/>
  <c r="F65" i="50"/>
  <c r="H111" i="50"/>
  <c r="L325" i="50"/>
  <c r="L233" i="50"/>
  <c r="M181" i="50"/>
  <c r="G224" i="50"/>
  <c r="N224" i="50"/>
  <c r="G45" i="50"/>
  <c r="F174" i="50"/>
  <c r="G147" i="50"/>
  <c r="P18" i="50"/>
  <c r="K62" i="50"/>
  <c r="M254" i="50"/>
  <c r="K95" i="50"/>
  <c r="O155" i="50"/>
  <c r="E155" i="50"/>
  <c r="G92" i="50"/>
  <c r="L301" i="50"/>
  <c r="L122" i="50"/>
  <c r="N288" i="50"/>
  <c r="K310" i="50"/>
  <c r="M112" i="50"/>
  <c r="F41" i="50"/>
  <c r="H164" i="50"/>
  <c r="K209" i="50"/>
  <c r="P306" i="50"/>
  <c r="F49" i="50"/>
  <c r="F282" i="50"/>
  <c r="P165" i="50"/>
  <c r="J173" i="50"/>
  <c r="O38" i="50"/>
  <c r="G204" i="50"/>
  <c r="O231" i="50"/>
  <c r="M267" i="50"/>
  <c r="P296" i="50"/>
  <c r="P218" i="50"/>
  <c r="L218" i="50"/>
  <c r="L50" i="50"/>
  <c r="F98" i="50"/>
  <c r="P295" i="50"/>
  <c r="N46" i="50"/>
  <c r="G150" i="50"/>
  <c r="P251" i="50"/>
  <c r="P122" i="50"/>
  <c r="E210" i="50"/>
  <c r="J262" i="50"/>
  <c r="K166" i="50"/>
  <c r="M275" i="50"/>
  <c r="N159" i="50"/>
  <c r="G101" i="50"/>
  <c r="E55" i="50"/>
  <c r="K124" i="50"/>
  <c r="F259" i="50"/>
  <c r="G297" i="50"/>
  <c r="N79" i="50"/>
  <c r="F170" i="50"/>
  <c r="F146" i="50"/>
  <c r="P17" i="50"/>
  <c r="D298" i="50"/>
  <c r="J218" i="50"/>
  <c r="O197" i="50"/>
  <c r="N332" i="50"/>
  <c r="J113" i="50"/>
  <c r="K247" i="50"/>
  <c r="K266" i="50"/>
  <c r="E134" i="50"/>
  <c r="M121" i="50"/>
  <c r="H80" i="50"/>
  <c r="E280" i="50"/>
  <c r="P167" i="50"/>
  <c r="P57" i="50"/>
  <c r="P103" i="50"/>
  <c r="K298" i="50"/>
  <c r="J275" i="50"/>
  <c r="E325" i="50"/>
  <c r="L215" i="50"/>
  <c r="K33" i="50"/>
  <c r="D224" i="50"/>
  <c r="J163" i="50"/>
  <c r="M171" i="50"/>
  <c r="E204" i="50"/>
  <c r="J167" i="50"/>
  <c r="H33" i="50"/>
  <c r="G162" i="50"/>
  <c r="J278" i="50"/>
  <c r="O142" i="50"/>
  <c r="N130" i="50"/>
  <c r="O81" i="50"/>
  <c r="D216" i="50"/>
  <c r="M84" i="50"/>
  <c r="F308" i="50"/>
  <c r="K10" i="50"/>
  <c r="M40" i="50"/>
  <c r="D246" i="50"/>
  <c r="E53" i="50"/>
  <c r="F230" i="50"/>
  <c r="K151" i="50"/>
  <c r="G167" i="50"/>
  <c r="K308" i="50"/>
  <c r="L241" i="50"/>
  <c r="O222" i="50"/>
  <c r="K216" i="50"/>
  <c r="H217" i="50"/>
  <c r="F277" i="50"/>
  <c r="G40" i="50"/>
  <c r="N306" i="50"/>
  <c r="L203" i="50"/>
  <c r="F173" i="50"/>
  <c r="P48" i="50"/>
  <c r="P95" i="50"/>
  <c r="F161" i="50"/>
  <c r="D84" i="50"/>
  <c r="F307" i="50"/>
  <c r="G287" i="50"/>
  <c r="E236" i="50"/>
  <c r="F281" i="50"/>
  <c r="M96" i="50"/>
  <c r="K104" i="50"/>
  <c r="P240" i="50"/>
  <c r="O284" i="50"/>
  <c r="O9" i="50"/>
  <c r="M238" i="50"/>
  <c r="J72" i="50"/>
  <c r="D300" i="50"/>
  <c r="L202" i="50"/>
  <c r="G240" i="50"/>
  <c r="M89" i="50"/>
  <c r="F48" i="50"/>
  <c r="O108" i="50"/>
  <c r="F298" i="50"/>
  <c r="K91" i="50"/>
  <c r="F224" i="50"/>
  <c r="H314" i="50"/>
  <c r="N320" i="50"/>
  <c r="F136" i="50"/>
  <c r="H47" i="50"/>
  <c r="O223" i="50"/>
  <c r="N93" i="50"/>
  <c r="P191" i="50"/>
  <c r="P236" i="50"/>
  <c r="F252" i="50"/>
  <c r="G206" i="50"/>
  <c r="G189" i="50"/>
  <c r="G142" i="50"/>
  <c r="E96" i="50"/>
  <c r="P65" i="50"/>
  <c r="H307" i="50"/>
  <c r="M312" i="50"/>
  <c r="P119" i="50"/>
  <c r="H228" i="50"/>
  <c r="E318" i="50"/>
  <c r="O129" i="50"/>
  <c r="L192" i="50"/>
  <c r="M34" i="50"/>
  <c r="P33" i="50"/>
  <c r="E230" i="50"/>
  <c r="N70" i="50"/>
  <c r="O43" i="50"/>
  <c r="K107" i="50"/>
  <c r="J106" i="50"/>
  <c r="J66" i="50"/>
  <c r="F331" i="50"/>
  <c r="E190" i="50"/>
  <c r="L313" i="50"/>
  <c r="F26" i="50"/>
  <c r="M90" i="50"/>
  <c r="F160" i="50"/>
  <c r="L114" i="50"/>
  <c r="J285" i="50"/>
  <c r="J79" i="50"/>
  <c r="O10" i="50"/>
  <c r="H220" i="50"/>
  <c r="E87" i="50"/>
  <c r="D288" i="50"/>
  <c r="F214" i="50"/>
  <c r="E46" i="50"/>
  <c r="G35" i="50"/>
  <c r="G249" i="50"/>
  <c r="G156" i="50"/>
  <c r="P175" i="50"/>
  <c r="D226" i="50"/>
  <c r="F207" i="50"/>
  <c r="G298" i="50"/>
  <c r="O243" i="50"/>
  <c r="K265" i="50"/>
  <c r="K320" i="50"/>
  <c r="H104" i="50"/>
  <c r="G81" i="50"/>
  <c r="L109" i="50"/>
  <c r="F319" i="50"/>
  <c r="K99" i="50"/>
  <c r="G193" i="50"/>
  <c r="J127" i="50"/>
  <c r="E299" i="50"/>
  <c r="N278" i="50"/>
  <c r="G248" i="50"/>
  <c r="L32" i="50"/>
  <c r="L65" i="50"/>
  <c r="D85" i="50"/>
  <c r="P333" i="50"/>
  <c r="N298" i="50"/>
  <c r="E167" i="50"/>
  <c r="E286" i="50"/>
  <c r="D209" i="50"/>
  <c r="N225" i="50"/>
  <c r="M37" i="50"/>
  <c r="G49" i="50"/>
  <c r="E151" i="50"/>
  <c r="F220" i="50"/>
  <c r="J200" i="50"/>
  <c r="H83" i="50"/>
  <c r="J107" i="50"/>
  <c r="J189" i="50"/>
  <c r="P243" i="50"/>
  <c r="K195" i="50"/>
  <c r="D197" i="50"/>
  <c r="F243" i="50"/>
  <c r="P98" i="50"/>
  <c r="G71" i="50"/>
  <c r="F312" i="50"/>
  <c r="D119" i="50"/>
  <c r="D183" i="50"/>
  <c r="L274" i="50"/>
  <c r="K23" i="50"/>
  <c r="G146" i="50"/>
  <c r="N186" i="50"/>
  <c r="P328" i="50"/>
  <c r="G301" i="50"/>
  <c r="P85" i="50"/>
  <c r="G121" i="50"/>
  <c r="N11" i="50"/>
  <c r="J187" i="50"/>
  <c r="H142" i="50"/>
  <c r="H65" i="50"/>
  <c r="M194" i="50"/>
  <c r="G175" i="50"/>
  <c r="P97" i="50"/>
  <c r="N187" i="50"/>
  <c r="L111" i="50"/>
  <c r="P153" i="50"/>
  <c r="G53" i="50"/>
  <c r="F107" i="50"/>
  <c r="H261" i="50"/>
  <c r="E246" i="50"/>
  <c r="O91" i="50"/>
  <c r="M214" i="50"/>
  <c r="N129" i="50"/>
  <c r="H105" i="50"/>
  <c r="G29" i="50"/>
  <c r="H257" i="50"/>
  <c r="O140" i="50"/>
  <c r="J321" i="50"/>
  <c r="J172" i="50"/>
  <c r="F155" i="50"/>
  <c r="P99" i="50"/>
  <c r="M61" i="50"/>
  <c r="H36" i="50"/>
  <c r="G6" i="50"/>
  <c r="P257" i="50"/>
  <c r="G334" i="50"/>
  <c r="E241" i="50"/>
  <c r="O182" i="50"/>
  <c r="L130" i="50"/>
  <c r="G57" i="50"/>
  <c r="L322" i="50"/>
  <c r="L208" i="50"/>
  <c r="L42" i="50"/>
  <c r="P118" i="50"/>
  <c r="J170" i="50"/>
  <c r="P232" i="50"/>
  <c r="J249" i="50"/>
  <c r="M32" i="50"/>
  <c r="J144" i="50"/>
  <c r="E78" i="50"/>
  <c r="F294" i="50"/>
  <c r="G250" i="50"/>
  <c r="N237" i="50"/>
  <c r="O5" i="50"/>
  <c r="D51" i="50"/>
  <c r="K138" i="50"/>
  <c r="N34" i="50"/>
  <c r="G192" i="50"/>
  <c r="F81" i="50"/>
  <c r="H42" i="50"/>
  <c r="F232" i="50"/>
  <c r="F321" i="50"/>
  <c r="M213" i="50"/>
  <c r="F17" i="50"/>
  <c r="F169" i="50"/>
  <c r="F152" i="50"/>
  <c r="J186" i="50"/>
  <c r="N47" i="50"/>
  <c r="M68" i="50"/>
  <c r="M27" i="50"/>
  <c r="P132" i="50"/>
  <c r="J184" i="50"/>
  <c r="H176" i="50"/>
  <c r="F258" i="50"/>
  <c r="O225" i="50"/>
  <c r="P303" i="50"/>
  <c r="O186" i="50"/>
  <c r="E216" i="50"/>
  <c r="J5" i="50"/>
  <c r="H316" i="50"/>
  <c r="M290" i="50"/>
  <c r="F93" i="50"/>
  <c r="N153" i="50"/>
  <c r="K319" i="50"/>
  <c r="D147" i="50"/>
  <c r="E302" i="50"/>
  <c r="E127" i="50"/>
  <c r="N265" i="50"/>
  <c r="J263" i="50"/>
  <c r="K261" i="50"/>
  <c r="H20" i="50"/>
  <c r="O199" i="50"/>
  <c r="K29" i="50"/>
  <c r="O93" i="50"/>
  <c r="F201" i="50"/>
  <c r="F302" i="50"/>
  <c r="M79" i="50"/>
  <c r="K194" i="50"/>
  <c r="K4" i="50"/>
  <c r="L28" i="50"/>
  <c r="G331" i="50"/>
  <c r="D251" i="50"/>
  <c r="D259" i="50"/>
  <c r="N66" i="50"/>
  <c r="L156" i="50"/>
  <c r="M261" i="50"/>
  <c r="M269" i="50"/>
  <c r="F130" i="50"/>
  <c r="N123" i="50"/>
  <c r="H174" i="50"/>
  <c r="F237" i="50"/>
  <c r="N297" i="50"/>
  <c r="L289" i="50"/>
  <c r="E115" i="50"/>
  <c r="F288" i="50"/>
  <c r="H34" i="50"/>
  <c r="L286" i="50"/>
  <c r="F255" i="50"/>
  <c r="J142" i="50"/>
  <c r="K82" i="50"/>
  <c r="L144" i="50"/>
  <c r="F216" i="50"/>
  <c r="J37" i="50"/>
  <c r="N217" i="50"/>
  <c r="F112" i="50"/>
  <c r="P106" i="50"/>
  <c r="G241" i="50"/>
  <c r="E201" i="50"/>
  <c r="L58" i="50"/>
  <c r="K84" i="50"/>
  <c r="J284" i="50"/>
  <c r="D285" i="50"/>
  <c r="K42" i="50"/>
  <c r="H17" i="50"/>
  <c r="M327" i="50"/>
  <c r="L302" i="50"/>
  <c r="P32" i="50"/>
  <c r="O133" i="50"/>
  <c r="L131" i="50"/>
  <c r="M95" i="50"/>
  <c r="K232" i="50"/>
  <c r="J201" i="50"/>
  <c r="H284" i="50"/>
  <c r="L309" i="50"/>
  <c r="E102" i="50"/>
  <c r="J149" i="50"/>
  <c r="O70" i="50"/>
  <c r="G171" i="50"/>
  <c r="N116" i="50"/>
  <c r="O44" i="50"/>
  <c r="G335" i="50"/>
  <c r="N228" i="50"/>
  <c r="F270" i="50"/>
  <c r="P162" i="50"/>
  <c r="D256" i="50"/>
  <c r="H40" i="50"/>
  <c r="N99" i="50"/>
  <c r="H212" i="50"/>
  <c r="E205" i="50"/>
  <c r="E114" i="50"/>
  <c r="J323" i="50"/>
  <c r="H179" i="50"/>
  <c r="O156" i="50"/>
  <c r="J137" i="50"/>
  <c r="J335" i="50"/>
  <c r="F44" i="50"/>
  <c r="O112" i="50"/>
  <c r="L329" i="50"/>
  <c r="P193" i="50"/>
  <c r="G218" i="50"/>
  <c r="P21" i="50"/>
  <c r="O138" i="50"/>
  <c r="L17" i="50"/>
  <c r="J91" i="50"/>
  <c r="K47" i="50"/>
  <c r="L298" i="50"/>
  <c r="K34" i="50"/>
  <c r="D47" i="50"/>
  <c r="H94" i="50"/>
  <c r="K136" i="50"/>
  <c r="F40" i="50"/>
  <c r="K270" i="50"/>
  <c r="K3" i="50"/>
  <c r="H245" i="50"/>
  <c r="E92" i="50"/>
  <c r="L135" i="50"/>
  <c r="O211" i="50"/>
  <c r="J243" i="50"/>
  <c r="L211" i="50"/>
  <c r="J150" i="50"/>
  <c r="O116" i="50"/>
  <c r="G214" i="50"/>
  <c r="N247" i="50"/>
  <c r="P117" i="50"/>
  <c r="M191" i="50"/>
  <c r="P223" i="50"/>
  <c r="P60" i="50"/>
  <c r="L132" i="50"/>
  <c r="M270" i="50"/>
  <c r="E255" i="50"/>
  <c r="F33" i="50"/>
  <c r="G41" i="50"/>
  <c r="N78" i="50"/>
  <c r="M7" i="50"/>
  <c r="N131" i="50"/>
  <c r="N199" i="50"/>
  <c r="F28" i="50"/>
  <c r="P136" i="50"/>
  <c r="E194" i="50"/>
  <c r="P63" i="50"/>
  <c r="K156" i="50"/>
  <c r="G177" i="50"/>
  <c r="M195" i="50"/>
  <c r="G212" i="50"/>
  <c r="J120" i="50"/>
  <c r="K171" i="50"/>
  <c r="N59" i="50"/>
  <c r="M307" i="50"/>
  <c r="P321" i="50"/>
  <c r="F328" i="50"/>
  <c r="O106" i="50"/>
  <c r="J289" i="50"/>
  <c r="D301" i="50"/>
  <c r="E60" i="50"/>
  <c r="F78" i="50"/>
  <c r="K193" i="50"/>
  <c r="K313" i="50"/>
  <c r="J121" i="50"/>
  <c r="F306" i="50"/>
  <c r="E248" i="50"/>
  <c r="G56" i="50"/>
  <c r="E316" i="50"/>
  <c r="M200" i="50"/>
  <c r="P141" i="50"/>
  <c r="M15" i="50"/>
  <c r="E62" i="50"/>
  <c r="H56" i="50"/>
  <c r="N334" i="50"/>
  <c r="D2" i="50"/>
  <c r="L10" i="50"/>
  <c r="L292" i="50"/>
  <c r="M322" i="50"/>
  <c r="M161" i="50"/>
  <c r="K221" i="50"/>
  <c r="O248" i="50"/>
  <c r="L293" i="50"/>
  <c r="D250" i="50"/>
  <c r="G164" i="50"/>
  <c r="F175" i="50"/>
  <c r="F289" i="50"/>
  <c r="N267" i="50"/>
  <c r="O153" i="50"/>
  <c r="E262" i="50"/>
  <c r="D312" i="50"/>
  <c r="D163" i="50"/>
  <c r="M210" i="50"/>
  <c r="K74" i="50"/>
  <c r="J68" i="50"/>
  <c r="L72" i="50"/>
  <c r="K27" i="50"/>
  <c r="K293" i="50"/>
  <c r="D263" i="50"/>
  <c r="M251" i="50"/>
  <c r="G125" i="50"/>
  <c r="F316" i="50"/>
  <c r="J28" i="50"/>
  <c r="N178" i="50"/>
  <c r="P221" i="50"/>
  <c r="L287" i="50"/>
  <c r="P216" i="50"/>
  <c r="M179" i="50"/>
  <c r="J122" i="50"/>
  <c r="O99" i="50"/>
  <c r="O299" i="50"/>
  <c r="J20" i="50"/>
  <c r="M136" i="50"/>
  <c r="J146" i="50"/>
  <c r="L310" i="50"/>
  <c r="F292" i="50"/>
  <c r="K197" i="50"/>
  <c r="J10" i="50"/>
  <c r="N26" i="50"/>
  <c r="D324" i="50"/>
  <c r="F80" i="50"/>
  <c r="K225" i="50"/>
  <c r="N214" i="50"/>
  <c r="J103" i="50"/>
  <c r="G24" i="50"/>
  <c r="H293" i="50"/>
  <c r="J105" i="50"/>
  <c r="D155" i="50"/>
  <c r="J128" i="50"/>
  <c r="D185" i="50"/>
  <c r="G278" i="50"/>
  <c r="D124" i="50"/>
  <c r="L212" i="50"/>
  <c r="P253" i="50"/>
  <c r="J316" i="50"/>
  <c r="H234" i="50"/>
  <c r="K103" i="50"/>
  <c r="L304" i="50"/>
  <c r="J190" i="50"/>
  <c r="D234" i="50"/>
  <c r="O65" i="50"/>
  <c r="D91" i="50"/>
  <c r="H114" i="50"/>
  <c r="K71" i="50"/>
  <c r="G185" i="50"/>
  <c r="N285" i="50"/>
  <c r="M207" i="50"/>
  <c r="N73" i="50"/>
  <c r="G163" i="50"/>
  <c r="F4" i="50"/>
  <c r="F248" i="50"/>
  <c r="D305" i="50"/>
  <c r="K7" i="50"/>
  <c r="O189" i="50"/>
  <c r="O188" i="50"/>
  <c r="N329" i="50"/>
  <c r="E234" i="50"/>
  <c r="L29" i="50"/>
  <c r="E263" i="50"/>
  <c r="E26" i="50"/>
  <c r="O305" i="50"/>
  <c r="N141" i="50"/>
  <c r="M237" i="50"/>
  <c r="G207" i="50"/>
  <c r="O329" i="50"/>
  <c r="K202" i="50"/>
  <c r="P234" i="50"/>
  <c r="D166" i="50"/>
  <c r="G174" i="50"/>
  <c r="H70" i="50"/>
  <c r="D214" i="50"/>
  <c r="F163" i="50"/>
  <c r="P43" i="50"/>
  <c r="F247" i="50"/>
  <c r="G132" i="50"/>
  <c r="M143" i="50"/>
  <c r="E23" i="50"/>
  <c r="E279" i="50"/>
  <c r="P269" i="50"/>
  <c r="M256" i="50"/>
  <c r="L190" i="50"/>
  <c r="L84" i="50"/>
  <c r="G235" i="50"/>
  <c r="H123" i="50"/>
  <c r="J266" i="50"/>
  <c r="F211" i="50"/>
  <c r="J43" i="50"/>
  <c r="E69" i="50"/>
  <c r="M226" i="50"/>
  <c r="P164" i="50"/>
  <c r="M43" i="50"/>
  <c r="G195" i="50"/>
  <c r="E86" i="50"/>
  <c r="H231" i="50"/>
  <c r="F189" i="50"/>
  <c r="D7" i="50"/>
  <c r="N118" i="50"/>
  <c r="F153" i="50"/>
  <c r="J3" i="50"/>
  <c r="L244" i="50"/>
  <c r="F64" i="50"/>
  <c r="O238" i="50"/>
  <c r="F245" i="50"/>
  <c r="L276" i="50"/>
  <c r="D212" i="50"/>
  <c r="K63" i="50"/>
  <c r="H227" i="50"/>
  <c r="E37" i="50"/>
  <c r="L11" i="50"/>
  <c r="L221" i="50"/>
  <c r="O25" i="50"/>
  <c r="O212" i="50"/>
  <c r="G123" i="50"/>
  <c r="M106" i="50"/>
  <c r="O103" i="50"/>
  <c r="N229" i="50"/>
  <c r="K154" i="50"/>
  <c r="H75" i="50"/>
  <c r="E317" i="50"/>
  <c r="P146" i="50"/>
  <c r="M57" i="50"/>
  <c r="L90" i="50"/>
  <c r="O333" i="50"/>
  <c r="F200" i="50"/>
  <c r="D178" i="50"/>
  <c r="L182" i="50"/>
  <c r="E118" i="50"/>
  <c r="L200" i="50"/>
  <c r="L216" i="50"/>
  <c r="G84" i="50"/>
  <c r="O135" i="50"/>
  <c r="J228" i="50"/>
  <c r="M157" i="50"/>
  <c r="G138" i="50"/>
  <c r="P324" i="50"/>
  <c r="L188" i="50"/>
  <c r="F225" i="50"/>
  <c r="J242" i="50"/>
  <c r="L78" i="50"/>
  <c r="O250" i="50"/>
  <c r="F124" i="50"/>
  <c r="E257" i="50"/>
  <c r="G282" i="50"/>
  <c r="D193" i="50"/>
  <c r="K108" i="50"/>
  <c r="N143" i="50"/>
  <c r="D134" i="50"/>
  <c r="N321" i="50"/>
  <c r="F32" i="50"/>
  <c r="L4" i="50"/>
  <c r="N65" i="50"/>
  <c r="F190" i="50"/>
  <c r="D293" i="50"/>
  <c r="M81" i="50"/>
  <c r="I267" i="50"/>
  <c r="J60" i="50"/>
  <c r="F184" i="50"/>
  <c r="P259" i="50"/>
  <c r="K251" i="50"/>
  <c r="O205" i="50"/>
  <c r="E93" i="50"/>
  <c r="J273" i="50"/>
  <c r="N327" i="50"/>
  <c r="J299" i="50"/>
  <c r="H63" i="50"/>
  <c r="M231" i="50"/>
  <c r="P309" i="50"/>
  <c r="H165" i="50"/>
  <c r="N83" i="50"/>
  <c r="K183" i="50"/>
  <c r="J67" i="50"/>
  <c r="H201" i="50"/>
  <c r="G51" i="50"/>
  <c r="G91" i="50"/>
  <c r="H279" i="50"/>
  <c r="G205" i="50"/>
  <c r="D171" i="50"/>
  <c r="D30" i="50"/>
  <c r="N264" i="50"/>
  <c r="O274" i="50"/>
  <c r="G131" i="50"/>
  <c r="N10" i="50"/>
  <c r="H193" i="50"/>
  <c r="D149" i="50"/>
  <c r="E126" i="50"/>
  <c r="E160" i="50"/>
  <c r="O120" i="50"/>
  <c r="J254" i="50"/>
  <c r="P225" i="50"/>
  <c r="E268" i="50"/>
  <c r="P11" i="50"/>
  <c r="N15" i="50"/>
  <c r="L300" i="50"/>
  <c r="P154" i="50"/>
  <c r="N326" i="50"/>
  <c r="E224" i="50"/>
  <c r="P217" i="50"/>
  <c r="J44" i="50"/>
  <c r="O107" i="50"/>
  <c r="P245" i="50"/>
  <c r="H163" i="50"/>
  <c r="J324" i="50"/>
  <c r="P207" i="50"/>
  <c r="J158" i="50"/>
  <c r="N184" i="50"/>
  <c r="F167" i="50"/>
  <c r="M260" i="50"/>
  <c r="P265" i="50"/>
  <c r="L91" i="50"/>
  <c r="E106" i="50"/>
  <c r="E90" i="50"/>
  <c r="J115" i="50"/>
  <c r="G93" i="50"/>
  <c r="L127" i="50"/>
  <c r="E95" i="50"/>
  <c r="F229" i="50"/>
  <c r="M218" i="50"/>
  <c r="M117" i="50"/>
  <c r="E33" i="50"/>
  <c r="G105" i="50"/>
  <c r="H48" i="50"/>
  <c r="D96" i="50"/>
  <c r="J244" i="50"/>
  <c r="P2" i="50"/>
  <c r="N7" i="50"/>
  <c r="E135" i="50"/>
  <c r="P256" i="50"/>
  <c r="J212" i="50"/>
  <c r="P211" i="50"/>
  <c r="N121" i="50"/>
  <c r="D176" i="50"/>
  <c r="M159" i="50"/>
  <c r="L3" i="50"/>
  <c r="K224" i="50"/>
  <c r="P238" i="50"/>
  <c r="K26" i="50"/>
  <c r="H262" i="50"/>
  <c r="J125" i="50"/>
  <c r="E175" i="50"/>
  <c r="D207" i="50"/>
  <c r="O33" i="50"/>
  <c r="F334" i="50"/>
  <c r="N103" i="50"/>
  <c r="E282" i="50"/>
  <c r="G182" i="50"/>
  <c r="H30" i="50"/>
  <c r="F269" i="50"/>
  <c r="E251" i="50"/>
  <c r="M168" i="50"/>
  <c r="L321" i="50"/>
  <c r="N113" i="50"/>
  <c r="N117" i="50"/>
  <c r="O88" i="50"/>
  <c r="E259" i="50"/>
  <c r="G154" i="50"/>
  <c r="D95" i="50"/>
  <c r="M203" i="50"/>
  <c r="M56" i="50"/>
  <c r="D167" i="50"/>
  <c r="L101" i="50"/>
  <c r="F239" i="50"/>
  <c r="G16" i="50"/>
  <c r="D177" i="50"/>
  <c r="K48" i="50"/>
  <c r="J153" i="50"/>
  <c r="N139" i="50"/>
  <c r="F36" i="50"/>
  <c r="M227" i="50"/>
  <c r="N246" i="50"/>
  <c r="P249" i="50"/>
  <c r="P91" i="50"/>
  <c r="H61" i="50"/>
  <c r="P112" i="50"/>
  <c r="O328" i="50"/>
  <c r="M60" i="50"/>
  <c r="P170" i="50"/>
  <c r="H108" i="50"/>
  <c r="J329" i="50"/>
  <c r="F95" i="50"/>
  <c r="M170" i="50"/>
  <c r="P102" i="50"/>
  <c r="D64" i="50"/>
  <c r="L226" i="50"/>
  <c r="L68" i="50"/>
  <c r="E137" i="50"/>
  <c r="N108" i="50"/>
  <c r="L95" i="50"/>
  <c r="D94" i="50"/>
  <c r="P255" i="50"/>
  <c r="L332" i="50"/>
  <c r="P16" i="50"/>
  <c r="M129" i="50"/>
  <c r="P19" i="50"/>
  <c r="J138" i="50"/>
  <c r="F70" i="50"/>
  <c r="M153" i="50"/>
  <c r="G65" i="50"/>
  <c r="N74" i="50"/>
  <c r="H16" i="50"/>
  <c r="J59" i="50"/>
  <c r="E223" i="50"/>
  <c r="M6" i="50"/>
  <c r="L220" i="50"/>
  <c r="M82" i="50"/>
  <c r="N170" i="50"/>
  <c r="K100" i="50"/>
  <c r="P195" i="50"/>
  <c r="L181" i="50"/>
  <c r="D195" i="50"/>
  <c r="M196" i="50"/>
  <c r="E265" i="50"/>
  <c r="K8" i="50"/>
  <c r="G202" i="50"/>
  <c r="J7" i="50"/>
  <c r="D39" i="50"/>
  <c r="G187" i="50"/>
  <c r="D121" i="50"/>
  <c r="J71" i="50"/>
  <c r="N185" i="50"/>
  <c r="G61" i="50"/>
  <c r="F94" i="50"/>
  <c r="G211" i="50"/>
  <c r="N111" i="50"/>
  <c r="N14" i="50"/>
  <c r="F179" i="50"/>
  <c r="K83" i="50"/>
  <c r="P237" i="50"/>
  <c r="K2" i="50"/>
  <c r="K122" i="50"/>
  <c r="N51" i="50"/>
  <c r="H62" i="50"/>
  <c r="G179" i="50"/>
  <c r="P314" i="50"/>
  <c r="J227" i="50"/>
  <c r="M25" i="50"/>
  <c r="G194" i="50"/>
  <c r="G320" i="50"/>
  <c r="H298" i="50"/>
  <c r="M53" i="50"/>
  <c r="K258" i="50"/>
  <c r="N31" i="50"/>
  <c r="L44" i="50"/>
  <c r="M134" i="50"/>
  <c r="H256" i="50"/>
  <c r="J97" i="50"/>
  <c r="H60" i="50"/>
  <c r="G323" i="50"/>
  <c r="L22" i="50"/>
  <c r="F99" i="50"/>
  <c r="E58" i="50"/>
  <c r="N277" i="50"/>
  <c r="P244" i="50"/>
  <c r="E38" i="50"/>
  <c r="L143" i="50"/>
  <c r="H169" i="50"/>
  <c r="L13" i="50"/>
  <c r="D31" i="50"/>
  <c r="K248" i="50"/>
  <c r="O128" i="50"/>
  <c r="H317" i="50"/>
  <c r="P61" i="50"/>
  <c r="N128" i="50"/>
  <c r="O126" i="50"/>
  <c r="F182" i="50"/>
  <c r="J99" i="50"/>
  <c r="M18" i="50"/>
  <c r="P155" i="50"/>
  <c r="J2" i="50"/>
  <c r="O31" i="50"/>
  <c r="D70" i="50"/>
  <c r="O166" i="50"/>
  <c r="O214" i="50"/>
  <c r="L217" i="50"/>
  <c r="K125" i="50"/>
  <c r="J257" i="50"/>
  <c r="H276" i="50"/>
  <c r="M77" i="50"/>
  <c r="K309" i="50"/>
  <c r="H86" i="50"/>
  <c r="L219" i="50"/>
  <c r="J82" i="50"/>
  <c r="N39" i="50"/>
  <c r="J85" i="50"/>
  <c r="J90" i="50"/>
  <c r="P59" i="50"/>
  <c r="G183" i="50"/>
  <c r="L330" i="50"/>
  <c r="L92" i="50"/>
  <c r="E147" i="50"/>
  <c r="N81" i="50"/>
  <c r="K187" i="50"/>
  <c r="L21" i="50"/>
  <c r="E195" i="50"/>
  <c r="O84" i="50"/>
  <c r="P299" i="50"/>
  <c r="H46" i="50"/>
  <c r="O304" i="50"/>
  <c r="L278" i="50"/>
  <c r="M292" i="50"/>
  <c r="L210" i="50"/>
  <c r="M197" i="50"/>
  <c r="J192" i="50"/>
  <c r="D274" i="50"/>
  <c r="P206" i="50"/>
  <c r="G145" i="50"/>
  <c r="G99" i="50"/>
  <c r="P51" i="50"/>
  <c r="J101" i="50"/>
  <c r="L94" i="50"/>
  <c r="O60" i="50"/>
  <c r="L172" i="50"/>
  <c r="M75" i="50"/>
  <c r="L137" i="50"/>
  <c r="P115" i="50"/>
  <c r="M242" i="50"/>
  <c r="N231" i="50"/>
  <c r="J30" i="50"/>
  <c r="L149" i="50"/>
  <c r="F195" i="50"/>
  <c r="G2" i="50"/>
  <c r="J131" i="50"/>
  <c r="L62" i="50"/>
  <c r="L205" i="50"/>
  <c r="F250" i="50"/>
  <c r="D154" i="50"/>
  <c r="K178" i="50"/>
  <c r="N82" i="50"/>
  <c r="K150" i="50"/>
  <c r="L316" i="50"/>
  <c r="F140" i="50"/>
  <c r="J57" i="50"/>
  <c r="H116" i="50"/>
  <c r="E139" i="50"/>
  <c r="H89" i="50"/>
  <c r="P169" i="50"/>
  <c r="M173" i="50"/>
  <c r="H76" i="50"/>
  <c r="E111" i="50"/>
  <c r="E7" i="50"/>
  <c r="G10" i="50"/>
  <c r="G75" i="50"/>
  <c r="P304" i="50"/>
  <c r="M126" i="50"/>
  <c r="P100" i="50"/>
  <c r="E10" i="50"/>
  <c r="K181" i="50"/>
  <c r="O226" i="50"/>
  <c r="H137" i="50"/>
  <c r="H115" i="50"/>
  <c r="F151" i="50"/>
  <c r="F261" i="50"/>
  <c r="G210" i="50"/>
  <c r="H230" i="50"/>
  <c r="N325" i="50"/>
  <c r="P241" i="50"/>
  <c r="M204" i="50"/>
  <c r="P84" i="50"/>
  <c r="F285" i="50"/>
  <c r="F56" i="50"/>
  <c r="E197" i="50"/>
  <c r="O72" i="50"/>
  <c r="M286" i="50"/>
  <c r="L129" i="50"/>
  <c r="E177" i="50"/>
  <c r="E174" i="50"/>
  <c r="K152" i="50"/>
  <c r="D220" i="50"/>
  <c r="G23" i="50"/>
  <c r="H282" i="50"/>
  <c r="D71" i="50"/>
  <c r="P150" i="50"/>
  <c r="L54" i="50"/>
  <c r="P222" i="50"/>
  <c r="G137" i="50"/>
  <c r="M175" i="50"/>
  <c r="M166" i="50"/>
  <c r="J216" i="50"/>
  <c r="M2" i="50"/>
  <c r="N206" i="50"/>
  <c r="O62" i="50"/>
  <c r="L123" i="50"/>
  <c r="J276" i="50"/>
  <c r="N201" i="50"/>
  <c r="N71" i="50"/>
  <c r="K5" i="50"/>
  <c r="L238" i="50"/>
  <c r="E266" i="50"/>
  <c r="J274" i="50"/>
  <c r="L284" i="50"/>
  <c r="H182" i="50"/>
  <c r="J294" i="50"/>
  <c r="J271" i="50"/>
  <c r="K159" i="50"/>
  <c r="D260" i="50"/>
  <c r="O326" i="50"/>
  <c r="M293" i="50"/>
  <c r="D77" i="50"/>
  <c r="L283" i="50"/>
  <c r="F96" i="50"/>
  <c r="P29" i="50"/>
  <c r="H331" i="50"/>
  <c r="M198" i="50"/>
  <c r="O13" i="50"/>
  <c r="D320" i="50"/>
  <c r="D184" i="50"/>
  <c r="D3" i="50"/>
  <c r="F88" i="50"/>
  <c r="N213" i="50"/>
  <c r="E326" i="50"/>
  <c r="E170" i="50"/>
  <c r="P332" i="50"/>
  <c r="L294" i="50"/>
  <c r="O171" i="50"/>
  <c r="N32" i="50"/>
  <c r="P77" i="50"/>
  <c r="P25" i="50"/>
  <c r="N179" i="50"/>
  <c r="D44" i="50"/>
  <c r="L193" i="50"/>
  <c r="O52" i="50"/>
  <c r="K67" i="50"/>
  <c r="O41" i="50"/>
  <c r="K64" i="50"/>
  <c r="F193" i="50"/>
  <c r="H326" i="50"/>
  <c r="O192" i="50"/>
  <c r="D286" i="50"/>
  <c r="M233" i="50"/>
  <c r="K267" i="50"/>
  <c r="G223" i="50"/>
  <c r="P15" i="50"/>
  <c r="M114" i="50"/>
  <c r="H113" i="50"/>
  <c r="K112" i="50"/>
  <c r="P7" i="50"/>
  <c r="O158" i="50"/>
  <c r="E74" i="50"/>
  <c r="P135" i="50"/>
  <c r="M86" i="50"/>
  <c r="N61" i="50"/>
  <c r="M317" i="50"/>
  <c r="H72" i="50"/>
  <c r="F8" i="50"/>
  <c r="J112" i="50"/>
  <c r="E30" i="50"/>
  <c r="D170" i="50"/>
  <c r="F144" i="50"/>
  <c r="L157" i="50"/>
  <c r="O296" i="50"/>
  <c r="N60" i="50"/>
  <c r="O191" i="50"/>
  <c r="P220" i="50"/>
  <c r="F219" i="50"/>
  <c r="G30" i="50"/>
  <c r="P69" i="50"/>
  <c r="G54" i="50"/>
  <c r="J136" i="50"/>
  <c r="P202" i="50"/>
  <c r="P203" i="50"/>
  <c r="J18" i="50"/>
  <c r="L185" i="50"/>
  <c r="F194" i="50"/>
  <c r="H53" i="50"/>
  <c r="M250" i="50"/>
  <c r="L96" i="50"/>
  <c r="K304" i="50"/>
  <c r="L43" i="50"/>
  <c r="K174" i="50"/>
  <c r="D137" i="50"/>
  <c r="D146" i="50"/>
  <c r="O281" i="50"/>
  <c r="E152" i="50"/>
  <c r="G19" i="50"/>
  <c r="M5" i="50"/>
  <c r="E49" i="50"/>
  <c r="H172" i="50"/>
  <c r="H12" i="50"/>
  <c r="O232" i="50"/>
  <c r="H146" i="50"/>
  <c r="F254" i="50"/>
  <c r="N256" i="50"/>
  <c r="E305" i="50"/>
  <c r="L140" i="50"/>
  <c r="L104" i="50"/>
  <c r="J118" i="50"/>
  <c r="E199" i="50"/>
  <c r="N92" i="50"/>
  <c r="D294" i="50"/>
  <c r="H82" i="50"/>
  <c r="M20" i="50"/>
  <c r="K201" i="50"/>
  <c r="F29" i="50"/>
  <c r="M119" i="50"/>
  <c r="P133" i="50"/>
  <c r="D41" i="50"/>
  <c r="M41" i="50"/>
  <c r="P233" i="50"/>
  <c r="D237" i="50"/>
  <c r="N291" i="50"/>
  <c r="F16" i="50"/>
  <c r="M71" i="50"/>
  <c r="O185" i="50"/>
  <c r="F303" i="50"/>
  <c r="K21" i="50"/>
  <c r="F126" i="50"/>
  <c r="E146" i="50"/>
  <c r="P166" i="50"/>
  <c r="E15" i="50"/>
  <c r="J46" i="50"/>
  <c r="J38" i="50"/>
  <c r="E47" i="50"/>
  <c r="L105" i="50"/>
  <c r="P181" i="50"/>
  <c r="N91" i="50"/>
  <c r="D210" i="50"/>
  <c r="P177" i="50"/>
  <c r="G119" i="50"/>
  <c r="K88" i="50"/>
  <c r="J86" i="50"/>
  <c r="P64" i="50"/>
  <c r="D164" i="50"/>
  <c r="F10" i="50"/>
  <c r="J308" i="50"/>
  <c r="L230" i="50"/>
  <c r="E324" i="50"/>
  <c r="L151" i="50"/>
  <c r="K289" i="50"/>
  <c r="D198" i="50"/>
  <c r="P157" i="50"/>
  <c r="J135" i="50"/>
  <c r="D61" i="50"/>
  <c r="N68" i="50"/>
  <c r="D142" i="50"/>
  <c r="K283" i="50"/>
  <c r="J311" i="50"/>
  <c r="N165" i="50"/>
  <c r="P86" i="50"/>
  <c r="N263" i="50"/>
  <c r="N283" i="50"/>
  <c r="M258" i="50"/>
  <c r="G312" i="50"/>
  <c r="O144" i="50"/>
  <c r="P67" i="50"/>
  <c r="H273" i="50"/>
  <c r="O137" i="50"/>
  <c r="N135" i="50"/>
  <c r="H155" i="50"/>
  <c r="N55" i="50"/>
  <c r="J195" i="50"/>
  <c r="F138" i="50"/>
  <c r="G203" i="50"/>
  <c r="H132" i="50"/>
  <c r="P275" i="50"/>
  <c r="G242" i="50"/>
  <c r="G294" i="50"/>
  <c r="P20" i="50"/>
  <c r="J26" i="50"/>
  <c r="M9" i="50"/>
  <c r="E8" i="50"/>
  <c r="O61" i="50"/>
  <c r="P151" i="50"/>
  <c r="F249" i="50"/>
  <c r="D309" i="50"/>
  <c r="K333" i="50"/>
  <c r="N235" i="50"/>
  <c r="N271" i="50"/>
  <c r="F304" i="50"/>
  <c r="H239" i="50"/>
  <c r="D319" i="50"/>
  <c r="G28" i="50"/>
  <c r="O110" i="50"/>
  <c r="O173" i="50"/>
  <c r="E70" i="50"/>
  <c r="M39" i="50"/>
  <c r="M80" i="50"/>
  <c r="K153" i="50"/>
  <c r="E220" i="50"/>
  <c r="H93" i="50"/>
  <c r="J174" i="50"/>
  <c r="P297" i="50"/>
  <c r="F246" i="50"/>
  <c r="G85" i="50"/>
  <c r="G148" i="50"/>
  <c r="D86" i="50"/>
  <c r="K141" i="50"/>
  <c r="P4" i="50"/>
  <c r="G73" i="50"/>
  <c r="F257" i="50"/>
  <c r="N233" i="50"/>
  <c r="E172" i="50"/>
  <c r="F226" i="50"/>
  <c r="M152" i="50"/>
  <c r="F218" i="50"/>
  <c r="L277" i="50"/>
  <c r="L285" i="50"/>
  <c r="K60" i="50"/>
  <c r="L8" i="50"/>
  <c r="H128" i="50"/>
  <c r="M113" i="50"/>
  <c r="G172" i="50"/>
  <c r="E22" i="50"/>
  <c r="E231" i="50"/>
  <c r="D264" i="50"/>
  <c r="H244" i="50"/>
  <c r="O242" i="50"/>
  <c r="M36" i="50"/>
  <c r="H152" i="50"/>
  <c r="D179" i="50"/>
  <c r="O174" i="50"/>
  <c r="K163" i="50"/>
  <c r="P156" i="50"/>
  <c r="M66" i="50"/>
  <c r="F142" i="50"/>
  <c r="O154" i="50"/>
  <c r="N317" i="50"/>
  <c r="O302" i="50"/>
  <c r="G32" i="50"/>
  <c r="K321" i="50"/>
  <c r="N12" i="50"/>
  <c r="O92" i="50"/>
  <c r="F84" i="50"/>
  <c r="J247" i="50"/>
  <c r="O316" i="50"/>
  <c r="G5" i="50"/>
  <c r="O325" i="50"/>
  <c r="N3" i="50"/>
  <c r="M99" i="50"/>
  <c r="K158" i="50"/>
  <c r="I258" i="50"/>
  <c r="L41" i="50"/>
  <c r="J312" i="50"/>
  <c r="M325" i="50"/>
  <c r="F25" i="50"/>
  <c r="E242" i="50"/>
  <c r="D284" i="50"/>
  <c r="P143" i="50"/>
  <c r="K212" i="50"/>
  <c r="O123" i="50"/>
  <c r="H278" i="50"/>
  <c r="E29" i="50"/>
  <c r="K51" i="50"/>
  <c r="H135" i="50"/>
  <c r="M142" i="50"/>
  <c r="N72" i="50"/>
  <c r="E164" i="50"/>
  <c r="N176" i="50"/>
  <c r="F58" i="50"/>
  <c r="M123" i="50"/>
  <c r="D144" i="50"/>
  <c r="E179" i="50"/>
  <c r="H320" i="50"/>
  <c r="K332" i="50"/>
  <c r="L138" i="50"/>
  <c r="D129" i="50"/>
  <c r="O335" i="50"/>
  <c r="H85" i="50"/>
  <c r="O235" i="50"/>
  <c r="G173" i="50"/>
  <c r="N274" i="50"/>
  <c r="P247" i="50"/>
  <c r="H247" i="50"/>
  <c r="H319" i="50"/>
  <c r="P30" i="50"/>
  <c r="D115" i="50"/>
  <c r="E40" i="50"/>
  <c r="K185" i="50"/>
  <c r="D272" i="50"/>
  <c r="D82" i="50"/>
  <c r="P38" i="50"/>
  <c r="P271" i="50"/>
  <c r="E253" i="50"/>
  <c r="D190" i="50"/>
  <c r="E332" i="50"/>
  <c r="H210" i="50"/>
  <c r="J250" i="50"/>
  <c r="G27" i="50"/>
  <c r="D276" i="50"/>
  <c r="M97" i="50"/>
  <c r="J133" i="50"/>
  <c r="M283" i="50"/>
  <c r="O190" i="50"/>
  <c r="E142" i="50"/>
  <c r="N86" i="50"/>
  <c r="P291" i="50"/>
  <c r="L150" i="50"/>
  <c r="N303" i="50"/>
  <c r="E73" i="50"/>
  <c r="O40" i="50"/>
  <c r="D79" i="50"/>
  <c r="H106" i="50"/>
  <c r="M321" i="50"/>
  <c r="L184" i="50"/>
  <c r="J236" i="50"/>
  <c r="D58" i="50"/>
  <c r="J126" i="50"/>
  <c r="O290" i="50"/>
  <c r="H68" i="50"/>
  <c r="F45" i="50"/>
  <c r="O59" i="50"/>
  <c r="J95" i="50"/>
  <c r="O51" i="50"/>
  <c r="L49" i="50"/>
  <c r="J233" i="50"/>
  <c r="F82" i="50"/>
  <c r="N296" i="50"/>
  <c r="K223" i="50"/>
  <c r="E16" i="50"/>
  <c r="D231" i="50"/>
  <c r="D131" i="50"/>
  <c r="O67" i="50"/>
  <c r="N63" i="50"/>
  <c r="L306" i="50"/>
  <c r="H299" i="50"/>
  <c r="L327" i="50"/>
  <c r="D199" i="50"/>
  <c r="F116" i="50"/>
  <c r="P264" i="50"/>
  <c r="F53" i="50"/>
  <c r="O194" i="50"/>
  <c r="N191" i="50"/>
  <c r="E166" i="50"/>
  <c r="E129" i="50"/>
  <c r="N257" i="50"/>
  <c r="H183" i="50"/>
  <c r="F108" i="50"/>
  <c r="K86" i="50"/>
  <c r="F166" i="50"/>
  <c r="E281" i="50"/>
  <c r="H139" i="50"/>
  <c r="L110" i="50"/>
  <c r="D89" i="50"/>
  <c r="E309" i="50"/>
  <c r="P56" i="50"/>
  <c r="N67" i="50"/>
  <c r="K25" i="50"/>
  <c r="G304" i="50"/>
  <c r="M193" i="50"/>
  <c r="O229" i="50"/>
  <c r="P198" i="50"/>
  <c r="K301" i="50"/>
  <c r="F186" i="50"/>
  <c r="M306" i="50"/>
  <c r="M246" i="50"/>
  <c r="M230" i="50"/>
  <c r="D327" i="50"/>
  <c r="O193" i="50"/>
  <c r="G221" i="50"/>
  <c r="M281" i="50"/>
  <c r="D249" i="50"/>
  <c r="H285" i="50"/>
  <c r="O87" i="50"/>
  <c r="O115" i="50"/>
  <c r="K241" i="50"/>
  <c r="L305" i="50"/>
  <c r="N294" i="50"/>
  <c r="O127" i="50"/>
  <c r="J13" i="50"/>
  <c r="P310" i="50"/>
  <c r="L189" i="50"/>
  <c r="E130" i="50"/>
  <c r="M67" i="50"/>
  <c r="D130" i="50"/>
  <c r="K55" i="50"/>
  <c r="N316" i="50"/>
  <c r="K89" i="50"/>
  <c r="P318" i="50"/>
  <c r="H124" i="50"/>
  <c r="N287" i="50"/>
  <c r="J191" i="50"/>
  <c r="F12" i="50"/>
  <c r="E128" i="50"/>
  <c r="G332" i="50"/>
  <c r="J19" i="50"/>
  <c r="E103" i="50"/>
  <c r="E169" i="50"/>
  <c r="F231" i="50"/>
  <c r="O55" i="50"/>
  <c r="E297" i="50"/>
  <c r="L248" i="50"/>
  <c r="N293" i="50"/>
  <c r="D53" i="50"/>
  <c r="M108" i="50"/>
  <c r="M135" i="50"/>
  <c r="E171" i="50"/>
  <c r="L160" i="50"/>
  <c r="F79" i="50"/>
  <c r="H15" i="50"/>
  <c r="H28" i="50"/>
  <c r="L108" i="50"/>
  <c r="P278" i="50"/>
  <c r="J293" i="50"/>
  <c r="K290" i="50"/>
  <c r="M44" i="50"/>
  <c r="P109" i="50"/>
  <c r="N151" i="50"/>
  <c r="P108" i="50"/>
  <c r="M265" i="50"/>
  <c r="N42" i="50"/>
  <c r="J213" i="50"/>
  <c r="F180" i="50"/>
  <c r="K276" i="50"/>
  <c r="G139" i="50"/>
  <c r="L79" i="50"/>
  <c r="K45" i="50"/>
  <c r="H185" i="50"/>
  <c r="N210" i="50"/>
  <c r="L55" i="50"/>
  <c r="M141" i="50"/>
  <c r="F278" i="50"/>
  <c r="O16" i="50"/>
  <c r="H3" i="50"/>
  <c r="D165" i="50"/>
  <c r="K101" i="50"/>
  <c r="L296" i="50"/>
  <c r="H157" i="50"/>
  <c r="N236" i="50"/>
  <c r="F18" i="50"/>
  <c r="H73" i="50"/>
  <c r="P248" i="50"/>
  <c r="O150" i="50"/>
  <c r="G219" i="50"/>
  <c r="J92" i="50"/>
  <c r="F68" i="50"/>
  <c r="O286" i="50"/>
  <c r="M289" i="50"/>
  <c r="N324" i="50"/>
  <c r="O237" i="50"/>
  <c r="D80" i="50"/>
  <c r="H310" i="50"/>
  <c r="L236" i="50"/>
  <c r="N299" i="50"/>
  <c r="D303" i="50"/>
  <c r="E98" i="50"/>
  <c r="M140" i="50"/>
  <c r="P325" i="50"/>
  <c r="L36" i="50"/>
  <c r="H323" i="50"/>
  <c r="P313" i="50"/>
  <c r="O295" i="50"/>
  <c r="N48" i="50"/>
  <c r="G243" i="50"/>
  <c r="J16" i="50"/>
  <c r="H129" i="50"/>
  <c r="N305" i="50"/>
  <c r="J292" i="50"/>
  <c r="K280" i="50"/>
  <c r="M182" i="50"/>
  <c r="E154" i="50"/>
  <c r="H267" i="50"/>
  <c r="K52" i="50"/>
  <c r="N313" i="50"/>
  <c r="O330" i="50"/>
  <c r="P147" i="50"/>
  <c r="K334" i="50"/>
  <c r="K329" i="50"/>
  <c r="O203" i="50"/>
  <c r="D292" i="50"/>
  <c r="F293" i="50"/>
  <c r="D236" i="50"/>
  <c r="L145" i="50"/>
  <c r="K328" i="50"/>
  <c r="H265" i="50"/>
  <c r="P73" i="50"/>
  <c r="N307" i="50"/>
  <c r="D117" i="50"/>
  <c r="P252" i="50"/>
  <c r="J309" i="50"/>
  <c r="P46" i="50"/>
  <c r="L76" i="50"/>
  <c r="F271" i="50"/>
  <c r="M245" i="50"/>
  <c r="E161" i="50"/>
  <c r="G47" i="50"/>
  <c r="M158" i="50"/>
  <c r="M257" i="50"/>
  <c r="L97" i="50"/>
  <c r="F105" i="50"/>
  <c r="L113" i="50"/>
  <c r="P92" i="50"/>
  <c r="K80" i="50"/>
  <c r="D202" i="50"/>
  <c r="G62" i="50"/>
  <c r="P190" i="50"/>
  <c r="N36" i="50"/>
  <c r="M187" i="50"/>
  <c r="K102" i="50"/>
  <c r="O195" i="50"/>
  <c r="E5" i="50"/>
  <c r="F235" i="50"/>
  <c r="D126" i="50"/>
  <c r="L158" i="50"/>
  <c r="D244" i="50"/>
  <c r="L229" i="50"/>
  <c r="L93" i="50"/>
  <c r="N234" i="50"/>
  <c r="P163" i="50"/>
  <c r="J245" i="50"/>
  <c r="H78" i="50"/>
  <c r="E149" i="50"/>
  <c r="E136" i="50"/>
  <c r="P186" i="50"/>
  <c r="O85" i="50"/>
  <c r="O130" i="50"/>
  <c r="H198" i="50"/>
  <c r="H160" i="50"/>
  <c r="O217" i="50"/>
  <c r="J17" i="50"/>
  <c r="O131" i="50"/>
  <c r="J331" i="50"/>
  <c r="J291" i="50"/>
  <c r="H242" i="50"/>
  <c r="E203" i="50"/>
  <c r="G199" i="50"/>
  <c r="J62" i="50"/>
  <c r="L2" i="50"/>
  <c r="P319" i="50"/>
  <c r="P78" i="50"/>
  <c r="O170" i="50"/>
  <c r="M248" i="50"/>
  <c r="D127" i="50"/>
  <c r="D88" i="50"/>
  <c r="L51" i="50"/>
  <c r="M244" i="50"/>
  <c r="J327" i="50"/>
  <c r="M132" i="50"/>
  <c r="O146" i="50"/>
  <c r="J143" i="50"/>
  <c r="G236" i="50"/>
  <c r="L173" i="50"/>
  <c r="F90" i="50"/>
  <c r="P180" i="50"/>
  <c r="G155" i="50"/>
  <c r="E207" i="50"/>
  <c r="M316" i="50"/>
  <c r="D74" i="50"/>
  <c r="F300" i="50"/>
  <c r="M122" i="50"/>
  <c r="G118" i="50"/>
  <c r="E27" i="50"/>
  <c r="N238" i="50"/>
  <c r="F183" i="50"/>
  <c r="N41" i="50"/>
  <c r="P140" i="50"/>
  <c r="O53" i="50"/>
  <c r="G149" i="50"/>
  <c r="J129" i="50"/>
  <c r="N62" i="50"/>
  <c r="M315" i="50"/>
  <c r="P199" i="50"/>
  <c r="L246" i="50"/>
  <c r="D287" i="50"/>
  <c r="G67" i="50"/>
  <c r="O83" i="50"/>
  <c r="D75" i="50"/>
  <c r="O104" i="50"/>
  <c r="K46" i="50"/>
  <c r="K206" i="50"/>
  <c r="F24" i="50"/>
  <c r="D182" i="50"/>
  <c r="H334" i="50"/>
  <c r="K137" i="50"/>
  <c r="P235" i="50"/>
  <c r="L134" i="50"/>
  <c r="N77" i="50"/>
  <c r="H81" i="50"/>
  <c r="P260" i="50"/>
  <c r="D283" i="50"/>
  <c r="F7" i="50"/>
  <c r="J148" i="50"/>
  <c r="G190" i="50"/>
  <c r="L170" i="50"/>
  <c r="G98" i="50"/>
  <c r="E192" i="50"/>
  <c r="E104" i="50"/>
  <c r="N64" i="50"/>
  <c r="G48" i="50"/>
  <c r="L250" i="50"/>
  <c r="J25" i="50"/>
  <c r="H43" i="50"/>
  <c r="O152" i="50"/>
  <c r="O17" i="50"/>
  <c r="L82" i="50"/>
  <c r="G39" i="50"/>
  <c r="F240" i="50"/>
  <c r="J27" i="50"/>
  <c r="P326" i="50"/>
  <c r="M78" i="50"/>
  <c r="P70" i="50"/>
  <c r="N290" i="50"/>
  <c r="N54" i="50"/>
  <c r="G228" i="50"/>
  <c r="G78" i="50"/>
  <c r="K300" i="50"/>
  <c r="G201" i="50"/>
  <c r="G63" i="50"/>
  <c r="K189" i="50"/>
  <c r="E228" i="50"/>
  <c r="G136" i="50"/>
  <c r="N95" i="50"/>
  <c r="O50" i="50"/>
  <c r="L152" i="50"/>
  <c r="O64" i="50"/>
  <c r="H14" i="50"/>
  <c r="E307" i="50"/>
  <c r="K114" i="50"/>
  <c r="G165" i="50"/>
  <c r="H107" i="50"/>
  <c r="K96" i="50"/>
  <c r="L118" i="50"/>
  <c r="D225" i="50"/>
  <c r="J108" i="50"/>
  <c r="F101" i="50"/>
  <c r="E109" i="50"/>
  <c r="L5" i="50"/>
  <c r="J130" i="50"/>
  <c r="L147" i="50"/>
  <c r="M241" i="50"/>
  <c r="L103" i="50"/>
  <c r="M74" i="50"/>
  <c r="L314" i="50"/>
  <c r="F100" i="50"/>
  <c r="N112" i="50"/>
  <c r="N90" i="50"/>
  <c r="D50" i="50"/>
  <c r="J32" i="50"/>
  <c r="F198" i="50"/>
  <c r="K144" i="50"/>
  <c r="L59" i="50"/>
  <c r="N219" i="50"/>
  <c r="K239" i="50"/>
  <c r="K79" i="50"/>
  <c r="M232" i="50"/>
  <c r="L260" i="50"/>
  <c r="G161" i="50"/>
  <c r="D238" i="50"/>
  <c r="P276" i="50"/>
  <c r="K85" i="50"/>
  <c r="H192" i="50"/>
  <c r="M92" i="50"/>
  <c r="E313" i="50"/>
  <c r="H149" i="50"/>
  <c r="P192" i="50"/>
  <c r="K316" i="50"/>
  <c r="H59" i="50"/>
  <c r="O219" i="50"/>
  <c r="O36" i="50"/>
  <c r="J253" i="50"/>
  <c r="O306" i="50"/>
  <c r="P261" i="50"/>
  <c r="O145" i="50"/>
  <c r="L162" i="50"/>
  <c r="E182" i="50"/>
  <c r="P171" i="50"/>
  <c r="J162" i="50"/>
  <c r="J193" i="50"/>
  <c r="O69" i="50"/>
  <c r="F176" i="50"/>
  <c r="N148" i="50"/>
  <c r="D255" i="50"/>
  <c r="N241" i="50"/>
  <c r="G97" i="50"/>
  <c r="E61" i="50"/>
  <c r="P149" i="50"/>
  <c r="G153" i="50"/>
  <c r="F213" i="50"/>
  <c r="J77" i="50"/>
  <c r="K118" i="50"/>
  <c r="E186" i="50"/>
  <c r="K323" i="50"/>
  <c r="D331" i="50"/>
  <c r="F215" i="50"/>
  <c r="L168" i="50"/>
  <c r="D196" i="50"/>
  <c r="L128" i="50"/>
  <c r="F128" i="50"/>
  <c r="N114" i="50"/>
  <c r="L67" i="50"/>
  <c r="L37" i="50"/>
  <c r="G140" i="50"/>
  <c r="F251" i="50"/>
  <c r="L88" i="50"/>
  <c r="P76" i="50"/>
  <c r="G94" i="50"/>
  <c r="E110" i="50"/>
  <c r="H194" i="50"/>
  <c r="K105" i="50"/>
  <c r="I261" i="50"/>
  <c r="E45" i="50"/>
  <c r="M190" i="50"/>
  <c r="E140" i="50"/>
  <c r="D97" i="50"/>
  <c r="M35" i="50"/>
  <c r="G3" i="50"/>
  <c r="P24" i="50"/>
  <c r="H154" i="50"/>
  <c r="H103" i="50"/>
  <c r="K13" i="50"/>
  <c r="P176" i="50"/>
  <c r="F75" i="50"/>
  <c r="E105" i="50"/>
  <c r="L201" i="50"/>
  <c r="P201" i="50"/>
  <c r="J258" i="50"/>
  <c r="K142" i="50"/>
  <c r="E67" i="50"/>
  <c r="M172" i="50"/>
  <c r="D110" i="50"/>
  <c r="D36" i="50"/>
  <c r="O100" i="50"/>
  <c r="P125" i="50"/>
  <c r="H301" i="50"/>
  <c r="N292" i="50"/>
  <c r="F9" i="50"/>
  <c r="G313" i="50"/>
  <c r="J319" i="50"/>
  <c r="M252" i="50"/>
  <c r="L53" i="50"/>
  <c r="F311" i="50"/>
  <c r="E274" i="50"/>
  <c r="P200" i="50"/>
  <c r="N98" i="50"/>
  <c r="L213" i="50"/>
  <c r="D162" i="50"/>
  <c r="K263" i="50"/>
  <c r="D52" i="50"/>
  <c r="L334" i="50"/>
  <c r="J317" i="50"/>
  <c r="F297" i="50"/>
  <c r="D168" i="50"/>
  <c r="G127" i="50"/>
  <c r="N87" i="50"/>
  <c r="F125" i="50"/>
  <c r="E219" i="50"/>
  <c r="K143" i="50"/>
  <c r="H150" i="50"/>
  <c r="K56" i="50"/>
  <c r="E185" i="50"/>
  <c r="G34" i="50"/>
  <c r="L232" i="50"/>
  <c r="G277" i="50"/>
  <c r="N101" i="50"/>
  <c r="F73" i="50"/>
  <c r="N312" i="50"/>
  <c r="D186" i="50"/>
  <c r="D104" i="50"/>
  <c r="G15" i="50"/>
  <c r="E327" i="50"/>
  <c r="M63" i="50"/>
  <c r="H133" i="50"/>
  <c r="M88" i="50"/>
  <c r="M51" i="50"/>
  <c r="K177" i="50"/>
  <c r="H196" i="50"/>
  <c r="H281" i="50"/>
  <c r="L333" i="50"/>
  <c r="M54" i="50"/>
  <c r="H258" i="50"/>
  <c r="G284" i="50"/>
  <c r="O318" i="50"/>
  <c r="O293" i="50"/>
  <c r="G239" i="50"/>
  <c r="E260" i="50"/>
  <c r="M115" i="50"/>
  <c r="D278" i="50"/>
  <c r="G196" i="50"/>
  <c r="H6" i="50"/>
  <c r="H263" i="50"/>
  <c r="K306" i="50"/>
  <c r="J234" i="50"/>
  <c r="J52" i="50"/>
  <c r="M19" i="50"/>
  <c r="O78" i="50"/>
  <c r="K49" i="50"/>
  <c r="N177" i="50"/>
  <c r="H57" i="50"/>
  <c r="D99" i="50"/>
  <c r="L45" i="50"/>
  <c r="G286" i="50"/>
  <c r="P52" i="50"/>
  <c r="G160" i="50"/>
  <c r="M309" i="50"/>
  <c r="J314" i="50"/>
  <c r="E245" i="50"/>
  <c r="H218" i="50"/>
  <c r="F244" i="50"/>
  <c r="E238" i="50"/>
  <c r="G200" i="50"/>
  <c r="P185" i="50"/>
  <c r="F89" i="50"/>
  <c r="J83" i="50"/>
  <c r="M305" i="50"/>
  <c r="K275" i="50"/>
  <c r="F129" i="50"/>
  <c r="K286" i="50"/>
  <c r="J288" i="50"/>
  <c r="O117" i="50"/>
  <c r="P285" i="50"/>
  <c r="O279" i="50"/>
  <c r="K296" i="50"/>
  <c r="O34" i="50"/>
  <c r="G69" i="50"/>
  <c r="G17" i="50"/>
  <c r="D261" i="50"/>
  <c r="G152" i="50"/>
  <c r="J199" i="50"/>
  <c r="L224" i="50"/>
  <c r="G114" i="50"/>
  <c r="K146" i="50"/>
  <c r="M324" i="50"/>
  <c r="H156" i="50"/>
  <c r="M263" i="50"/>
  <c r="M160" i="50"/>
  <c r="M154" i="50"/>
  <c r="K78" i="50"/>
  <c r="M330" i="50"/>
  <c r="P219" i="50"/>
  <c r="G229" i="50"/>
  <c r="P179" i="50"/>
  <c r="L171" i="50"/>
  <c r="D211" i="50"/>
  <c r="D140" i="50"/>
  <c r="J256" i="50"/>
  <c r="K128" i="50"/>
  <c r="M176" i="50"/>
  <c r="L98" i="50"/>
  <c r="E244" i="50"/>
  <c r="J42" i="50"/>
  <c r="D152" i="50"/>
  <c r="E42" i="50"/>
  <c r="K236" i="50"/>
  <c r="M273" i="50"/>
  <c r="P301" i="50"/>
  <c r="K30" i="50"/>
  <c r="H95" i="50"/>
  <c r="K207" i="50"/>
  <c r="F139" i="50"/>
  <c r="P66" i="50"/>
  <c r="M247" i="50"/>
  <c r="D159" i="50"/>
  <c r="K121" i="50"/>
  <c r="K307" i="50"/>
  <c r="K19" i="50"/>
  <c r="D157" i="50"/>
  <c r="M49" i="50"/>
  <c r="E276" i="50"/>
  <c r="P277" i="50"/>
  <c r="F77" i="50"/>
  <c r="M334" i="50"/>
  <c r="J111" i="50"/>
  <c r="L231" i="50"/>
  <c r="J207" i="50"/>
  <c r="D233" i="50"/>
  <c r="E158" i="50"/>
  <c r="L319" i="50"/>
  <c r="H98" i="50"/>
  <c r="J73" i="50"/>
  <c r="P83" i="50"/>
  <c r="M3" i="50"/>
  <c r="L56" i="50"/>
  <c r="H215" i="50"/>
  <c r="D313" i="50"/>
  <c r="G76" i="50"/>
  <c r="P54" i="50"/>
  <c r="H303" i="50"/>
  <c r="D12" i="50"/>
  <c r="P262" i="50"/>
  <c r="M65" i="50"/>
  <c r="F283" i="50"/>
  <c r="E99" i="50"/>
  <c r="N171" i="50"/>
  <c r="O218" i="50"/>
  <c r="K264" i="50"/>
  <c r="N119" i="50"/>
  <c r="J76" i="50"/>
  <c r="F83" i="50"/>
  <c r="G234" i="50"/>
  <c r="H126" i="50"/>
  <c r="L259" i="50"/>
  <c r="H92" i="50"/>
  <c r="J181" i="50"/>
  <c r="N310" i="50"/>
  <c r="E54" i="50"/>
  <c r="D266" i="50"/>
  <c r="J134" i="50"/>
  <c r="D135" i="50"/>
  <c r="M110" i="50"/>
  <c r="K70" i="50"/>
  <c r="F74" i="50"/>
  <c r="F3" i="50"/>
  <c r="H211" i="50"/>
  <c r="J100" i="50"/>
  <c r="H292" i="50"/>
  <c r="H109" i="50"/>
  <c r="J31" i="50"/>
  <c r="L323" i="50"/>
  <c r="L31" i="50"/>
  <c r="E261" i="50"/>
  <c r="D43" i="50"/>
  <c r="P80" i="50"/>
  <c r="G96" i="50"/>
  <c r="E57" i="50"/>
  <c r="P335" i="50"/>
  <c r="D318" i="50"/>
  <c r="M124" i="50"/>
  <c r="P210" i="50"/>
  <c r="O224" i="50"/>
  <c r="D189" i="50"/>
  <c r="L247" i="50"/>
  <c r="E277" i="50"/>
  <c r="L7" i="50"/>
  <c r="M162" i="50"/>
  <c r="P111" i="50"/>
  <c r="F38" i="50"/>
  <c r="L331" i="50"/>
  <c r="P81" i="50"/>
  <c r="K169" i="50"/>
  <c r="J209" i="50"/>
  <c r="N167" i="50"/>
  <c r="H166" i="50"/>
  <c r="N147" i="50"/>
  <c r="L148" i="50"/>
  <c r="J221" i="50"/>
  <c r="P268" i="50"/>
  <c r="N88" i="50"/>
  <c r="D55" i="50"/>
  <c r="J154" i="50"/>
  <c r="L281" i="50"/>
  <c r="H112" i="50"/>
  <c r="H29" i="50"/>
  <c r="K35" i="50"/>
  <c r="F48" i="11" l="1"/>
  <c r="F244" i="38"/>
  <c r="F167" i="9"/>
  <c r="F169" i="9"/>
  <c r="F224" i="9"/>
  <c r="F222" i="9"/>
  <c r="F334" i="9"/>
  <c r="F332" i="9"/>
  <c r="F499" i="9"/>
  <c r="F497" i="9"/>
  <c r="F114" i="10"/>
  <c r="F112" i="10"/>
  <c r="F334" i="10"/>
  <c r="F332" i="10"/>
  <c r="F389" i="10"/>
  <c r="F387" i="10"/>
  <c r="F442" i="10"/>
  <c r="F444" i="10"/>
  <c r="F499" i="10"/>
  <c r="F497" i="10"/>
  <c r="F554" i="10"/>
  <c r="F552" i="10"/>
  <c r="F717" i="10"/>
  <c r="F719" i="10"/>
  <c r="F774" i="10"/>
  <c r="F772" i="10"/>
  <c r="F67" i="9"/>
  <c r="F14" i="7" s="1"/>
  <c r="F61" i="9"/>
  <c r="F63" i="9"/>
  <c r="F112" i="9"/>
  <c r="F114" i="9"/>
  <c r="F279" i="9"/>
  <c r="F277" i="9"/>
  <c r="F387" i="9"/>
  <c r="F389" i="9"/>
  <c r="F444" i="9"/>
  <c r="F442" i="9"/>
  <c r="F554" i="9"/>
  <c r="F552" i="9"/>
  <c r="F609" i="9"/>
  <c r="F607" i="9"/>
  <c r="F59" i="10"/>
  <c r="F169" i="10"/>
  <c r="F167" i="10"/>
  <c r="F224" i="10"/>
  <c r="F222" i="10"/>
  <c r="F279" i="10"/>
  <c r="F277" i="10"/>
  <c r="F607" i="10"/>
  <c r="F609" i="10"/>
  <c r="F662" i="10"/>
  <c r="F664" i="10"/>
  <c r="F315" i="11"/>
  <c r="F313" i="11"/>
  <c r="F112" i="5"/>
  <c r="F150" i="3"/>
  <c r="F180" i="4"/>
  <c r="F155" i="5"/>
  <c r="F95" i="5"/>
  <c r="F57" i="9"/>
  <c r="F81" i="5"/>
  <c r="F85" i="5" s="1"/>
  <c r="F87" i="5" s="1"/>
  <c r="F91" i="5" s="1"/>
  <c r="F74" i="7" s="1"/>
  <c r="F119" i="39"/>
  <c r="F87" i="11"/>
  <c r="F330" i="11"/>
  <c r="F69" i="44"/>
  <c r="F36" i="11"/>
  <c r="F44" i="42"/>
  <c r="F40" i="11"/>
  <c r="F194" i="38"/>
  <c r="F169" i="40"/>
  <c r="F150" i="11"/>
  <c r="F248" i="11"/>
  <c r="F69" i="42"/>
  <c r="F185" i="11"/>
  <c r="F119" i="41"/>
  <c r="F132" i="5"/>
  <c r="F81" i="1"/>
  <c r="F194" i="41"/>
  <c r="F169" i="39"/>
  <c r="P266" i="50"/>
  <c r="P300" i="50"/>
  <c r="P308" i="50"/>
  <c r="P282" i="50"/>
  <c r="P316" i="50"/>
  <c r="P305" i="50"/>
  <c r="P290" i="50"/>
  <c r="P272" i="50"/>
  <c r="P330" i="50"/>
  <c r="P288" i="50"/>
  <c r="P280" i="50"/>
  <c r="P317" i="50"/>
  <c r="P254" i="50"/>
  <c r="F29" i="5" l="1"/>
  <c r="F250" i="11"/>
  <c r="F42" i="11"/>
  <c r="F89" i="11"/>
  <c r="F317" i="11"/>
  <c r="F319" i="11"/>
  <c r="F323" i="11"/>
  <c r="F94" i="7" s="1"/>
  <c r="F672" i="10"/>
  <c r="F62" i="7" s="1"/>
  <c r="F666" i="10"/>
  <c r="F668" i="10"/>
  <c r="F617" i="9"/>
  <c r="F34" i="7" s="1"/>
  <c r="F613" i="9"/>
  <c r="F611" i="9"/>
  <c r="F448" i="9"/>
  <c r="F446" i="9"/>
  <c r="F452" i="9"/>
  <c r="F28" i="7" s="1"/>
  <c r="F281" i="9"/>
  <c r="F283" i="9"/>
  <c r="F287" i="9"/>
  <c r="F22" i="7" s="1"/>
  <c r="F723" i="10"/>
  <c r="F727" i="10" s="1"/>
  <c r="F64" i="7" s="1"/>
  <c r="F721" i="10"/>
  <c r="F171" i="9"/>
  <c r="F173" i="9"/>
  <c r="F177" i="9"/>
  <c r="F18" i="7" s="1"/>
  <c r="F332" i="11"/>
  <c r="F157" i="5"/>
  <c r="F281" i="10"/>
  <c r="F287" i="10"/>
  <c r="F48" i="7" s="1"/>
  <c r="F283" i="10"/>
  <c r="F173" i="10"/>
  <c r="F177" i="10"/>
  <c r="F44" i="7" s="1"/>
  <c r="F171" i="10"/>
  <c r="F391" i="9"/>
  <c r="F397" i="9"/>
  <c r="F26" i="7" s="1"/>
  <c r="F393" i="9"/>
  <c r="F116" i="9"/>
  <c r="F118" i="9"/>
  <c r="F122" i="9" s="1"/>
  <c r="F16" i="7" s="1"/>
  <c r="F36" i="7" s="1"/>
  <c r="F503" i="10"/>
  <c r="F501" i="10"/>
  <c r="F507" i="10"/>
  <c r="F56" i="7" s="1"/>
  <c r="F397" i="10"/>
  <c r="F52" i="7" s="1"/>
  <c r="F391" i="10"/>
  <c r="F393" i="10"/>
  <c r="F116" i="10"/>
  <c r="F122" i="10"/>
  <c r="F42" i="7" s="1"/>
  <c r="F118" i="10"/>
  <c r="F342" i="9"/>
  <c r="F24" i="7" s="1"/>
  <c r="F336" i="9"/>
  <c r="F338" i="9"/>
  <c r="F97" i="11"/>
  <c r="F187" i="11"/>
  <c r="F246" i="11"/>
  <c r="F611" i="10"/>
  <c r="F613" i="10"/>
  <c r="F617" i="10"/>
  <c r="F60" i="7" s="1"/>
  <c r="F61" i="10"/>
  <c r="F63" i="10" s="1"/>
  <c r="F67" i="10" s="1"/>
  <c r="F40" i="7" s="1"/>
  <c r="F68" i="7" s="1"/>
  <c r="F556" i="9"/>
  <c r="F558" i="9"/>
  <c r="F562" i="9"/>
  <c r="F32" i="7" s="1"/>
  <c r="F446" i="10"/>
  <c r="F448" i="10"/>
  <c r="F452" i="10"/>
  <c r="F54" i="7" s="1"/>
  <c r="F50" i="11"/>
  <c r="F199" i="11"/>
  <c r="F152" i="11"/>
  <c r="F114" i="5"/>
  <c r="F226" i="10"/>
  <c r="F232" i="10"/>
  <c r="F46" i="7" s="1"/>
  <c r="F228" i="10"/>
  <c r="F776" i="10"/>
  <c r="F782" i="10"/>
  <c r="F66" i="7" s="1"/>
  <c r="F778" i="10"/>
  <c r="F556" i="10"/>
  <c r="F562" i="10"/>
  <c r="F58" i="7" s="1"/>
  <c r="F558" i="10"/>
  <c r="F336" i="10"/>
  <c r="F338" i="10"/>
  <c r="F342" i="10"/>
  <c r="F50" i="7" s="1"/>
  <c r="F501" i="9"/>
  <c r="F507" i="9"/>
  <c r="F30" i="7" s="1"/>
  <c r="F503" i="9"/>
  <c r="F228" i="9"/>
  <c r="F232" i="9"/>
  <c r="F20" i="7" s="1"/>
  <c r="F226" i="9"/>
  <c r="F117" i="11" l="1"/>
  <c r="F119" i="11"/>
  <c r="F120" i="5"/>
  <c r="F118" i="5"/>
  <c r="F272" i="11"/>
  <c r="F270" i="11"/>
  <c r="F165" i="5"/>
  <c r="F167" i="5"/>
  <c r="F62" i="11"/>
  <c r="F64" i="11"/>
  <c r="F233" i="11"/>
  <c r="F231" i="11"/>
  <c r="F358" i="11"/>
  <c r="F356" i="11"/>
  <c r="F162" i="11"/>
  <c r="F160" i="11"/>
  <c r="F48" i="5"/>
  <c r="F50" i="5"/>
  <c r="F235" i="11" l="1"/>
  <c r="F237" i="11" s="1"/>
  <c r="F241" i="11" s="1"/>
  <c r="F90" i="7" s="1"/>
  <c r="F124" i="5"/>
  <c r="F128" i="5" s="1"/>
  <c r="F76" i="7" s="1"/>
  <c r="F122" i="5"/>
  <c r="F164" i="11"/>
  <c r="F166" i="11"/>
  <c r="F170" i="11" s="1"/>
  <c r="F88" i="7" s="1"/>
  <c r="F121" i="11"/>
  <c r="F123" i="11" s="1"/>
  <c r="F127" i="11" s="1"/>
  <c r="F86" i="7" s="1"/>
  <c r="F274" i="11"/>
  <c r="F280" i="11"/>
  <c r="F92" i="7" s="1"/>
  <c r="F276" i="11"/>
  <c r="F54" i="5"/>
  <c r="F58" i="5" s="1"/>
  <c r="F72" i="7" s="1"/>
  <c r="F52" i="5"/>
  <c r="F68" i="11"/>
  <c r="F72" i="11"/>
  <c r="F84" i="7" s="1"/>
  <c r="F66" i="11"/>
  <c r="F360" i="11"/>
  <c r="F366" i="11"/>
  <c r="F96" i="7" s="1"/>
  <c r="F362" i="11"/>
  <c r="F169" i="5"/>
  <c r="F171" i="5" s="1"/>
  <c r="F175" i="5" s="1"/>
  <c r="F78" i="7" s="1"/>
  <c r="F80" i="7" l="1"/>
  <c r="F98" i="7"/>
  <c r="F100" i="7" l="1"/>
</calcChain>
</file>

<file path=xl/comments1.xml><?xml version="1.0" encoding="utf-8"?>
<comments xmlns="http://schemas.openxmlformats.org/spreadsheetml/2006/main">
  <authors>
    <author>John Semerdjian</author>
  </authors>
  <commentList>
    <comment ref="B32" authorId="0" shapeId="0">
      <text>
        <r>
          <rPr>
            <b/>
            <sz val="9"/>
            <color indexed="81"/>
            <rFont val="Tahoma"/>
            <family val="2"/>
          </rPr>
          <t>Insert " Report the Sepsis Resuscitation Bundle results to the State" milestone data here. Data should be from current demonstration year.</t>
        </r>
      </text>
    </comment>
  </commentList>
</comments>
</file>

<file path=xl/comments2.xml><?xml version="1.0" encoding="utf-8"?>
<comments xmlns="http://schemas.openxmlformats.org/spreadsheetml/2006/main">
  <authors>
    <author>John Semerdjian</author>
  </authors>
  <commentList>
    <comment ref="B32" authorId="0" shapeId="0">
      <text>
        <r>
          <rPr>
            <b/>
            <sz val="9"/>
            <color indexed="81"/>
            <rFont val="Tahoma"/>
            <family val="2"/>
          </rPr>
          <t>Insert "Report CLIP results to the State" milestone data here. Data should be from current demonstration year.</t>
        </r>
      </text>
    </comment>
  </commentList>
</comments>
</file>

<file path=xl/comments3.xml><?xml version="1.0" encoding="utf-8"?>
<comments xmlns="http://schemas.openxmlformats.org/spreadsheetml/2006/main">
  <authors>
    <author>John Semerdjian</author>
  </authors>
  <commentList>
    <comment ref="B32" authorId="0" shapeId="0">
      <text>
        <r>
          <rPr>
            <b/>
            <sz val="9"/>
            <color indexed="81"/>
            <rFont val="Tahoma"/>
            <family val="2"/>
          </rPr>
          <t>Insert "Report results to the State" milestone data here. Data should be from current demonstration year.</t>
        </r>
      </text>
    </comment>
  </commentList>
</comments>
</file>

<file path=xl/comments4.xml><?xml version="1.0" encoding="utf-8"?>
<comments xmlns="http://schemas.openxmlformats.org/spreadsheetml/2006/main">
  <authors>
    <author>John Semerdjian</author>
  </authors>
  <commentList>
    <comment ref="B32" authorId="0" shapeId="0">
      <text>
        <r>
          <rPr>
            <b/>
            <sz val="9"/>
            <color indexed="81"/>
            <rFont val="Tahoma"/>
            <family val="2"/>
          </rPr>
          <t>Insert "Report hospital-acquired pressure ulcer prevalence results to the State" milestone data here. Data should be from current demonstration year.</t>
        </r>
      </text>
    </comment>
  </commentList>
</comments>
</file>

<file path=xl/comments5.xml><?xml version="1.0" encoding="utf-8"?>
<comments xmlns="http://schemas.openxmlformats.org/spreadsheetml/2006/main">
  <authors>
    <author>John Semerdjian</author>
  </authors>
  <commentList>
    <comment ref="B32" authorId="0" shapeId="0">
      <text>
        <r>
          <rPr>
            <b/>
            <sz val="9"/>
            <color indexed="81"/>
            <rFont val="Tahoma"/>
            <family val="2"/>
          </rPr>
          <t>Insert "Report falls with injury to the State" milestone data here. Data should be from current demonstration year.</t>
        </r>
      </text>
    </comment>
  </commentList>
</comments>
</file>

<file path=xl/sharedStrings.xml><?xml version="1.0" encoding="utf-8"?>
<sst xmlns="http://schemas.openxmlformats.org/spreadsheetml/2006/main" count="5832" uniqueCount="370">
  <si>
    <r>
      <t xml:space="preserve">Category 3: Patient/Care Giver Experience </t>
    </r>
    <r>
      <rPr>
        <b/>
        <i/>
        <sz val="11"/>
        <color indexed="12"/>
        <rFont val="Arial"/>
        <family val="2"/>
      </rPr>
      <t>(required)</t>
    </r>
  </si>
  <si>
    <t>Below is the data reported for the DPH system.</t>
  </si>
  <si>
    <t>*</t>
  </si>
  <si>
    <t xml:space="preserve">Instructions for DPH systems: Please type in all of your DY milestones for the project below and report data </t>
  </si>
  <si>
    <t>in the indicated boxes (*).</t>
  </si>
  <si>
    <t>The yellow boxes indicate where the DPH system should input data</t>
  </si>
  <si>
    <t>The black boxes indicate Milestones and will automatically populate and flow to summary sheets</t>
  </si>
  <si>
    <t xml:space="preserve">The blue boxes show progress made toward the Milestone ("Achievement Value") and will automatically </t>
  </si>
  <si>
    <t>populate and flow to summary sheets</t>
  </si>
  <si>
    <t>Patient/Care Giver Experience (required)</t>
  </si>
  <si>
    <t>DY Total Computable Incentive Amount:</t>
  </si>
  <si>
    <t>Incentive Funding Already Received in DY:</t>
  </si>
  <si>
    <t>Undertake the necessary planning, redesign, translation, training and contract</t>
  </si>
  <si>
    <r>
      <t xml:space="preserve">negotiations in order to implement CG-CAHPS in DY8  </t>
    </r>
    <r>
      <rPr>
        <b/>
        <i/>
        <sz val="11"/>
        <rFont val="Arial"/>
        <family val="2"/>
      </rPr>
      <t>(DY7 only)</t>
    </r>
  </si>
  <si>
    <t>Achievement</t>
  </si>
  <si>
    <t>Achievement Value</t>
  </si>
  <si>
    <t xml:space="preserve">Report results of CG CAHPS questions for “Getting Timely Appointments, Care, </t>
  </si>
  <si>
    <r>
      <t xml:space="preserve">and Information” theme to the State </t>
    </r>
    <r>
      <rPr>
        <b/>
        <i/>
        <sz val="11"/>
        <rFont val="Arial"/>
        <family val="2"/>
      </rPr>
      <t>(DY8-10)</t>
    </r>
  </si>
  <si>
    <t>Numerator (if N/A, use "yes/no" form below; if absolute number, enter here)</t>
  </si>
  <si>
    <t>Denominator (if absolute number, enter "1")</t>
  </si>
  <si>
    <t>DY Target (from the DPH system plan) or enter "yes" if "yes/no" type of milestone</t>
  </si>
  <si>
    <t xml:space="preserve">Report results of CG CAHPS questions for “How Well Doctors Communicate With </t>
  </si>
  <si>
    <r>
      <t xml:space="preserve">Patients” theme to the State  </t>
    </r>
    <r>
      <rPr>
        <b/>
        <i/>
        <sz val="11"/>
        <rFont val="Arial"/>
        <family val="2"/>
      </rPr>
      <t>(DY8-10)</t>
    </r>
  </si>
  <si>
    <t xml:space="preserve">Report results of CG CAHPS questions for “Helpful, Courteous, and Respectful Office </t>
  </si>
  <si>
    <t xml:space="preserve">Report results of CG CAHPS questions for “Patients’ Rating of the Doctor” </t>
  </si>
  <si>
    <t>Report results of CG CAHPS questions for “Shared Decisionmaking”</t>
  </si>
  <si>
    <r>
      <t xml:space="preserve">theme to the State </t>
    </r>
    <r>
      <rPr>
        <b/>
        <i/>
        <sz val="11"/>
        <rFont val="Arial"/>
        <family val="2"/>
      </rPr>
      <t>(DY8-10)</t>
    </r>
  </si>
  <si>
    <r>
      <t xml:space="preserve">Category 3: Care Coordination </t>
    </r>
    <r>
      <rPr>
        <b/>
        <i/>
        <sz val="11"/>
        <color indexed="12"/>
        <rFont val="Arial"/>
        <family val="2"/>
      </rPr>
      <t>(required)</t>
    </r>
  </si>
  <si>
    <t>Care Coordination (required)</t>
  </si>
  <si>
    <t>Report results of the Diabetes, short-term complications measure to the State</t>
  </si>
  <si>
    <t>(DY7-10)</t>
  </si>
  <si>
    <t>Numerator</t>
  </si>
  <si>
    <t>Denominator</t>
  </si>
  <si>
    <r>
      <t xml:space="preserve">Report results of the Uncontrolled Diabetes measure to the State </t>
    </r>
    <r>
      <rPr>
        <b/>
        <i/>
        <sz val="11"/>
        <rFont val="Arial"/>
        <family val="2"/>
      </rPr>
      <t>(DY7-10)</t>
    </r>
  </si>
  <si>
    <r>
      <t xml:space="preserve">Report results of the Congestive Heart Failure measure to the State </t>
    </r>
    <r>
      <rPr>
        <b/>
        <i/>
        <sz val="11"/>
        <rFont val="Arial"/>
        <family val="2"/>
      </rPr>
      <t>(DY8-10)</t>
    </r>
  </si>
  <si>
    <t>Report results of the Chronic Obstructive Pulmonary Disease measure</t>
  </si>
  <si>
    <r>
      <t xml:space="preserve">to the State </t>
    </r>
    <r>
      <rPr>
        <b/>
        <i/>
        <sz val="11"/>
        <rFont val="Arial"/>
        <family val="2"/>
      </rPr>
      <t>(DY8-10)</t>
    </r>
  </si>
  <si>
    <r>
      <t xml:space="preserve">Category 3: Preventive Health </t>
    </r>
    <r>
      <rPr>
        <b/>
        <i/>
        <sz val="11"/>
        <color indexed="12"/>
        <rFont val="Arial"/>
        <family val="2"/>
      </rPr>
      <t>(required)</t>
    </r>
  </si>
  <si>
    <t>Preventive Health (required)</t>
  </si>
  <si>
    <t xml:space="preserve">Report results of the Mammography Screening for Breast Cancer </t>
  </si>
  <si>
    <r>
      <rPr>
        <b/>
        <sz val="11"/>
        <rFont val="Arial"/>
        <family val="2"/>
      </rPr>
      <t xml:space="preserve">measure to the State </t>
    </r>
    <r>
      <rPr>
        <b/>
        <i/>
        <sz val="11"/>
        <rFont val="Arial"/>
        <family val="2"/>
      </rPr>
      <t>(DY7-10)</t>
    </r>
  </si>
  <si>
    <r>
      <t xml:space="preserve">Reports results of the Influenza Immunization measure to the State </t>
    </r>
    <r>
      <rPr>
        <b/>
        <i/>
        <sz val="11"/>
        <rFont val="Arial"/>
        <family val="2"/>
      </rPr>
      <t>(DY7-10)</t>
    </r>
  </si>
  <si>
    <r>
      <t xml:space="preserve">Report results of the Child Weight Screening measure to the State </t>
    </r>
    <r>
      <rPr>
        <b/>
        <i/>
        <sz val="11"/>
        <rFont val="Arial"/>
        <family val="2"/>
      </rPr>
      <t>(DY8-10)</t>
    </r>
  </si>
  <si>
    <t>Report results of the Pediatrics Body Mass Index (BMI) measure to the State</t>
  </si>
  <si>
    <t>(DY8-10)</t>
  </si>
  <si>
    <r>
      <t xml:space="preserve">Report results of the Tobacco Cessation measure to the State </t>
    </r>
    <r>
      <rPr>
        <b/>
        <i/>
        <sz val="11"/>
        <rFont val="Arial"/>
        <family val="2"/>
      </rPr>
      <t>(DY8-10)</t>
    </r>
  </si>
  <si>
    <r>
      <t xml:space="preserve">Category 3: At-Risk Populations </t>
    </r>
    <r>
      <rPr>
        <b/>
        <i/>
        <sz val="11"/>
        <color indexed="12"/>
        <rFont val="Arial"/>
        <family val="2"/>
      </rPr>
      <t>(required)</t>
    </r>
  </si>
  <si>
    <t>At-Risk Populations (required)</t>
  </si>
  <si>
    <t xml:space="preserve">Report results of the Diabetes Mellitus: Low Density Lipoprotein </t>
  </si>
  <si>
    <r>
      <rPr>
        <b/>
        <sz val="11"/>
        <rFont val="Arial"/>
        <family val="2"/>
      </rPr>
      <t xml:space="preserve">(LDL-C) Control (&lt;100 mg/dl) measure to the State </t>
    </r>
    <r>
      <rPr>
        <b/>
        <i/>
        <sz val="11"/>
        <rFont val="Arial"/>
        <family val="2"/>
      </rPr>
      <t>(DY7-10)</t>
    </r>
  </si>
  <si>
    <r>
      <t xml:space="preserve">measure to the State </t>
    </r>
    <r>
      <rPr>
        <b/>
        <i/>
        <sz val="11"/>
        <rFont val="Arial"/>
        <family val="2"/>
      </rPr>
      <t>(DY7-10)</t>
    </r>
  </si>
  <si>
    <t xml:space="preserve">Report results of the 30-Day Congestive Heart Failure Readmission Rate </t>
  </si>
  <si>
    <r>
      <t xml:space="preserve">measure to the State </t>
    </r>
    <r>
      <rPr>
        <b/>
        <i/>
        <sz val="11"/>
        <rFont val="Arial"/>
        <family val="2"/>
      </rPr>
      <t>(DY8-10)</t>
    </r>
  </si>
  <si>
    <t>Report results of the Hypertension (HTN): Blood Pressure Control</t>
  </si>
  <si>
    <r>
      <rPr>
        <b/>
        <sz val="11"/>
        <rFont val="Arial"/>
        <family val="2"/>
      </rPr>
      <t>(&lt;140/90 mmHg) measure to the State</t>
    </r>
    <r>
      <rPr>
        <b/>
        <i/>
        <sz val="11"/>
        <rFont val="Arial"/>
        <family val="2"/>
      </rPr>
      <t xml:space="preserve"> (DY8-10)</t>
    </r>
  </si>
  <si>
    <r>
      <t xml:space="preserve">Report results of the Pediatrics Asthma Care measure to the State </t>
    </r>
    <r>
      <rPr>
        <b/>
        <i/>
        <sz val="11"/>
        <rFont val="Arial"/>
        <family val="2"/>
      </rPr>
      <t>(DY8-10)</t>
    </r>
  </si>
  <si>
    <r>
      <t xml:space="preserve">Report results of the Optimal Diabetes Care Composite to the State </t>
    </r>
    <r>
      <rPr>
        <b/>
        <i/>
        <sz val="11"/>
        <rFont val="Arial"/>
        <family val="2"/>
      </rPr>
      <t>(DY8-10)</t>
    </r>
  </si>
  <si>
    <r>
      <t xml:space="preserve">Report results of the Diabetes Composite to the State </t>
    </r>
    <r>
      <rPr>
        <b/>
        <i/>
        <sz val="11"/>
        <rFont val="Arial"/>
        <family val="2"/>
      </rPr>
      <t>(DY8-10)</t>
    </r>
  </si>
  <si>
    <t>Category 3 Summary Page</t>
  </si>
  <si>
    <t xml:space="preserve">This table is the summary of data reported for the DPH system.  Please see the following pages for the specifics. </t>
  </si>
  <si>
    <t>Instructions for DPH systems: Do not complete, this tab will automatically populate.</t>
  </si>
  <si>
    <t>The black boxes indicate Milestone achievements, either "yes/no", or the actual achievement # or %.</t>
  </si>
  <si>
    <t>The blue boxes show progress made toward the Milestone ("Achievement Value") of 1.0, 0.75. 0.5, 0.25 or 0.</t>
  </si>
  <si>
    <t>The red boxes indicate Total Sums.</t>
  </si>
  <si>
    <t>Category 3 Domains</t>
  </si>
  <si>
    <r>
      <rPr>
        <b/>
        <sz val="11"/>
        <rFont val="Arial"/>
        <family val="2"/>
      </rPr>
      <t>Numerator:</t>
    </r>
    <r>
      <rPr>
        <sz val="11"/>
        <rFont val="Arial"/>
        <family val="2"/>
      </rPr>
      <t xml:space="preserve"> Number of patients in population expiring during current month hospitalization with sepsis, severe sepsis or septic shock and/or an infection and organ dysfunction.
</t>
    </r>
    <r>
      <rPr>
        <b/>
        <sz val="11"/>
        <rFont val="Arial"/>
        <family val="2"/>
      </rPr>
      <t>Denominator:</t>
    </r>
    <r>
      <rPr>
        <sz val="11"/>
        <rFont val="Arial"/>
        <family val="2"/>
      </rPr>
      <t xml:space="preserve"> Number of patients identified in the population that month with sepsis, severe sepsis or septic shock and/or an infection and organ dysfunction.</t>
    </r>
  </si>
  <si>
    <t>Total Sum of Achievement Values:</t>
  </si>
  <si>
    <t>Total Number of Milestones:</t>
  </si>
  <si>
    <t>Achievement Value Percentage:</t>
  </si>
  <si>
    <t>Eligible Incentive Funding Amount:</t>
  </si>
  <si>
    <t>Incentive Payment Amount:</t>
  </si>
  <si>
    <t>CA 1115 Waiver - Delivery System Reform Incentive Payments (DSRIP)</t>
  </si>
  <si>
    <t>Reporting Form Instructions</t>
  </si>
  <si>
    <t>Dates Reports are Due</t>
  </si>
  <si>
    <t>DY 6 (6-month)</t>
  </si>
  <si>
    <t>DY 6 (year-end)</t>
  </si>
  <si>
    <t>DY 7 (6-month)</t>
  </si>
  <si>
    <t>DY 7 (year-end)</t>
  </si>
  <si>
    <t>DY 8 (6-month)</t>
  </si>
  <si>
    <t>DY 8 (year-end)</t>
  </si>
  <si>
    <t>DY 9 (6-month)</t>
  </si>
  <si>
    <t>DY 9 (year-end)</t>
  </si>
  <si>
    <t>DY 10 (6-month)</t>
  </si>
  <si>
    <t>DY 10 (year-end)</t>
  </si>
  <si>
    <t>Use of This Reporting Form</t>
  </si>
  <si>
    <t xml:space="preserve">DPH SYSTEM: </t>
  </si>
  <si>
    <t>REPORTING YEAR:</t>
  </si>
  <si>
    <t xml:space="preserve">DATE OF SUBMISSION: </t>
  </si>
  <si>
    <t>Total Payment Amount</t>
  </si>
  <si>
    <t xml:space="preserve">This table sums the eligible incentive funding amounts.  Please see the following pages for the specifics. </t>
  </si>
  <si>
    <t xml:space="preserve">Instructions for DPH systems: Please input the DPH System Name, Reporting DY &amp; Date.  Everything else on this </t>
  </si>
  <si>
    <t>tab will automatically populate.</t>
  </si>
  <si>
    <t>Category 1 Projects - Incentive Funding Amounts</t>
  </si>
  <si>
    <t>Expand Primary Care Capacity</t>
  </si>
  <si>
    <t>Increase Training of Primary Care Workforce</t>
  </si>
  <si>
    <t>Implement and Utilize Disease Management Registry Functionality</t>
  </si>
  <si>
    <t>Enhance Interpretation Services and Culturally Competent Care</t>
  </si>
  <si>
    <t>Collect Accurate Race, Ethnicity, and Language (REAL) Data to Reduce Disparities</t>
  </si>
  <si>
    <t>Enhance Urgent Medical Advice</t>
  </si>
  <si>
    <t>Introduce Telemedicine</t>
  </si>
  <si>
    <t>Enhance Coding and Documentation for Quality Data</t>
  </si>
  <si>
    <t>Develop Risk Stratification Capabilities/Functionalities</t>
  </si>
  <si>
    <t>Expand Specialty Care Capacity</t>
  </si>
  <si>
    <t>Enhance Performance Improvement and Reporting Capacity</t>
  </si>
  <si>
    <t>TOTAL CATEGORY 1 INCENTIVE PAYMENT:</t>
  </si>
  <si>
    <t>Category 2 Projects</t>
  </si>
  <si>
    <t>Expand Medical Homes</t>
  </si>
  <si>
    <t>Expand Chronic Care Management Models</t>
  </si>
  <si>
    <t>Redesign Primary Care</t>
  </si>
  <si>
    <t>Redesign to Improve Patient Experience</t>
  </si>
  <si>
    <t>Redesign for Cost Containment</t>
  </si>
  <si>
    <t>Integrate Physical and Behavioral Health Care</t>
  </si>
  <si>
    <t>Increase Specialty Care Access/Redesign Referral Process</t>
  </si>
  <si>
    <t>Establish/Expand a Patient Care Navigation Program</t>
  </si>
  <si>
    <t>Apply Process Improvement Methodology to Improve Quality/Efficiency</t>
  </si>
  <si>
    <t>Improve Patient Flow in the Emergency Department/Rapid Medical Evaluation</t>
  </si>
  <si>
    <t>Use Palliative Care Programs</t>
  </si>
  <si>
    <t>Conduct Medication Management</t>
  </si>
  <si>
    <t>Implement/Expand Care Transitions Programs</t>
  </si>
  <si>
    <t>Implement Real-Time Hospital-Acquired Infections (HAIs) System</t>
  </si>
  <si>
    <t>TOTAL CATEGORY 2 INCENTIVE PAYMENT:</t>
  </si>
  <si>
    <r>
      <t xml:space="preserve">Patient/Care Giver Experience </t>
    </r>
    <r>
      <rPr>
        <b/>
        <i/>
        <sz val="11"/>
        <color indexed="12"/>
        <rFont val="Arial"/>
        <family val="2"/>
      </rPr>
      <t>(required)</t>
    </r>
  </si>
  <si>
    <r>
      <t xml:space="preserve">Care Coordination </t>
    </r>
    <r>
      <rPr>
        <b/>
        <i/>
        <sz val="11"/>
        <color indexed="12"/>
        <rFont val="Arial"/>
        <family val="2"/>
      </rPr>
      <t>(required)</t>
    </r>
  </si>
  <si>
    <r>
      <t xml:space="preserve">Preventive Health </t>
    </r>
    <r>
      <rPr>
        <b/>
        <i/>
        <sz val="11"/>
        <color indexed="12"/>
        <rFont val="Arial"/>
        <family val="2"/>
      </rPr>
      <t>(required)</t>
    </r>
  </si>
  <si>
    <r>
      <t xml:space="preserve">At-Risk Populations </t>
    </r>
    <r>
      <rPr>
        <b/>
        <i/>
        <sz val="11"/>
        <color indexed="12"/>
        <rFont val="Arial"/>
        <family val="2"/>
      </rPr>
      <t>(required)</t>
    </r>
  </si>
  <si>
    <t>TOTAL CATEGORY 3 INCENTIVE PAYMENT:</t>
  </si>
  <si>
    <t>Category 4 Interventions</t>
  </si>
  <si>
    <r>
      <t xml:space="preserve">Severe Sepsis Detection and Management </t>
    </r>
    <r>
      <rPr>
        <b/>
        <i/>
        <sz val="11"/>
        <color indexed="12"/>
        <rFont val="Arial"/>
        <family val="2"/>
      </rPr>
      <t>(required)</t>
    </r>
  </si>
  <si>
    <r>
      <t xml:space="preserve">Central Line Associated Blood Stream Infection Prevention </t>
    </r>
    <r>
      <rPr>
        <b/>
        <i/>
        <sz val="11"/>
        <color indexed="12"/>
        <rFont val="Arial"/>
        <family val="2"/>
      </rPr>
      <t>(required)</t>
    </r>
  </si>
  <si>
    <t>Surgical Site Infection Prevention</t>
  </si>
  <si>
    <t>Hospital-Acquired Pressure Ulcer Prevention</t>
  </si>
  <si>
    <t>Stroke Management</t>
  </si>
  <si>
    <t>Venous Thromboembolism (VTE) Prevention and Treatment</t>
  </si>
  <si>
    <t>Falls with Injury Prevention</t>
  </si>
  <si>
    <t>TOTAL CATEGORY 4 INCENTIVE PAYMENT:</t>
  </si>
  <si>
    <t>TOTAL INCENTIVE PAYMENT</t>
  </si>
  <si>
    <t>This narrative summarizes the DSRIP activities performed in the reporting demonstration year.</t>
  </si>
  <si>
    <t>Summary of Demonstration Year Activities</t>
  </si>
  <si>
    <t>Summary of DPH System's Participation in Shared Learning</t>
  </si>
  <si>
    <t>Category 1 Summary Page</t>
  </si>
  <si>
    <t>Category 1 Projects</t>
  </si>
  <si>
    <t>Category 2 Summary Page</t>
  </si>
  <si>
    <t>Category 4 Summary Page</t>
  </si>
  <si>
    <t xml:space="preserve">REPORTING ON THIS PROJECT: </t>
  </si>
  <si>
    <t>Category 1: Expand Primary Care Capacity</t>
  </si>
  <si>
    <t xml:space="preserve">Instructions for DPH systems: Please select above whether you are reporting on this project.  If 'yes', </t>
  </si>
  <si>
    <t>please type in all of your DY milestones for the project below and report data in the indicated boxes (*).</t>
  </si>
  <si>
    <t>(insert milestone)</t>
  </si>
  <si>
    <t>Category 1: Increase Training of Primary Care Workforce</t>
  </si>
  <si>
    <t>Category 1: Implement and Utilize Disease Management Registry Functionality</t>
  </si>
  <si>
    <t>Category 1: Enhance Interpretation Services and Culturally Competent Care</t>
  </si>
  <si>
    <t>Category 1: Collect Accurate Race, Ethnicity, and Language (REAL) Data to Reduce Disparities</t>
  </si>
  <si>
    <t>Category 1: Enhance Urgent Medical Advice</t>
  </si>
  <si>
    <t>Category 1: Introduce Telemedicine</t>
  </si>
  <si>
    <t>Category 1: Enhance Coding and Documentation for Quality Data</t>
  </si>
  <si>
    <t>Category 1: Develop Risk Stratification Capabilities/Functionalities</t>
  </si>
  <si>
    <t>Category 1: Expand Specialty Care Capacity</t>
  </si>
  <si>
    <t>Category 1: Enhance Performance Improvement and Reporting Capacity</t>
  </si>
  <si>
    <t>Category 2: Expand Medical Homes</t>
  </si>
  <si>
    <t>Category 2: Expand Chronic Care Management Models</t>
  </si>
  <si>
    <t>Category 2: Redesign Primary Care</t>
  </si>
  <si>
    <t>Category 2: Redesign to Improve Patient Experience</t>
  </si>
  <si>
    <t>Category 2: Redesign for Cost Containment</t>
  </si>
  <si>
    <t>Category 2: Integrate Physical and Behavioral Health Care</t>
  </si>
  <si>
    <t>Category 2: Increase Specialty Care Access/Redesign Referral Process</t>
  </si>
  <si>
    <t>Category 2: Establish/Expand a Patient Care Navigation Program</t>
  </si>
  <si>
    <t>Category 2: Apply Process Improvement Methodology to Improve Quality/Efficiency</t>
  </si>
  <si>
    <t>Category 2: Improve Patient Flow in the Emergency Department/Rapid Medical Evaluation</t>
  </si>
  <si>
    <t>Category 2: Use Palliative Care Programs</t>
  </si>
  <si>
    <t>Category 2: Conduct Medication Management</t>
  </si>
  <si>
    <t>Category 2: Implement/Expand Care Transitions Programs</t>
  </si>
  <si>
    <t>Category 2: Implement Real-Time Hospital-Acquired Infections (HAIs) System</t>
  </si>
  <si>
    <r>
      <t xml:space="preserve">Category 4: Severe Sepsis Detection and Management </t>
    </r>
    <r>
      <rPr>
        <b/>
        <i/>
        <sz val="11"/>
        <color indexed="12"/>
        <rFont val="Arial"/>
        <family val="2"/>
      </rPr>
      <t>(required)</t>
    </r>
  </si>
  <si>
    <t>Severe Sepsis Detection and Management</t>
  </si>
  <si>
    <t>Compliance with Sepsis Resuscitation bundle (%)</t>
  </si>
  <si>
    <t>% Compliance</t>
  </si>
  <si>
    <t>DY Target (from the DPH system plan)</t>
  </si>
  <si>
    <r>
      <t xml:space="preserve">Category 4: Central Line Associated Blood Stream Infection (CLABSI) </t>
    </r>
    <r>
      <rPr>
        <b/>
        <i/>
        <sz val="11"/>
        <color indexed="12"/>
        <rFont val="Arial"/>
        <family val="2"/>
      </rPr>
      <t>(required)</t>
    </r>
  </si>
  <si>
    <t>Central Line Associated Blood Stream Infection</t>
  </si>
  <si>
    <t>Compliance with Central Line Insertion Practices (CLIP) (%)</t>
  </si>
  <si>
    <t>Category 4: Surgical Site Infection Prevention</t>
  </si>
  <si>
    <t>Rate of surgical site infection for Class 1 and 2 wounds (%)</t>
  </si>
  <si>
    <t>% Infection Rate</t>
  </si>
  <si>
    <t>Category 4: Hospital-Acquired Pressure Ulcer Prevention</t>
  </si>
  <si>
    <t>Prevalence of Stage II, III, IV or unstagable pressure ulcers (%)</t>
  </si>
  <si>
    <t>Prevalence (%)</t>
  </si>
  <si>
    <t>Category 4: Stroke Management</t>
  </si>
  <si>
    <t>Category 4: Venous Thromboembolism (VTE) Prevention and Treatment</t>
  </si>
  <si>
    <t>Category 4: Falls with Injury Prevention</t>
  </si>
  <si>
    <t>Prevalence of patient falls with injuries (Rate per 1,000 patient days)</t>
  </si>
  <si>
    <t>Prevalence Rate</t>
  </si>
  <si>
    <t>Yes</t>
  </si>
  <si>
    <t>No</t>
  </si>
  <si>
    <t>Alameda County Medical Center</t>
  </si>
  <si>
    <t>Arrowhead Regional Medical Center</t>
  </si>
  <si>
    <t>Contra Costa Regional Medical Center and Health Centers</t>
  </si>
  <si>
    <t>Kern Medical Center</t>
  </si>
  <si>
    <t>Los Angeles County Department of Health Services</t>
  </si>
  <si>
    <t>Natividad Medical Center</t>
  </si>
  <si>
    <t>Riverside County Regional Medical Center</t>
  </si>
  <si>
    <t>Santa Clara Valley Medical Center</t>
  </si>
  <si>
    <t>San Francisco General Hospital &amp; Trauma Center</t>
  </si>
  <si>
    <t>San Joaquin General Hospital</t>
  </si>
  <si>
    <t>San Mateo Medical Center</t>
  </si>
  <si>
    <t>The University of California, Davis Medical Center</t>
  </si>
  <si>
    <t>The University of California, Irvine Medical Center</t>
  </si>
  <si>
    <t>UCLA Health System</t>
  </si>
  <si>
    <t>The University of California, San Diego Health System</t>
  </si>
  <si>
    <t>The University of California, San Francisco Medical Center</t>
  </si>
  <si>
    <t>Ventura County Medical Center</t>
  </si>
  <si>
    <t>DY 6</t>
  </si>
  <si>
    <t>DY 7</t>
  </si>
  <si>
    <t>DY 8</t>
  </si>
  <si>
    <t>DY 9</t>
  </si>
  <si>
    <t>DY 10</t>
  </si>
  <si>
    <t>Data Collection Source</t>
  </si>
  <si>
    <t>Manually (sample)</t>
  </si>
  <si>
    <t>Registry</t>
  </si>
  <si>
    <t>Data warehouse</t>
  </si>
  <si>
    <t>Practice management system</t>
  </si>
  <si>
    <t xml:space="preserve">Electronic medical record (EMR) </t>
  </si>
  <si>
    <t>Rate</t>
  </si>
  <si>
    <t xml:space="preserve">in the indicated boxes (*).  For the last two measures, which are both diabetes composite measures, please </t>
  </si>
  <si>
    <t xml:space="preserve">follow the instructions on specifically how to calculate the composite measures (available based on NQF </t>
  </si>
  <si>
    <t>endorsement).</t>
  </si>
  <si>
    <t>Enter the percentage of responses that fell in the most positive response category</t>
  </si>
  <si>
    <t>Enter the percentage of responses that fell in the response categories 9 and 10</t>
  </si>
  <si>
    <t>Top-box score composite of all questions within this theme from all returned surveys:</t>
  </si>
  <si>
    <t>in the indicated boxes (*).  Note: for DY8, data from the last 2 quarters shall suffice.</t>
  </si>
  <si>
    <r>
      <t xml:space="preserve">Staff” theme to the State </t>
    </r>
    <r>
      <rPr>
        <b/>
        <i/>
        <sz val="11"/>
        <rFont val="Arial"/>
        <family val="2"/>
      </rPr>
      <t>(DY8-10)</t>
    </r>
  </si>
  <si>
    <t>DY Target (from the DPH system plan, if appropriate)</t>
  </si>
  <si>
    <t>% Achievement of Target</t>
  </si>
  <si>
    <t>Improvement Milestone:</t>
  </si>
  <si>
    <t>Process Milestone:</t>
  </si>
  <si>
    <t>Optional Milestone:</t>
  </si>
  <si>
    <t>DPH systems should follow the instructions at the top of each tab for completing the form. DPH systems must complete information for items marked "*" for every project and every milestone included in the DPH's plan for that DY. Regardless of whether there is any progress made on a particular milestone, DPH systems must include ALL of the milestones included in their plans for that DY in the Reporting Form and report progress or no progress so that the form appropriately calculates the total denominator of the achievement values for purposes of accurate payment. DPH systems should not include any milestones from any other DYs other than the DY for which the report is due.</t>
  </si>
  <si>
    <t>For milestones that can receive partial payment (e.g, the milestone is "achieve 90% compliance with the bundle"), please complete the numerator and denominator information for that milestone, and include the targeted achievement under "DY Target" for calculation of a 0, 0.25, 0.5, 0.75, or 1 achievement value.  For an "all-or-nothing" milestones (e.g., the milestone is "join a sepsis collaborative"), please use the "yes/no" drop-down menu and under "DY Target" enter "yes".  For some milestones that are "yes/no," but are also the reporting of data (e.g., the milestone is "report baseline data"), it may make sense to use the "yes/no" drop-down menu, under "DY Target" enter "yes", and include the actual data in the numerator and denominator for reporting purposes only (the payment will be based on selecting "yes" or "no").</t>
  </si>
  <si>
    <t>Payment amounts are in Total Computable (i.e., federal incentive and non-federal share provided by DPHs). Indicate all payment amounts as a whole number (i.e., do not round, do not show in millions with decimals). For the 6-month report (first semi-annual report of the DY), DPHs would not have received any prior funding for the DY and therefore should enter "0" for all of the DPH's projects under: "Incentive Funding Already Received in DY."</t>
  </si>
  <si>
    <t>Report results of the Diabetes Mellitus: Hemoglobin A1c Control (&lt;8%)</t>
  </si>
  <si>
    <r>
      <t xml:space="preserve">This reporting form is counting all of those milestones that are </t>
    </r>
    <r>
      <rPr>
        <b/>
        <i/>
        <u/>
        <sz val="12"/>
        <rFont val="Arial"/>
        <family val="2"/>
      </rPr>
      <t>required</t>
    </r>
    <r>
      <rPr>
        <sz val="12"/>
        <rFont val="Arial"/>
        <family val="2"/>
      </rPr>
      <t xml:space="preserve"> for all DPHs in Categories 3-4 in DY7 currently.  The reporting form will need to be revised accordingly for future DYs to also automatically count required milestones for those DYs.</t>
    </r>
  </si>
  <si>
    <t>numerator</t>
  </si>
  <si>
    <t>denominator</t>
  </si>
  <si>
    <t>yes/no</t>
  </si>
  <si>
    <t>summary</t>
  </si>
  <si>
    <t>av</t>
  </si>
  <si>
    <t>category and project</t>
  </si>
  <si>
    <t>DPH</t>
  </si>
  <si>
    <t>DY</t>
  </si>
  <si>
    <t>achievement rate</t>
  </si>
  <si>
    <t>milestone name</t>
  </si>
  <si>
    <t>milestone type</t>
  </si>
  <si>
    <t>already received</t>
  </si>
  <si>
    <t>total computible</t>
  </si>
  <si>
    <t>dy target</t>
  </si>
  <si>
    <t>Submission Date</t>
  </si>
  <si>
    <t>Registry Functionality</t>
  </si>
  <si>
    <t>Interpretation Services</t>
  </si>
  <si>
    <t>REAL Data</t>
  </si>
  <si>
    <t>Urgent Medical Advice</t>
  </si>
  <si>
    <t>Coding &amp; Documentation</t>
  </si>
  <si>
    <t>Risk Stratification</t>
  </si>
  <si>
    <t>Perf Improvement &amp; Reporting</t>
  </si>
  <si>
    <t>Chronic Care Management</t>
  </si>
  <si>
    <t>Patient Experience</t>
  </si>
  <si>
    <t>Integrate Physical Behavioral</t>
  </si>
  <si>
    <t>Specialty Care Access</t>
  </si>
  <si>
    <t>Patient Care Navigation</t>
  </si>
  <si>
    <t>Process Improvement Methodology</t>
  </si>
  <si>
    <t>ED Patient Flow</t>
  </si>
  <si>
    <t>Care Transitions</t>
  </si>
  <si>
    <t>Real-Time HAIs System</t>
  </si>
  <si>
    <t>PatientCaregiver Experience</t>
  </si>
  <si>
    <t>Care Coordination</t>
  </si>
  <si>
    <t>Preventive Health</t>
  </si>
  <si>
    <t>At-Risk Populations</t>
  </si>
  <si>
    <t>Sepsis</t>
  </si>
  <si>
    <t>CLABSI</t>
  </si>
  <si>
    <t>SSI</t>
  </si>
  <si>
    <t>HAPU</t>
  </si>
  <si>
    <t>Stroke</t>
  </si>
  <si>
    <t>VTE</t>
  </si>
  <si>
    <t>Falls with Injury</t>
  </si>
  <si>
    <t>Training Primary Care Workforce</t>
  </si>
  <si>
    <t>worksheet name</t>
  </si>
  <si>
    <t>metric/source</t>
  </si>
  <si>
    <t>project order</t>
  </si>
  <si>
    <t>DY 7 (12-month)</t>
  </si>
  <si>
    <t>DY 8 (12-month)</t>
  </si>
  <si>
    <t>DY 9 (12-month)</t>
  </si>
  <si>
    <t>DY 10 (12-month)</t>
  </si>
  <si>
    <t xml:space="preserve">In the narrative summary box for each milestone, DPHs must include an assessment of overall project implementation, including brief but detailed narrative descriptions of: </t>
  </si>
  <si>
    <t>a.   the results of any milestones achieved or milestone progress, as applicable</t>
  </si>
  <si>
    <t>b.   barriers to meeting any milestones and how those barriers have been addressed</t>
  </si>
  <si>
    <t>c.   the approaches taken to test, refine and improve upon specific interventions, including examples of "Plan Do Study Act" learning cycles</t>
  </si>
  <si>
    <t>d.   how staff have used data to test implementation methods</t>
  </si>
  <si>
    <t>e.   lessons learned and key changes implemented, as applicable</t>
  </si>
  <si>
    <t>g.   training programs, including outlines of curricula, the frequency of trainings, and a summary of the results of training evaluations as applicable</t>
  </si>
  <si>
    <t>h.   the process to involve stakeholders in the project, as applicable</t>
  </si>
  <si>
    <t>i.   system-level changes that have been made, if any, as a result of the project</t>
  </si>
  <si>
    <t>j.   engagement by physicians, front line clinicians and patients in the projects and the degree to which this engagement is contributing to the success of the project</t>
  </si>
  <si>
    <t>k.   plans for sustainability of the project, given staff turnover, and plans for ongoing staff training</t>
  </si>
  <si>
    <t xml:space="preserve"> In addition to providing an in-depth description of how the milestone was achieved, please also provide an in-depth description of why a milestone was not achieved or only partially achieved, for the purposes of understanding systemic issues/patterns. If DPH systems are reporting at the 6-month mark and a milestone is partially met or not achieved because it will be more fully achieved by the year-end of the DY, the DPH system may note that it is on track to meet the milestone within the DY. As stated above, the State is looking for DPHs to provide detailed descriptions of milestone progress in their narrative responses throughout the Reporting Form.</t>
  </si>
  <si>
    <t>Instructions for DPH systems: Please complete the narrative for annual reports.  The narrative must include</t>
  </si>
  <si>
    <t>a description of the degree to which each project contributed to the advancement of the broad delivery system reform relevant</t>
  </si>
  <si>
    <t>Annual Report Narrative</t>
  </si>
  <si>
    <t>Provide an in-depth description of milestone progress as stated in the instructions. (If no data is entered, then a 0 Achievement Value is assumed for applicable DY. If so, please explain why data is not available):</t>
  </si>
  <si>
    <t>If "yes/no" as to whether the milestone has been achieved, select "yes" or "no" from the dropdown menu, and provide an in-depth description of progress towards milestone achievement as stated in the instructions:</t>
  </si>
  <si>
    <t>f.   how projects have informed the modification and scaling up of other projects, as applicable</t>
  </si>
  <si>
    <t xml:space="preserve">to the patient population that was included in the DPHs DSRIP Plan. The narrative must also include a detailed description of </t>
  </si>
  <si>
    <t>participation in shared learning.</t>
  </si>
  <si>
    <r>
      <t xml:space="preserve">For the </t>
    </r>
    <r>
      <rPr>
        <b/>
        <u/>
        <sz val="12"/>
        <rFont val="Arial"/>
        <family val="2"/>
      </rPr>
      <t>Annual Report</t>
    </r>
    <r>
      <rPr>
        <sz val="12"/>
        <rFont val="Arial"/>
        <family val="2"/>
      </rPr>
      <t>, DPHs must report any updates, corrections or changes to the data for a given milestone, and must highlight the change in yellow. Additionally, DPHs must provide an explanation for the correction or change in the narrative summary box for that milestone. The narrative explanation should be additive, meaning that it should be added to the original narrative provided for that milestone.</t>
    </r>
  </si>
  <si>
    <t>DPH systems submit this report to the State three times a year:</t>
  </si>
  <si>
    <t>All DPH systems must use this Reporting Form template for reports starting May 15, 2011. For the annual report, DPH systems will include the annual report narrative, the annual report, and reattach the previously submitted 6-month report. The State reserves its right to modify the Reporting Form as experience is gained with its use. The State is looking for DPHs to include as much detail as possible in their narrative responses throughout the Reporting Form. Given the timeframe the State has to review and make payment, the State will exercise its right to further review the submitted Reporting Forms even after payment is made and, if necessary, recoup payment if it is determined on further review that a milestone was not met.</t>
  </si>
  <si>
    <t>Enroll initial class of 12-14 IMGs</t>
  </si>
  <si>
    <t>Develop mentoring program with primary care faculty and new trainees</t>
  </si>
  <si>
    <t>Train primary care providers, specialists and staff on process guidelines, and technology for referrals and consultations into selected specialties</t>
  </si>
  <si>
    <t>Increase the number of specialist providers and clinic hours available</t>
  </si>
  <si>
    <t>Implement the adult medical home model in primary care clinics as pilot</t>
  </si>
  <si>
    <t>Plan the portal system that will enhance access to the adult medical home</t>
  </si>
  <si>
    <t>Based upon criteria, develop and submit a plan to assign eligible patients to the adult medical home</t>
  </si>
  <si>
    <t>Implement the pediatric medical home model in primary care clinics as pilot</t>
  </si>
  <si>
    <t>Plan the portal system that will enhance access to the pediatric medical home</t>
  </si>
  <si>
    <t>Based upon criteria, develop and submit a plan to assign eligible patients to the pediatric medical home</t>
  </si>
  <si>
    <t>Develop evidence-based decision rules that will be the clinical underpinning of each point of care decision support message</t>
  </si>
  <si>
    <t>Pilot the medication management program</t>
  </si>
  <si>
    <t>Develop a staffing and implementation plan to accomplish the goals/objectives of the care transitions program</t>
  </si>
  <si>
    <t>Demonstrate the integration of information systems by stratifying patient demographic data by process, clinical, and/or quality data</t>
  </si>
  <si>
    <t>Report at least 6 months of data collection on Sepsis Resuscitation Bundle to SNI to foster shared learning and benchmarking across the California public hospitals</t>
  </si>
  <si>
    <t>Implement the Central Line Insertion Practices (CLIP), as evidenced by: policies and procedures and CLIP tracking tool to be included with central line insertion kits and completed by individuals placing lines</t>
  </si>
  <si>
    <t>Report at least 6 months of data collection on CLIP to SNI for purposes of establishing the baseline and setting benchmarks</t>
  </si>
  <si>
    <t>Report at least 6 months of data collection on SSI to SNI for purposes of establishing the baseline and setting benchmarks</t>
  </si>
  <si>
    <t>Achieve hospital-acquired pressure ulcer prevalence of less than 2.5%</t>
  </si>
  <si>
    <t>Share data, promising practices and findings with SNI to foster shared learning and benchmarking across the California public hospitals</t>
  </si>
  <si>
    <t>HAPU promising practices and findings were sent to SNI in Quarter 1 2012 to foster shared learning and benchmarking. This included information on our comprehensive pressure ulcer prevention program and its established evidence based Standards of Care to include risk assessment, outcomes, general care measures, prevention strategies, and treatment guidelines. In addition, we outlined our Skin Health Resource Nurse program that was developed to attract and educate volunteer RN’s to serve as practice models and resources on their units.</t>
  </si>
  <si>
    <r>
      <t xml:space="preserve">     We have enrolled a class of 18 UCLA International Medical Graduates (IMGs) to the program. Evidence of their enrollment includes completed and signed agreement forms (see binder tab 3) as well as participation in the program. The curriculum is comprised of three programs and is sequential. However, advanced placement direct entry into either Programs B or C is possible and is contingent on passage of Step 1 or Steps 1 and 2 of the United States Medical Licensing Examinations (USMLE) prior to application to the program as well as the applicant’s English diagnostic examination score. Curriculum includes:
</t>
    </r>
    <r>
      <rPr>
        <u/>
        <sz val="10"/>
        <rFont val="Arial"/>
        <family val="2"/>
      </rPr>
      <t>Program A</t>
    </r>
    <r>
      <rPr>
        <sz val="10"/>
        <rFont val="Arial"/>
        <family val="2"/>
      </rPr>
      <t xml:space="preserve">: rigorous, full-time study commitment at Kaplan, studying for Basic Science Boards, and participating in live lectures
</t>
    </r>
    <r>
      <rPr>
        <u/>
        <sz val="10"/>
        <rFont val="Arial"/>
        <family val="2"/>
      </rPr>
      <t>Program B</t>
    </r>
    <r>
      <rPr>
        <sz val="10"/>
        <rFont val="Arial"/>
        <family val="2"/>
      </rPr>
      <t xml:space="preserve">: rigorous, full-time self-study while simultaneously obtaining life support certifications (i.e., Advanced Life Support in Obstetrics (ALSO), Basic Life Support (BLS), Advanced Cardiac Life Support (ACLS)), participation in a required Ambulatory Internal/Family Medicine eight (8) week didactic clerkship with medical students and faculty, participation in the Observed Simulated Clinical Examination (OSCE) in preparation for the USMLE CS, and attendance at UCLA Family Medicine Residency Program Grand Rounds
</t>
    </r>
    <r>
      <rPr>
        <u/>
        <sz val="10"/>
        <rFont val="Arial"/>
        <family val="2"/>
      </rPr>
      <t>Program C</t>
    </r>
    <r>
      <rPr>
        <sz val="10"/>
        <rFont val="Arial"/>
        <family val="2"/>
      </rPr>
      <t>: participation in a 12-week clinical observership that may include some overnight calls, attendance at weekly UCLA Family Medicine Grand Rounds and other didactic sessions, concurrent enrollment in English for Health Professionals, and completion of the Electronic Residency Application Service (ERAS) in order to enter into the national match competition
     The success of the program will be measured by the successful passing of their respective USMLEs and advancing from Program A to B to C as well as graduating from the overall program and being placed into a United State Family Medicine residency program via the match process.
     During the second half of the demonstration year we added curricula to the three programs mentioned above. The additional curricula includes further sessions of English writing and language skills and completion of the IHI Open School Certificate Course for the Patient Centered Medical Home for Program C.  In addition, we learned that the Medical Board of California (MBC) is in the process of reviewing all foreign medical schools listed as “recognized” and distinguishing between for-profit vs. non-for-profit foreign medical schools. Further, we learned that each campus must be separately “recognized”, including satellite campuses. At a practical level, this means we are checking with the MBC to ensure that we accept scholars whose school is “recognized.”
     One challenge that has surfaced in relation to enrolling IMGs is Cuban Law as it relates to the USMLEs. In order for an IMG to take any of these exams, the Educational Commission for Foreign Medical Graduates (ECFMG) must review and approve medical school transcripts and diplomas before scheduling the USMLEs. Given the uncertainty of accepting Cuban medical school graduates, we must determine if a Cuban applicant has obtained authorization from the ECFMG to schedule the USMLE Step 1 examination prior to making a final recruitment decision. Otherwise, the risk of no return on investment will be high when a Cuban applicant is admitted, but is unable to advance due to said Cuban law.</t>
    </r>
  </si>
  <si>
    <t xml:space="preserve">     We have increased the number of specialist providers at the Venice Family Clinic/Mar Vista Care (VFC/MV). Currently, we have participating doctors from the following four specialties: Gastroenterology (6), Neurology (3), Orthopedics (8), and Rheumatology (4). In addition, we have increased the number of clinic hours available as evidenced by the ability for patients to make appointments by calling the Venice Family Clinic call center to schedule a clinic visit Monday through Friday between 8am-5pm. We have increased the number of specialist providers from zero to twenty-one (21) and increase available clinic hours from zero to forty (40).
     As a result of opening selected specialty access for the VFC/MV patients, we went from zero patients to 111 unique VFC/MV patients, who in total, accounted for 193 specialty appointment referrals during DY7. Less than five percent of these referrals resulted in cancellation by the patient or by the Venice Family Clinic.
     One of the major challenges associated with increasing specialty access to this uninsured population was the administrative process that needed to be put in place to coordinate billing, authorizations, and payments for physician and technical fees. This required coordination across the finance staff of the various specialty divisions and departments with the hospital finance staff responsible for accounting for the payments. Existing staff has to add this task to their already busy schedules, sometimes causing delays in the payment. Final review and approval of the billings had to be coordinated with the Venice Family Clinic Medical Director.
     One lesson learned from this project is the importance of having a common vision. The Venice Family Clinic and UCLA Health System teams have such a common vision, to provide these needed resources to our uninsured patients, which has contributed to the success of the project. Another important lesson is to make sure that there is ongoing, effective communication. The communication between the two organizations has been excellent, and it has always been critical that there is buy-in at the highest levels of both organizations.</t>
  </si>
  <si>
    <t xml:space="preserve">     Operational readiness and training has begun with our contracted enterprise electronic health record (EHR).  Training and user group readiness to encompass the full enterprise includes a patient portal system, which will enhance access to the medical homes. Patients will be able to access their health record and be able to participate in bi-directional communication. In addition, we have developed and populated a care manager portal system for the medical home project called Patient Care Coordination System (PCCS).</t>
  </si>
  <si>
    <t xml:space="preserve">     Eligible patients are assigned to the medical home through targeted care coordination for high risk patient populations. Through this method we identify high risk patients through the utilization of risk stratification software, Verisk. The Verisk software is a sophisticated clinical registry tool which identifies the patients at the highest risk for hospitalization and utilization as well as chronic disease patients that require a higher level of health management. The software places patients into risk levels determined by the presence of multiple co-morbidities, high cost of care, and high utilization of inpatient or emergency facilities. This risk level will range from L1-L5, with L5 being the most chronic or in need of immediate clinical intervention. Patients identified through the Verisk Program are given enhanced care coordination from the assigned medical home with available support from Comprehensive Care Coordinators (CCC) and Clinical Advisors (RN CCMs). Complex cases can also be referred in by Primary Care Physicians (PCPs).</t>
  </si>
  <si>
    <t xml:space="preserve">     UCLA Health System is in the process of implementing a comprehensive electronic health record (EHR).  This system will include the deployment of a web-based patient portal, which will enhance access to the medical home by allowing patients the ability to access their health record and participate in bi-directional communication.  Leaders of the Pediatric Medical Home have been active participants in the design and planning of this patient portal, including participation in the subcommittee responsible for generating recommendations for the implementation of the portal.
     A Nurse Practitioner has been hired to serve as Director of Care Coordination.  One of her responsibilities is to review all queries from families via the patient portal (medical questions, customer service questions, medication refill requests, etc.), and to address or triage such questions. Until our EHR is operational, the nurse practitioner performs these functions via telephone, in person (she is co-located with the clinicians at the Children’s Health Center), or, if appropriate, via e-mail.</t>
  </si>
  <si>
    <t xml:space="preserve">     We carefully developed detailed evidence-based tables that are the underpinning for all electronic clinical decision support (CDS) for diabetes care, including hypertension and cholesterol management. A basic set of decision support rules were drafted after careful review of randomized clinical trials (RCT) and systematic reviews or meta-analyses for glycemic control, hypertension management, and lipid management. Also, a secondary set of CDS messages will focus on recommended processes of care and suggests obtaining overdue laboratory tests through the electronic health record while another will suggest monthly visits for follow-up for those patients not at goal.
     Unexpected challenges that we faced primarily included the delay in the implementation of our electronic health record (EHR) including the ambulatory care practices where we plan on deploying the system. Another challenge continues to be the heterogeneity in strength of the evidence-based for different clinical decision support diabetes domains (e.g. lipid management) and patient populations (e.g. older persons with diabetes). New randomized controlled trials have important implications for clinicians that provide care to older persons.
     The clinical information being gathered from the PharmD medication management pilot is informing our tailoring of the CDS content to our local population. We plan to overcome the challenges by conducting small tests of change (e.g. PDSA cycles) for the CDS system by beginning with non-real-time clinical cases with volunteer clinicians, and by obtaining continuous feedback from our local UCLA multidisciplinary primary care redesign team. Once live with our EHR, we will test the cases and the CDS system. We will also explore the feasibility of tailoring some electronic CDS messages based on certain population characteristics. Currently, the PharmD medication management program is also being piloted in the UCLA Geriatrics practice and our experiences there will inform the feasibility of tailoring messages to specific populations. Lessons learned include: 1) the importance of continuous buy-in from clinicians, 2) development of written clinical vignettes or cases to continuously engage clinicians given delay in EHR implementation, and 3) testing of small tests of change with volunteer clinicians and practices. Finally, while we await EHR implementation, one of our physicians continues to work with our EHR team to ensure that that the CDS fits within the overall institutional plan.</t>
  </si>
  <si>
    <t xml:space="preserve">     We have staffed a telephone-based care transition center with four RN level nurses and are in the process of hiring a fifth nurse. One nurse works with hospitalized heart failure patients prior to discharge by providing more in-depth patient education regarding heart failure care, health coaching on self-management, and remote monitoring of key health parameters (e.g., daily weights, blood pressure, heart rate, symptoms). The other nurses continue telephone-based health coaching and monitoring activities for six months with discharged hospitalized heart failure patients starting within three days of discharge; patients receive scheduled weekly calls for the first month, scheduled monthly calls through the other months, and as needed calls based on monitoring of health parameters. Nurses contact health providers as needed to implement changes needed for the patients’ management. Operations manuals for the nurses detailing these protocols are available for review (see binder tab 3). The program has enrolled and managed 25 heart failure patients who were discharged from UCLA hospitals.
     A major barrier to meeting this year’s milestone was the lack of staff, notably nurses, within our health system who had previously performed the roles needed for our care transition program. As a result we spent several months training nurses on the information systems used for tracking and monitoring patients, on refreshers on heart failure management for those nurses with less recent or dedicated heart failure experience, and on educational materials and approaches like “teach-back” for patients. We have worked on making the program sustainable so that it is not dependent on initial staff by training new staff to take on similar duties, and refining our operations manuals and training schedules based on our study experiences.
     We also use data in an ongoing effort to evaluate our implementation, in the spirit of PDSA “Plan Do Study Act” learning cycles. Our study approach involves working with heart failure patients prior to discharge; however, we found early on that we were missing a substantial number of coded heart failure patients by requiring that we work with only those with a principal diagnosis of heart failure determined clinically on admission. Many patients have multiple comorbidities that have been exacerbated, and may have multiple competing possibilities besides heart failure that could be labeled as the principal diagnosis for admission. To avoid this problem, we now work with all patients who are being actively treated for heart failure. This increases our sensitivity to identify patients who are ultimately identified as having a principal diagnosis of heart failure, but provides an expansion of our care transition program to patients whose principal diagnosis is not heart failure. Similarly, we have been using our experiences to develop approaches for other chronic diseases whose exacerbations require hospitalization, such as chronic obstructive pulmonary disease.
     To maintain interest in the program, we have worked on an ongoing basis with inpatient and outpatient provider groups (e.g., hospitalists, cardiologists, geriatricians) and institutional staff (nurses, operational leaders) to provide forums for discussions and updates.</t>
  </si>
  <si>
    <t xml:space="preserve">     We have integrated information systems and are able to stratify patient demographic data by process, clinical, and/or quality data. For example, we are able to stratify patient age and gender data by ACE or ARB, or beta- blocker at discharge for quality. In addition, we can stratify ejection fraction for clinical purposes (see binder tab 3) as well as stratify data by appointments scheduled within seven days of discharge for process metrics.
     We encountered an issue relating to our real-time tracking of biometric information for heart failure patients, such as weight, heart rate, and blood pressure. We experienced issues with patients after discharge having difficulty transmitting information through remote monitoring devices despite being taught to use the devices prior to discharge. We conducted home visits to determine issues with usability of these devices, and determined that a major factor impeding transmission was related to changes in technology. Remote monitoring devices transmitting through telephone landlines had issues as patients switched away from traditional service to bundled service with cable providers. We have implemented a new technology to address this issue that uses cellular bandwidths to transmit information. We have experienced improved transmission ability by patients after implementing this change.</t>
  </si>
  <si>
    <t xml:space="preserve">     The UCLA Faculty Practice Group (FPG) has undertaken the necessary planning, redesign, translation, training, and contract negotiations in order to implement CG-CAHPS. This is evidenced by our contract with Quality Data Management (QDM) to administer the specified CG-CAHPS survey with the additional supplemental questions. Appointment data of primary care patient visits will be sent to QDM continuously. QDM will then randomly select patients and contact patents by telephone 10-14 days after the date of service. The survey is administered via an automated system using verbal commands.  A minimum of 300 completed surveys will be achieved per the DSRIP system-level sampling requirements. Survey results will be available for the FPG to analyze and to create reports for dissemination. Staff and doctors have been trained on how to interpret results of the survey.</t>
  </si>
  <si>
    <t xml:space="preserve">     Compliance with the Sepsis Resuscitation bundle from July 2011 to June 2012 was 13.67%. The numerator (271) is the number of cases where the bundle was fully met and the denominator (1,983) is the number of sepsis cases reviewed.
     For sepsis data collection we ran reports to identify patient populations based on ICD-9 codes, Table 1 and Tables 2 and 3 excluding those patients less than 18 years of age. Next, we deleted duplicate patient encounters between Table 1 and Tabled 2 and 3 cases and then reviewed medical charts via our online/scanned medical record. We reviewed cases that were not excluded, per the definition of sepsis, for compliance with the screening tool and bundle components. Lastly, we entered the data into a Sepsis Database and then ran queries and calculated data, as necessary. Due to an extremely high volume of cases and an abstraction process that was directing limited resources from process improvement to retrospective abstraction a request to implement random sampling was submitted to SNI. Upon SNI approval, we implemented a random sampling process in April 2012 consistent with The Joint Commission Evidence of Standard Compliance sampling size guidelines.
     The data has been shared with the multidisciplinary sepsis team and has been used to determine where to focus implementation and education. The data is also included in the sepsis screening tool and order set implementation education to assist in identifying the need for implementation. Through data analysis we found the greatest noncompliance to be fluid resuscitation. There are currently no established exclusions for this measure; however, fluid resuscitation is not appropriate for a large majority of our patients.</t>
  </si>
  <si>
    <t>UCLA submitted baseline data on the Sepsis Resuscitation Bundle to SNI. The baseline data findings for the time period June 2011 to November 2011 were 43 cases where the bundle was met (numerator) over 1,058 sepsis cases (denominator). This resulted in a Sepsis Resuscitation Bundle compliance rate of 4.06%</t>
  </si>
  <si>
    <t xml:space="preserve">     Hospital-acquired pressure ulcer prevalence from July 2011 to June 2012 was 2.37%. The numerator (46) is patients with stage II, II, IV, or unstageable pressure ulcers. The denominator (1,945) is all patients 16 years or older who are assessed on the day of the prevalence study.
     HAPU data is collected at UCLA as part of Prevalence Day, a reoccurring monthly practice where nurses audit their own units. Using the NDNQI HAPU audit form, nurses enter information about the patient, risk factors, number and type of pressure ulcers, and all prevention efforts used. The HAPU data is collected and given to our Subject Matter Expert, who reviews and verifies the data. We are currently working with Santa Monica UCLA Medical Center to update our NDNQI reporting form to create a more standardized form for data collection and reporting based on the most current NDNQI Guidelines for Data Collection.
      Some of the challenges we faced with collecting this data included a transition period as a new clinician assumed the role of content expert for NDNQI pressure ulcer reporting, increased incidence of perioperative pressure ulcers during the month of April 2012, and an increase in the number of critically ill patients on the census during the reporting time period. A review and clarification of the NDNQI specifications and data validations are currently in progress.
     Once the data is validated, a report for each unit is created and distributed to the Unit Directors. This data covers an entire calendar year and allows the UDs to review their progress over the year and in comparison to the NDNQI 50th percentile ranking. It is then posted (by the Unit Directors) on the unit to inform their staff. The data is also used by the UPCs to drive performance improvement initiatives. Outside the units the data is also used by the Wound Ostomy &amp; Continence Care department to drive their work.</t>
  </si>
  <si>
    <t>Implement the Sepsis Resuscitation Bundle: to be completed within 6 hours for patients with severe sepsis, septic shock, and/or lactate &gt; 4 mmol/L (36 mg/dl) Source of data to be the RRUCLA patient chart.</t>
  </si>
  <si>
    <t xml:space="preserve">     Compliance with the Central Line Insertion Practices (CLIP) from July 2011 to June 2012 was 97.67%. The numerator (1,632) is documented central line insertions that are compliant with the bundle and the denominator (1,671) is the number of CLIP forms submitted.
     CLIP data is collected using a surveillance form that is completed by nurses on the unit. Once completed, it is then turned into UCLA Clinical Epidemiology and Infection Prevention (UCLA-CEIP) for input into our internal database and NHSN. Once collected, this data is used to calculate the numerator for our compliance with CLIP. For the denominator, we extract this data from coding and finance. However, some conversion is necessary by coding because we code using CPT while NHSN asks for ICD-9 codes.
     For purposes of quality improvement, the CLIP data is given to leadership in a monthly report. In addition, unit specific reports are created and shared with Unit Directors, Physician leadership, and Charge Nurses. They are then encouraged, if they have an issue, to pull together a unit based team to initiate a quality improvement process. To assure a standardized approach to process improvement and the reduction of CLABSI, the Infection Prevention Medical Director facilitated a multidisciplinary system-wide review of current policies and latest evidence based practice. Necessary policy revisions were identified and implemented.</t>
  </si>
  <si>
    <t xml:space="preserve">     Analysis was performed using our Faculty Practice Group’s billing data warehouse. The denominator is the number of female patients, ages 50-74, who had two or more primary care visits in the prior demonstration year (July 2010 – June 2011): 9,289. The numerator is the number of female patients who had a mammogram screen for breast cancer within 24 months (defined as July 2010 – June 2012): 5,216.
     The data does not reflect the table of clinics in our plan directly as some clinics have been removed from the list and others re-categorized. The clinics included are the following:
1. 100 Medical Plaza
2. Pacific Palisades
3. Pediatrics - Santa Monica
4. Pediatrics - CHC Fac
5. Pediatrics - West Los Angeles
6. Santa Monica - 12th Street (no longer exists)
7. Santa Monica - 16th Street
8. Santa Monica - 20th Street (includes 12th Street)
9. Santa Monica - Parkside
10. Brentwood
11. Women's Health Center 250
12. Women's Health Center 290
13. West Washington
14. Internal Medicine Suite
15. FMC Team A
16. FMC Team B
17. FMC Team C
18. FMC Team D
19. FMC Team E
20. FMC Team F
21. Malibu
22. Manhattan Beach
     We maintain a mammography registry that is accessed via our UCLA Population Management intranet site. All of the data related to mammography screening is collated here. In addition, within the medical home clinics, these targeted patients receive additional care coordination through comprehensive care coordinators. Through this assignment, care coordinators ensure appropriate and timely screenings are evaluated and executed by primary care physician.</t>
  </si>
  <si>
    <t xml:space="preserve">     Analysis was performed using our Faculty Practice Group’s billing data warehouse. The denominator is the number of patients, age 50 and older, who had two or more primary care visits in the prior demonstration year (July 2010 – June 2011): 25,921. The numerator is the number of patients who received an influenza immunization among our denominator population during the flu season (defined as September 2011 – February 2012): 6,229.
     The data does not reflect the table of clinics in our plan directly as some clinics have been removed from the list and others re-categorized. The clinics included are the following:
1. 100 Medical Plaza
2. Pacific Palisades
3. Pediatrics - Santa Monica
4. Pediatrics - CHC Fac
5. Pediatrics - West Los Angeles
6. Santa Monica - 12th Street (no longer exists)
7. Santa Monica - 16th Street
8. Santa Monica - 20th Street (includes 12th Street)
9. Santa Monica - Parkside
10. Brentwood
11. Women's Health Center 250
12. Women's Health Center 290
13. West Washington
14. Internal Medicine Suite
15. FMC Team A
16. FMC Team B
17. FMC Team C
18. FMC Team D
19. FMC Team E
20. FMC Team F
21. Malibu
22. Manhattan Beach
     We maintain an influenza registry that is accessed via our UCLA Population Management intranet site. All of the data related to influenza is collated here. In addition, patients within the medical homes are targeted for interventions aimed at ensuring those who are at greatest risks receive the proper vaccinations timely and barriers to receiving the vaccination are championed. The Population Manager provides patient recommendations for influenza immunization for high risk populations.</t>
  </si>
  <si>
    <t xml:space="preserve">     Analysis was performed using our Faculty Practice Group billing data warehouse and Hospital Decision Support. The denominator is the number of diabetic patients, ages 18-75, who had two or more primary care visits in the prior demonstration year (July 2010 – June 2011): 4,545. The numerator is the number of discharges with ICD-9 principal diagnosis code for uncontrolled diabetes within the current reporting period (July 2011 – June 2012): 4.
     The data does not reflect the table of clinics in our plan directly as some clinics have been removed from the list and others re-categorized. The clinics included are the following:
1. 100 Medical Plaza
2. Pacific Palisades
3. Pediatrics - Santa Monica
4. Pediatrics - CHC Fac
5. Pediatrics - West Los Angeles
6. Santa Monica - 12th Street (no longer exists)
7. Santa Monica - 16th Street
8. Santa Monica - 20th Street (includes 12th Street)
9. Santa Monica - Parkside
10. Brentwood
11. Women's Health Center 250
12. Women's Health Center 290
13. West Washington
14. Internal Medicine Suite
15. FMC Team A
16. FMC Team B
17. FMC Team C
18. FMC Team D
19. FMC Team E
20. FMC Team F
21. Malibu
22. Manhattan Beach
     We have linkages to diabetologists as well as a diabetes registry that all physicians can access. For a pilot subgroup we have a program for identifying high risk diabetic patients. Once identified, these patients are then placed into our case management program. In addition, through the expansion of the medical home model, these patients are managed and provided enhanced care coordination services by program pharmacists and comprehensive care coordinators and provide care team linkage to primary care. Pilot subgroup placed in the program receives assistance with barriers to care. The program manages this population by supplementing telephone calls to patients with frequent in-person meetings within the medical home, delivers evidence-based education to patients, provides strong medication management and provides timely and comprehensive transitional care after hospitalization or change in condition status.</t>
  </si>
  <si>
    <t xml:space="preserve">     Analysis was performed using our Faculty Practice Group billing data warehouse and Hospital Decision Support. The denominator is the number of diabetic patients, ages 18-75, who had two or more primary care visits in the prior demonstration year (July 2010 – June 2011): 4,545. The numerator is the number of discharges with ICD-9 principal diagnosis code for short-term complications within the current reporting period (July 2011 – June 2012): 11.
     The data does not reflect the table of clinics in our plan directly as some clinics have been removed from the list and others re-categorized. The clinics included are the following:
1. 100 Medical Plaza
2. Pacific Palisades
3. Pediatrics - Santa Monica
4. Pediatrics - CHC Fac
5. Pediatrics - West Los Angeles
6. Santa Monica - 12th Street (no longer exists)
7. Santa Monica - 16th Street
8. Santa Monica - 20th Street (includes 12th Street)
9. Santa Monica - Parkside
10. Brentwood
11. Women's Health Center 250
12. Women's Health Center 290
13. West Washington
14. Internal Medicine Suite
15. FMC Team A
16. FMC Team B
17. FMC Team C
18. FMC Team D
19. FMC Team E
20. FMC Team F
21. Malibu
22. Manhattan Beach
     We have linkages to diabetologists as well as a diabetes registry that all physicians can access. For a pilot subgroup we have a program for identifying high risk diabetic patients. Once identified, these patients are then placed into our case management program. In addition, through the expansion of the medical home model, these patients are managed and provided enhanced care coordination services by program pharmacists and comprehensive care coordinators and provide care team linkage to primary care. Pilot subgroup placed in the program receives assistance with barriers to care. The program manages this population by supplementing telephone calls to patients with frequent in-person meetings within the medical home, delivers evidence-based education to patients, provides strong medication management and provides timely and comprehensive transitional care after hospitalization or change in condition status.</t>
  </si>
  <si>
    <t xml:space="preserve">     Analysis was performed using our Faculty Practice Group’s billing data warehouse. The denominator is the number of diabetic patients, ages 18-75, who had two or more primary care visits in the prior demonstration year (July 2010 – June 2011): 4,545. The numerator is the number of patients who had most recent LDL-C level in control (less than 100 mg/dl) within the current reporting period (July 2011 – June 2012): 1,301.
     The data does not reflect the table of clinics in our plan directly as some clinics have been removed from the list and others re-categorized. The clinics included are the following:
1. 100 Medical Plaza
2. Pacific Palisades
3. Pediatrics - Santa Monica
4. Pediatrics - CHC Fac
5. Pediatrics - West Los Angeles
6. Santa Monica - 12th Street (no longer exists)
7. Santa Monica - 16th Street
8. Santa Monica - 20th Street (includes 12th Street)
9. Santa Monica - Parkside
10. Brentwood
11. Women's Health Center 250
12. Women's Health Center 290
13. West Washington
14. Internal Medicine Suite
15. FMC Team A
16. FMC Team B
17. FMC Team C
18. FMC Team D
19. FMC Team E
20. FMC Team F
21. Malibu
22. Manhattan Beach
     We have linkages to diabetologists. In addition, we have a diabetes registry that all physicians can access. For a pilot subgroup we have a program for identifying high risk diabetic patients. Once identified, these patients are then placed into our case management program. In addition, through the expansion of the medical home model, these patients are managed and provided enhanced care coordination services by program pharmacists and comprehensive care coordinators and provide care team linkage to primary care. Pilot subgroup placed in the program receives assistance with barriers to care. The program manages this population by supplementing telephone calls to patients with frequent in-person meetings within the medical home, delivers evidence-based education to patients, provides strong medication management and provides timely and comprehensive transitional care after hospitalization or change in condition status.</t>
  </si>
  <si>
    <t xml:space="preserve">     Analysis was performed using our Faculty Practice Group’s billing data warehouse. The denominator is the number of diabetic patients, ages 18-75, who had two or more primary care visits in the prior demonstration year (July 2010 – June 2011): 4,545. The numerator is the number of patients whose most recent hemoglobin A1c level is in control (&lt;8%) within the current reporting period (July 2011 – June 2012): 1,714.
     The data does not reflect the table of clinics in our plan directly as some clinics have been removed from the list and others re-categorized. The clinics included are the following:
1. 100 Medical Plaza
2. Pacific Palisades
3. Pediatrics - Santa Monica
4. Pediatrics - CHC Fac
5. Pediatrics - West Los Angeles
6. Santa Monica - 12th Street (no longer exists)
7. Santa Monica - 16th Street
8. Santa Monica - 20th Street (includes 12th Street)
9. Santa Monica - Parkside
10. Brentwood
11. Women's Health Center 250
12. Women's Health Center 290
13. West Washington
14. Internal Medicine Suite
15. FMC Team A
16. FMC Team B
17. FMC Team C
18. FMC Team D
19. FMC Team E
20. FMC Team F
21. Malibu
22. Manhattan Beach
     We have linkages to diabetologists. In addition, we have a diabetes registry that all physicians can access. For a pilot subgroup we have a program for identifying high risk diabetic patients. Once identified, these patients are then placed into our case management program. In addition, through the expansion of the medical home model, these patients are managed and provided enhanced care coordination services by program pharmacists and comprehensive care coordinators and provide care team linkage to primary care. Pilot subgroup placed in the program receives assistance with barriers to care. The program manages this population by supplementing telephone calls to patients with frequent in-person meetings within the medical home, delivers evidence-based education to patients, provides strong medication management and provides timely and comprehensive transitional care after hospitalization or change in condition status.</t>
  </si>
  <si>
    <t>Measure the rate of surgical site infections for colon, small bowel, and spinal fusion to establish baseline for improvement effort.</t>
  </si>
  <si>
    <t>One of the most important contributions of the DSRIP program has been the catalyzing of shared learning.  Beginning with the UC system itself, much time has been spent at the CMO level to ensure the DSRIP program is successful across all projects.  In addition, the UC DSRIP project managers meet on a regular basis to participate in shared learning and talk broadly about DSRIP milestones and goals.  Further, through DSRIP we have advanced our collaboration with both CAPH and SNI by working closely with these groups not only on shared learning, but also to ensure we are meeting the goals and objectives of the DSRIP program.  Below are specifics examples of how shared learning has come about across our DSRIP projects.
Related to the establishment of our pediatric medical home, we believe that others could learn from our successful use of lay "family liaisons" as the core of the care coordination team and by our design of a simple model (our 3-tier structure) with distinctly different approaches and resource allocation for each group.  We find it particularly valuable to design a system of care that includes all patients, but which focuses most intensively on its most complex patients.  Additionally, believe we it is fruitful to focus on care transition processes, such as the hospital discharge process, and processes of coordination and communication between primary care physicians and specialists. 
Within our Care Transitions Program we would like to share our improved process for identifying heart failure patients.  Originally we were only working with patients who had a principal diagnosis of heart failure, but have since realized that this caused us to miss patients.  Therefore, we have changed our identification process to include all patients who have being actively treated for heart failure.  Another lesson learned was regarding the remote monitoring devices.  Rather than using the traditional landline, we have switched to new technology that uses cellular bandwidths to transmit information and have experienced improved transmission of information.
In our Category 4 projects much of shared learning relates to our CLABSI/CLIP, Sepsis, and SSI projects.  We learned that GEMBA (i.e., "go look, go see") is essential to the development of any process.  Additionally, from a systems perspective, supplying triggers to prompt staff to follow the CLIP bundle sets our staff up for successful delivery of safe care versus the alternative, which requires staff to remember to do it.  We are currently evaluating which triggers make sense.  With regards to SSI, one of our greatest successes thus far has been the integrated team that we have formed to help drive higher quality care and improved coordination.  We have seen the value of having involvement from various areas within our Quality Department including Epidemiology and Infection Prevention, as well as involving members of our front line staff.  Through this integrated team we have seen firsthand the workflow issues in order to better pinpoint areas for multidisciplinary improvement.  In addition, our participation in a UHC Timeout initiative has encouraged us to focus on the ideal culture and communication necessary for the timeout process that, in turn, can reduce co-morbidities.
One of our biggest pieces of shared learned has come out of our Medication Management pilot.  We have seen firsthand the benefits of having a clinical pharmacist within our clinics and believe we are truly improving care for our patients.  Overall, we look forward to participating in shared learning in the coming years, especially as we continue to make contributions to the advancement of our delivery system goals.</t>
  </si>
  <si>
    <t xml:space="preserve">     The mentoring program for UCLA IMG scholars is provided by program faculty. This program includes several components including: clinical practice teaching; English for health professionals; HIV, Hepatitis C, and TB training; interviewing skills; job skills training; personal statement and Common Application Form (CAF) for NRMP Competition mentoring; mock interviews; and, NBME diagnostic test result review. We also track English class attendance as well as diagnostic test results of National Medical Board Exams (NBME), which are the basis for 1:1 mentoring sessions on academic performance. In addition, we have developed flyers for the HIV, Hepatitis, and TB training sessions and symposium. Supporting documentation for the mentoring program can be found in binder tab 3.
     One issue that has surfaced is cost of living for our IMGs. The UCLA IMG Program has reached out to Wells Fargo and has explored financing options to help our UCLA scholars focus 100% of their time to complete their studies and successfully pass the USMLE examinations. We will continue to look for opportunities to work with donors and future employers to provide our IMGs with additional funds and at the same time create a financially viable and sustainable program to grow the primary care workforce.</t>
  </si>
  <si>
    <t xml:space="preserve">     UCLA physician referral services staff conducted Venice Family Clinic Mar Vista subspecialty referral process training sessions for its staff and each of the medicine/surgical subspecialty areas. A thirteen-page training packet showing how to schedule appointments for the eligible Venice Family Clinic Mar Vista patients was developed from appropriate "screen shots" of the UCLA appointment scheduling and encounter system (see binder tab 3). Subsequently, this training packet was shared with the appropriate staff at the participating subspecialty clinics and physician referral services group. While podiatry staff were not trained, subsequent podiatry patient referrals were made without incident. In addition, all one hundred and eighty UCLA clinic managers were informed about the specialty referral process via a presentation at a standing meeting and/or through email.
     To assess training effectiveness, we contacted the Venice Family Clinic Medical Director and the primary care practitioner leadership at the Mar Vista Colen Health Center, where the patients are assigned.  The qualitative feedback that we obtained from these physicians corroborated our assumptions that the referral and scheduling process is working smoothly and effectively.  It was noted by the Mar Vista primary care physician that they have not received any complaints from her peer physicians at the site or from any of the patients.</t>
  </si>
  <si>
    <t xml:space="preserve">     The UCLA Children’s Health Center houses three primary care clinics:  PCC (the Pediatric resident Continuity Clinic), the UCLA Faculty Clinic, and the Adolescent Clinic. Until this year, the Pediatric Medical Home Program enrolled patients at one clinic, PCC. In November, 2011, the Medical Home program expanded to the Adolescent Clinic.  This expansion included the hiring of a dedicated family liaison (health navigator) for the adolescent clinic. The newly added family liaison is responsible for coordinating the care of all “Tier III” patients seen in adolescent clinic, those with complex and/or multiple chronic medical conditions.
     As of June 2012, we have enrolled 36 highly complex patients into our Adolescent Tier III program. Initial qualitative evaluation of the expansion to adolescent clinic highlights successes in addressing insurance barriers, linguistic barriers, and improving follow up with primary and specialty care.
     In the PCC clinic, 133 have been enrolled in the Tier III program for medically complex children.  Our Tier III program has been enhanced by the development and initial implementation of care plan templates, patient intake templates, and clinical pathways (such as process maps for scheduled and urgent visits). We have developed a Medical Home Dashboard to monitor quarterly our enrollment and demographics (see binder tab 3).
     We have also further developed chronic disease management programs for our Tier II patients, those with a single chronic condition. These programs are diagnosis-specific, and involve the development of patient registries, development of clinical guidelines, and implementation of co-management arrangements with specialists. We have begun design and implementation of programs for diabetes, asthma, sickle cell disease, inflammatory bowel disease, and long-term cancer survivors. For example, with the pediatric endocrinologists, we are setting up a detailed registry of diabetic patients, and developing co-management arrangements for those diabetic patients that receive primary care at the Children’s Health Center. For sickle cell disease, we used an existing registry maintained by the pediatric hematologists to identify those patients receiving primary care at the Children’s Health Center (or who have been receiving no primary care), and have been developing a co-management strategy that includes development of clinical pathways, establishing a “division of labor” between primary care physicians and hematologists, and developing communication strategies (see binder tab 3).
     In addition to the activities detailed above, we are developing a multi-pronged methodology to evaluate the Medical Home program. We perceive this as one of our main challenges—demonstrating effectiveness of this care model to assist in ensuring its long term sustainability, and demonstrating the ability to generalize our approach. Our evaluation and research strategy seeks to address these challenges. The outcomes of interest that we would like to evaluate are effects of:
• Enrollment in the Medical Home on health care utilization (e.g. hospitalization, ER visits, ambulatory visits) and costs,
• The program on quality of care indicators (e.g. immunization rates, dental visits, developmental screening, nutritional             status), and
• The Medical Home on patient and family experience/satisfaction.
     We have developed a systematic strategy to evaluate these outcomes and additional outcomes as the program expands.
     Our initial evaluation of the Medical Home program for the initial cohort of patients found that the number of ED visits per patient decreased by over 50 percent after enrollment in the program while achieving high parental satisfaction, particularly among Spanish-speaking families. These findings have been published in prominent peer-reviewed publications and the program itself has received national recognition, including being prominently featured in a front-page story in the New York Times in May of 2012.</t>
  </si>
  <si>
    <t xml:space="preserve">     A plan for assignment of pediatric patients has been developed and implemented. According to this plan, all patients receiving primary care (defined as well child care plus any additional general pediatric care) at the Witherbee Children’s Health Center and its associated practices are being assigned to one of 3 tiers, based on patient complexity:
• Tier I: Children without chronic medical conditions,
• Tier II: Children with a single serious or chronic condition,
• Tier III: Children with complex and/or multiple chronic medical conditions (additional details can be found in binder tab 3).
     Patients are assigned to Tier III via two mechanisms.  The first mechanism is referral by primary care physicians, specialists, social workers, or (increasingly) community agencies such as regional centers or California Children’s Services case managers. These referrals are received via phone, e-mail or fax. An enrollment form found in the Medical Home website facilitates referral. We effectively communicate the availability of such referrals to stakeholders via a well-established website and recognized relationships.  Our website provides details of the program and referral criteria and a referral form can be downloaded and faxed directly to request enrollment.  In addition, we have established relationships and communication with local regional centers, schools, and case workers from Los Angeles County California Children’s Services.  These connections have yielded direct referrals from these community agencies to our program. The second mechanism is analysis of a risk-categorization report using administrative data that categorizes patients receiving primary care at our facility. The records of patients in the high-risk categories are periodically reviewed by program staff to determine eligibility for Tier III services.
     Patients eligible for diagnosis-specific Tier II programs are identified for each program depending on the availability of diagnosis specific data. For example, for sickle cell disease and cancer survivor programs, we have analyzed existing specialty registries to determine which patients currently receive (or are eligible to receive) primary care at the UCLA Children’s Health Center. For the diabetes program, we are in the process of completing a new web-based, HIPPA-compliant registry.</t>
  </si>
  <si>
    <t>Per the State’s request, UCLA submitted additional baseline data in June 2012 in order to establish a stable and accurate baseline period for comparison. Therefore, there has been a change from the March 2012 report. The baseline period for CLIP was extended to include the time period July 2009 to June 2010, which resulted in a compliance rate of 94.42% (1744/1847). For CLABSI, the baseline period was extended to include May 2011 to April 2012. This resulted in a baseline CLABSI rate of 1.59 (128/80511).</t>
  </si>
  <si>
    <t xml:space="preserve">     We have achieved a hospital-acquired pressure ulcer (HAPU) prevalence of less than 2.5%. This is an improvement from our baseline HAPU rate of 3.5% from the time period July 2009-June 2010.  This achievement is a result of a program that established evidence based Standards of Care to include risk assessment, outcomes, general care measures, prevention strategies, and treatment guidelines. House wide educational programs were provided to introduce the program and teach the nursing staff the specific aspects of the program and its implementation. The program is updated to include technological advancements in products and address new trends in the care environment.
     The current program reflects the on-going need for aggressive skin preservation efforts to prevent pressure ulcer formation. WOCN (Wound, Ostomy, and Continence Nurses)-led teaching rounds are conducted in high-risk areas to model behaviors, educate regarding prevention and treatment, and articulate the standards and guidelines to nurses and physicians. Some severely compromised or critically ill patients with multiple co-morbidities, multi-system organ failure, pre-terminal conditions, etc. may develop a pressure ulcer despite all efforts aimed at prevention. The standards provide best practice suggestions to improve comfort and reduce the likelihood that the ulcer will deteriorate. Standards and Guidelines for the neonatal and pediatric populations are being developed to address the needs of these fragile patients.
     We have recently added additional products to sustain improvements in preventing pressure ulcers. We have added a heel suspension boot to offload pressure to heels and prevent heel pressure ulcers. We have also added a line of silicone bordered foam dressings to our product formulary to protect patients with fragile skin from skin injury resulting from dressing removal. In addition, we have updated our skin and wound care guidelines to reflect the changes in practice. We are looking at trials using silicone bordered foam dressings as a component of a pressure ulcer prevention program in the OR. The trial is awaiting approval by the Value Analysis Committee. We are also planning a hospital wide in-service of the updated Pressure Ulcer and Wound Care Guidelines for fall of 2012.</t>
  </si>
  <si>
    <t xml:space="preserve">     We have implemented the Sepsis Resuscitation Bundle as evidenced by the development of a multidisciplinary team to lead the implementation of the Sepsis screening tool and six-hour Sepsis Bundle. This team, which meets bimonthly, is led by one of our Infectious Disease physicians and our Sepsis Coordinator and includes representatives from Nursing (including Nursing education and administration), Medicine, Pharmacy, Coding, and our IT department. As part of this project we developed an Adult Sepsis Screening Tool, Adult Sepsis Order Set, Sepsis Nursing Guidelines and an educational PowerPoint (see binder tab 3).
     The screening tool consists of four questions related to the screening components of the different levels of sepsis (i.e., SIRS, infection suspected or confirmed, organ dysfunction or failure, and low blood pressure or elevated lactate levels). The order set includes elements of the Sepsis bundle, with antibiotics being “systems-specific”, and it also accounts for various patient allergies. The screening tool and order set were employed at the Santa Monica Emergency Department (ED) in March 2012, followed by the Ronald Reagan ED in early April 2012, and finally system wide in late April 2012. The nursing guidelines are based on nursing competencies and have some unit-specific proficiencies. These guidelines are in the process of being approved, but are available for reference.  Lastly, the education component includes instruction on the screening and identification of sepsis, the distinction between sepsis, severe sepsis, and septic shock, and the steps to take once a patient is identified as septic. The education was provided to all nursing staff at both hospitals during March and April 2012 by our Sepsis Coordinator. This education is ongoing and is provided at nursing orientation bimonthly, in addition to being available online for reference at any time.
     Some of the barriers we faced included physician buy-in, information technology limitations, and education.  Some physicians refused to use a sepsis specific order set, stating that certain aspects are repetitive to their service line specific orders. In addition, they felt the lactate was not pertinent or applicable to determining the state of sepsis and believe the IV fluid bolus is excessive. In order to increase physician engagement and buy-in we have presented UCLA’s sepsis initiative at numerous physician meetings and committees, including the Care Transformation Council and Clinical Effectiveness Committee.  In addition, we have engaged physician leaders to serve on the sepsis mortality review committee and sepsis task force and a system-wide email from our Chief Medical Officer was distributed when this project was launched. On the technology side, we were restricted to an “all or nothing” rollout and were only able to perform a pilot in our EDs because they use a separate technology system. We then implemented the screening tool system wide, but were allowed to post the tool on admission only. Lastly, education became a barrier due to the lack of a standardized process for dissemination of information to physicians.  This caused a delay in the education because of the numerous committee meetings to attend in order to distribute information.
     Going forward, we will continue to monitor compliance with the Sepsis bundle.  In terms of sustainability, we will be going live with Epic in March 2013 and are having discussions with their team related to real-time sepsis identification and screening.  In addition, we would like to have concurrent rounds led by our Sepsis Coordinator. Further, we will continue to have ongoing training for nurses during their orientation and monthly rounds with units during their staff meetings to present this project and eventually plan to present a dashboard of compliance rates. Finally, Sepsis has been made a top priority by our Care Transformation Council, which is a forum for transparent, shared accountability for performance across all of the components of the Health System. This Council helps review our system-wide goals for improvement and strategies to accomplish these quality goals.</t>
  </si>
  <si>
    <r>
      <t xml:space="preserve">Participation in DSRIP has helped transform our approach to meeting the triple aim.  The program has catalyzed our leadership across a variety of areas throughout our health system.  In addition, we continue to hold meetings to discuss the forward movement of our academic medical center to meet the triple aim in ways that would have never been possible without DSRIP.  Further, the University of California brings together the CMOs and CNOs to study our program goals in order to maximize the opportunities for clinical outcomes.  Overall, DSRIP funding has enabled us to improve the quality of care we provide and the health of the populations we serve since we began participating and we will continue to build off our initial successes to further advance delivery system reform at UCLA through the help and support of DSRIP.
UCLA Health System met all of our DY7 milestones and has made progress on developing foundations for our projects through training and various pilots.  The DSRIP program has helped establish clearly defined goals within our various projects.  In addition, the program has provided motivation towards system wide improvements.  This is helping lead the way to improve access, quality, and reduce overall healthcare costs.  Below details the degree to which each project has contributed to the advancement of the broad delivery system reform.
</t>
    </r>
    <r>
      <rPr>
        <b/>
        <u/>
        <sz val="11"/>
        <color indexed="12"/>
        <rFont val="Arial"/>
        <family val="2"/>
      </rPr>
      <t>Increase Training of Primary Care Workforce with Culturally Competent Physicians</t>
    </r>
    <r>
      <rPr>
        <b/>
        <sz val="11"/>
        <color indexed="12"/>
        <rFont val="Arial"/>
        <family val="2"/>
      </rPr>
      <t xml:space="preserve">
The revolutionary International Medical Graduate (IMG) program would not have been developed without the availability of DSRIP funds.  This program, focusing on two aspects of our triple aim, education and patient care, has been able to provide training to culturally competent physicians so that they can help expand the primary care workforce.  In California Hispanics represent 36% of the population, but only 5% of the physician workforce is culturally competent.  For this reason, the UCLA IMG Program was developed to address California’s changing demographics and existing shortage of Hispanic doctors.  Upon successful completion of the UCLA IMG sequential program and Family Medicine residency, the IMG commitment is to spend 24 to 36 months in an underserved community providing care to immigrants and low-income patients.  We believe the large IMG class that we enrolled during DY7 will perform well in their residencies and move on to mitigate healthcare disparities among our Hispanic patient population by providing increased access for these patients.
We have learned that is it crucial to continue to nurture close communication with key stakeholders such as the Medical Board of California and university officials from our scholars’ medical schools.  Working collaboratively and with the guidance and expertise of a team of external and internal colleagues has allowed the UCLA IMG Program to better serve our applicants and ultimately continue to graduate and place our scholars in California’s underserved communities.
Finally, the value of the mission of the UCLA IMG Program has been recognized by the unanimous and bipartisan passing of California Assembly Bill 1533 (Mitchell) and co-sponsored by the Medical Board of California (MBC) and the University of California Office of the President.  In July 2012 Governor Edmund G. Brown, Jr. signed AB-1533.  This bill allows the UCLA IMG Program to create a 5-year pilot for our IMG scholars to engage in physician supervised patient care activities.  This legislation will enhance the educational training for our IMGs and provide a more in depth review of clinical skills and knowledge during the clinical observership.
</t>
    </r>
    <r>
      <rPr>
        <b/>
        <u/>
        <sz val="11"/>
        <color indexed="12"/>
        <rFont val="Arial"/>
        <family val="2"/>
      </rPr>
      <t>Expand Specialty Care Capacity: Venice Family Clinic Uninsured Cohort</t>
    </r>
    <r>
      <rPr>
        <b/>
        <sz val="11"/>
        <color indexed="12"/>
        <rFont val="Arial"/>
        <family val="2"/>
      </rPr>
      <t xml:space="preserve">
Through the DSRIP program we have been able to insure a previously uninsured cohort and provide them with the resources they need to access quality healthcare.  In order to improve access to outpatient subspecialty services, members of this cohort are assigned to a primary care physician who is responsible for managing the healthcare needs of these patients.  Our Venice Family Clinic pilot program has enrolled 430+ adult patients who were previously uninsured.  We have built the necessary processes, systems, and infrastructure to ensure this will be a successful pilot program.  Our patients have been extremely impressed and grateful for the healthcare services we have been able to provide them.  Subspecialty care utilization review of this population has shown that roughly one of every three patients (33%) has seen a subspecialist or has used hospital services.  Currently, we have participating doctors from Gastroenterology, Neurology, Orthopaedics, and Rheumatology and will be expanding to additional areas during DY8.  By providing coordinated access to subspecialty care through a patient assigned primary care physician, we hope to see improved patient care and lower use of inappropriate healthcare services and concomitant costs for this insured cohort over the coming years.
</t>
    </r>
    <r>
      <rPr>
        <b/>
        <u/>
        <sz val="11"/>
        <color indexed="12"/>
        <rFont val="Arial"/>
        <family val="2"/>
      </rPr>
      <t>Expand Medical Homes</t>
    </r>
    <r>
      <rPr>
        <b/>
        <sz val="11"/>
        <color indexed="12"/>
        <rFont val="Arial"/>
        <family val="2"/>
      </rPr>
      <t xml:space="preserve">
Money and support available by DSRIP has helped enable us to substantially and dramatically accelerate the creation of medical homes for both our adult and pediatric patient populations.  Providing care to our patients, part of our triple aim, has drastically improved as we are now able to provide increased coordination of care to patients by creating a system of care.  In addition, with help from DSRIP, we have developed the necessary infrastructure for decision support through the use of registries so that cost, access, and quality can be measured and improvement can be demonstrated.
Our Adult Medical Home project is creating an environment that enhances care and care delivery.  Physician and staff engagement is excellent as assessed by participation in implementation teams, implementation retreats, office based huddles, and multidisciplinary rounds.  Access has been enhanced through the work of our care coordinators and increased awareness of our available urgent care centers.  In addition, we now have in place patient registries and daily acute care facilities use data streams for all payers, which has reduced the gap in creating timely and effective data.  We are developing a culture that understands the need to contact and intervene with patients outside of traditional office visits
By enrolling pediatric patients in our Pediatric Medical Home we have been able to provide increased access to coordinated care in a manner that places patients and their families at the center of our system.  Initial evaluation of our pediatric medical home has been published in prominent peer-reviewed publications.  Findings for our initial cohort of patients include a decrease by over 50% in the number of ED visits per patient after enrollment in the program while achieving high parental satisfaction, particularly among Spanish-speaking families.
</t>
    </r>
    <r>
      <rPr>
        <b/>
        <u/>
        <sz val="11"/>
        <color indexed="12"/>
        <rFont val="Arial"/>
        <family val="2"/>
      </rPr>
      <t>Implement/Expand Care Transitions Program for Patients with Chronic Illness</t>
    </r>
    <r>
      <rPr>
        <b/>
        <sz val="11"/>
        <color indexed="12"/>
        <rFont val="Arial"/>
        <family val="2"/>
      </rPr>
      <t xml:space="preserve">
Through our participation in DSRIP, we have been able to begin staffing a telephone-based care transition center with nurses.  This center targets those patients with specific chronic diseases (i.e., heart failure) known to be at high risk of readmission and other care coordination challenges.  The nurses that have been hired are trained to perform structured calls, including medication reconciliation and symptom monitoring.  In addition, we are able to stratify patient demographic data by process, clinical, and/or quality data through integrated information systems.  We are still in the beginning stages of piloting this program, but have seen promising results and are on track to provide standardized, coordinated care for 25% of heart failure patients during DY8.
</t>
    </r>
    <r>
      <rPr>
        <b/>
        <u/>
        <sz val="11"/>
        <color indexed="12"/>
        <rFont val="Arial"/>
        <family val="2"/>
      </rPr>
      <t>Conduct Medication Management</t>
    </r>
    <r>
      <rPr>
        <b/>
        <sz val="11"/>
        <color indexed="12"/>
        <rFont val="Arial"/>
        <family val="2"/>
      </rPr>
      <t xml:space="preserve">
Without the financial resources made available by DSRIP, we would not have been able to hire a clinical pharmacist who helps to co-manage patients by providing individualized medication education for patients.  We believe we are truly improving care for our patients through this medication management project with the help and support of DSRIP.  We have witnessed noteworthy results from our piloted MYMEDS (Managing Your Medication for Education and Daily Support) medication management program.  From January to July 2012 we had a total of 330 consults (236 unique consultations and 94 follow-up consultations).  These medication consults have freed up clinician's time as they no longer need to address medication issues as much with their patients.  This is especially helpful for patients who have been recently discharged from the hospital and need additional time for medication reconciliation.  Regular huddles help ensure effective communication between the PharmD and clinicians as well as allowing for coordinated plans without duplicating efforts.  In addition, the impact of Comprehensive Care Coordinators working with clinicians, staff, and the clinical pharmacist has created a culture that is focused on the team’s effort, ultimately benefiting the patient’s wellness and care.
Analysis of patient satisfaction surveys showed that patients rated our clinical pharmacist a 9.4 (on a scale from 0 to 10), 96% were satisfied with the amount of time the pharmacist spent with them, and almost all patients found the advice provided was useful/helpful. Fifty percent of patients self-reported non-adherence to medication. The clinical pharmacist reduced medication duplications, corrected medication record inconsistencies and worked with patients to address personal adherence issues. Preliminary results of improvements in intermediate clinical outcomes show that due to our PharmD consults, we were able to lower the mean hemoglobin A1C by 1.75%, mean LDL-cholesterol was lowered by 30 mg/dL and mean systolic blood pressure lowered by 20 mmHg. In one case the outcome was an improvement in A1C from 9.5% to 7.9% within three months and another patient case resulted in a decreased hemoglobin A1C from 15.3% to 11% in four months.  Both cases also reported improved adherence to prescribed medications.
</t>
    </r>
    <r>
      <rPr>
        <b/>
        <u/>
        <sz val="11"/>
        <color indexed="12"/>
        <rFont val="Arial"/>
        <family val="2"/>
      </rPr>
      <t>Category 3: Population-Focused Improvement Reporting Measures</t>
    </r>
    <r>
      <rPr>
        <b/>
        <sz val="11"/>
        <color indexed="12"/>
        <rFont val="Arial"/>
        <family val="2"/>
      </rPr>
      <t xml:space="preserve">
Through our involvement in DSRIP we have been able to focus our efforts on population-focused improvements.  This includes the ability to measure and report on various improvements related to care coordination, preventive health, and at-risk populations during DY7.  With the implementation of our medical model these patients are managed and provided enhanced care coordination services by program pharmacists and comprehensive care coordinators and provide care team linkage to primary care.  During DY7 we also began planning for the collection and reporting of results for the additional measures that will come in DY8.
</t>
    </r>
    <r>
      <rPr>
        <b/>
        <u/>
        <sz val="11"/>
        <color indexed="12"/>
        <rFont val="Arial"/>
        <family val="2"/>
      </rPr>
      <t>Category 4</t>
    </r>
    <r>
      <rPr>
        <b/>
        <sz val="11"/>
        <color indexed="12"/>
        <rFont val="Arial"/>
        <family val="2"/>
      </rPr>
      <t xml:space="preserve">:
UCLA’s participation in DSRIP has resulted in a fundamental and revolutionary change in our approach to quality management.  Through the discipline that was established by our participation in DSRIP, this has enabled us to substantially reorganize our quality efforts.  In the past, we have had difficult gaining traction around CLIP and Sepsis bundles.  However, with help from DSRIP we have been able to impact our compliance and education with these bundles and noticed improvements from our established baselines across all Category 4 projects.  In addition, we have made progress in improving the coordination of care across patients as well as providing higher quality of care.  Involvement in SNI and UHC Collaboratives has given us an outlet to learn about the best practices at other participating organizations.  Further, across the University of California System our Quality and Infection Prevention teams have met on a regular basis to help guide system-wide efforts related to our targeted DSRIP measures.  During DY7 our activities across our Category 4 projects included the measurement and reporting of rates in addition to the activities mentioned below.
</t>
    </r>
    <r>
      <rPr>
        <b/>
        <u/>
        <sz val="11"/>
        <color indexed="12"/>
        <rFont val="Arial"/>
        <family val="2"/>
      </rPr>
      <t>Central Line-Associated Bloodstream Infection (CLABSI) Prevention</t>
    </r>
    <r>
      <rPr>
        <b/>
        <sz val="11"/>
        <color indexed="12"/>
        <rFont val="Arial"/>
        <family val="2"/>
      </rPr>
      <t xml:space="preserve">
Our main activities related to CLABSI/CLIP during DY7 included piloting a new electronic CLIP (eCLIP) form, implementing a maximum sterile barrier kit for central line insertion, and collecting/reporting data on our adherence to the CLIP bundle.  In addition, we are planning for house wide CHG bathing for all patients and are also in the beginning stages of starting a house wide resident education program that includes specific education on the CLIP bundle.
</t>
    </r>
    <r>
      <rPr>
        <b/>
        <u/>
        <sz val="11"/>
        <color indexed="12"/>
        <rFont val="Arial"/>
        <family val="2"/>
      </rPr>
      <t>Improve Severe Sepsis Detection and Management</t>
    </r>
    <r>
      <rPr>
        <b/>
        <sz val="11"/>
        <color indexed="12"/>
        <rFont val="Arial"/>
        <family val="2"/>
      </rPr>
      <t xml:space="preserve">
We have made significant progress when it comes to the screening, identification, and early treatment of Sepsis.  During the past year, a focus was placed on disseminating educational information to increase awareness of this complex and serious condition.  This included online nursing training that includes slides and a post-test, lecture and education session provided by our Sepsis Coordinator at nursing orientation, and presentations at various committee meetings.  In addition, we are planning a Sepsis Awareness Day, presentation for Grand Rounds and simulation training during DY8 to further increase awareness and expand on the knowledge of Sepsis that currently exists.  With this dissemination of information and implementation of a Sepsis screening tool during the second half of DY7, we witnessed a significant increase of over 200% from our baseline bundle compliance rate.
</t>
    </r>
    <r>
      <rPr>
        <b/>
        <u/>
        <sz val="11"/>
        <color indexed="12"/>
        <rFont val="Arial"/>
        <family val="2"/>
      </rPr>
      <t>Hospital-Acquired Pressure Ulcer Prevention</t>
    </r>
    <r>
      <rPr>
        <b/>
        <sz val="11"/>
        <color indexed="12"/>
        <rFont val="Arial"/>
        <family val="2"/>
      </rPr>
      <t xml:space="preserve">
During DY7 we added products to sustain improvements in preventing pressure ulcers.  This includes a heel suspension boot to offload pressure to heels and a line of silicone bordered foam dressings to our product formulary to protect patients with fragile skin from skin injury resulting from dressing removal.  In addition, our units have practices in place whereby patient’s heels are lifted off the bed with pillows, specialty beds are utilized when patient has impaired skin integrity, and our units with high risk population have skin rounds at least once a week.
</t>
    </r>
    <r>
      <rPr>
        <b/>
        <u/>
        <sz val="11"/>
        <color indexed="12"/>
        <rFont val="Arial"/>
        <family val="2"/>
      </rPr>
      <t>Surgical Site Infections</t>
    </r>
    <r>
      <rPr>
        <b/>
        <sz val="11"/>
        <color indexed="12"/>
        <rFont val="Arial"/>
        <family val="2"/>
      </rPr>
      <t xml:space="preserve">
In order to provide a systematized and coordinated approach to the prevention of SSIs we hired a Surgical Site Infection Prevention Coordinator during DY7.  With her help, we have focused efforts on the dissemination of regular, timely, and accurate SSI data in order to ensure stakeholder involvement and drive interest and compliance with necessary interventions.  In DY7 we saw an improvement in our SSI rate from our baseline of 6.92% to 5.68%, which contributes to our efforts to provide higher quality of care for our patients.  During DY8 we will be utilizing the CUSP methodology to further identify opportunities for improvement and assure on-going improvement.  
</t>
    </r>
  </si>
  <si>
    <t xml:space="preserve">     We have implemented the adult medical home model at two primary care clinics out of our 20 primary care practice sites on the West side of Los Angeles. These two sites are the Family Health Center (UFHC) and Santa Monica 16th Street. The implementation of the medical home model is evidenced by components that are in place for advanced access including: telephone triage, same day appointments, telephone calls returned on the same day, documentation of telephone interactions in the chart, and the use of current Urgent Care Centers. In addition, we have registries in place for diabetes and immunizations whereby we are able to search for patient information (i.e., name, date of birth, etc.).
     Through these piloted clinics the Patient Centered Medical Home (PCMH) model is delivering practice-based care coordination within the medical home as a direct patient/caregiver-centered, team-oriented, outcomes-focused process. Through primary care innovation and redesign we have tackled barriers to care by facilitating the provision of comprehensive health promotion and chronic condition care management. Through implementation in each practice we have tested, refined and improved implementation through strategic operationalization by meeting as a collective pioneer group bimonthly. During these redesign team meetings, we address lessons learned by ensuring a locus of ongoing, proactive, planned care activities to include care management through comprehensive care coordinators embedded in each primary care clinic. Comprehensive care coordinators are trained and managed by the Director of Population Health Management and managed care services to include clinical advisors (RN Case Managers). The medical home implementation has increased physician engagement through daily huddles with the care team, bimonthly redesign team meetings, and monthly practice improvement meetings aimed at addressing practice redesign and innovation. Primary care physicians have played an intricate part in the success of the project by leveraging evidence based practice and facilitating shared decision making through patient centered care planning.
     All participants in the medical home model participate in monthly redesign meetings where components of the medical home are refined through training and team based decision making methods. These functions are further evaluated in quarterly retreats focused on primary care innovation and redesign where we have built and used effective communication strategies among patient/caregiver, the medical home, specialists, and community professionals and community connections. Through the medical home efforts, we have helped improve, measure, monitor, and sustain quality outcomes (clinical, functional, satisfaction and cost) through the enhancement and expansion of primary care access and continuity of care. Plans for sustainability and ongoing training is achieved by placing central management of the medical home model on the primary care redesign team which is charged with refining and providing evidence-based decisions in order to replicate our efforts across the system.</t>
  </si>
  <si>
    <r>
      <t xml:space="preserve">     By June of 2012 the medication management PharmD program was piloted in more than 5% of eligible patients, therefore exceeding our metric for this milestone.  Ninety eligible patients received PharmD consults (7.5% of eligible patients), exceeding our milestone goal by 30 patients. Additionally we completed 75 follow-up consultations.
     Attaining this milestone required collaborative and interdisciplinary work, which included the following:
</t>
    </r>
    <r>
      <rPr>
        <u/>
        <sz val="10"/>
        <rFont val="Arial"/>
        <family val="2"/>
      </rPr>
      <t>Approaches taken to test, refine, and improve</t>
    </r>
    <r>
      <rPr>
        <sz val="10"/>
        <rFont val="Arial"/>
        <family val="2"/>
      </rPr>
      <t xml:space="preserve">. 
     The UCLA Population Management Access Reports allowed us to identify diabetic patients that met our criteria. These population and performance reports were based upon multiple internal and external clinical databases and were the basis of where we recruit patients. We worked collaboratively with the UCLA Department of Decision Support team to improve the data contents in this registry database. Once a patient is identified in this registry, he/she is then researched more thoroughly in UCLA Health System’s c-View to make sure that only those patients that meet our criteria are recruited.
     Patients meeting our criteria were then called to schedule a PharmD consult. Sometimes a “stand-alone” was scheduled whereby the patient would only see the pharmacist, while other times the patient preferred that a “co-visit” be scheduled.  A “co-visit” is an appointment where the patient would consult with the pharmacist either before or after an appointment with their Primary Care Physician (PCP). Setting up these types of “co-visits” can be tricky as the clinical pharmacist is only at a given clinic one day per week. Scheduling co-visits is especially challenging when working with uncontrolled diabetics, some of which do not see their PCP on a regular basis.  While sometimes difficult to schedule these types of appointments, there are no sustainability or implementation concerns for this program because there are other recruitment options available including stand-alone visits. Due to positive response and benefits to patients, plans have been made to implement the program to additional practices.
     It was important to establish a good workflow for our pharmacist and create an efficient system within our team. We created a shared calendar system where the pharmacist could view upcoming appointments at any time. The pharmacist could also easily communicate to our staff on the outcome status of a consult and if a follow-up visit needed to be scheduled. 
     An example of a “Plan Do Study Act” cycle is our approach to standardize the medication list given to patients. The issue is that each clinic had a different format outlining the medications that the patient was currently prescribed and how and when to take them. We acted on this and decided to create our own standardized medication booklet that was user friendly, comprehensive, and easily stored by making it wallet-sized. Patients were encouraged to fill-out the medication booklet with the help of the pharmacist and keep it with them at all times. Feedback from the booklet will be obtained from patients and providers and the booklet will be revised accordingly.
</t>
    </r>
    <r>
      <rPr>
        <u/>
        <sz val="10"/>
        <rFont val="Arial"/>
        <family val="2"/>
      </rPr>
      <t>System level changes. Fine tuning workflows to standardize communication with clinical teams.</t>
    </r>
    <r>
      <rPr>
        <sz val="10"/>
        <rFont val="Arial"/>
        <family val="2"/>
      </rPr>
      <t xml:space="preserve">
     Efficacy in communication between the pharmacist and the primary care provider was pivotal for the success of the program. PCP’s were notified in advance on which of their patients would be having a PharmD consult. This provided an opportunity for the PharmD and MD to “huddle”, which provided the PharmD with more insight into a patient’s history and any special instructions regarding the patient.
     A standardized PharmD Clinic Note was created to document the clinical encounter that becomes part of the patient’s medical record. It provides a systematic and standardized approach to the documentation of these consults and to communicate with other care team members. Additionally, pending EHR implementation, an email summarizing the visit and recommendations are sent to the primary care provider, allowing the provider to either approve or disapprove said recommendations.
</t>
    </r>
    <r>
      <rPr>
        <u/>
        <sz val="10"/>
        <rFont val="Arial"/>
        <family val="2"/>
      </rPr>
      <t>Rapid cycling and small test of change in the first UCLA practice.</t>
    </r>
    <r>
      <rPr>
        <sz val="10"/>
        <rFont val="Arial"/>
        <family val="2"/>
      </rPr>
      <t xml:space="preserve">
     We rolled out the PharmD pilot to our first practice, UCLA Family Health Clinic (UFHC), in January 2012. We used a list of eligible patients from the registry and provider referrals to recruit patients.  We diligently called from our list, methodically targeting those patients with A1c’s of 9% and above, LDL’s greater than 130 mg/dL, and blood pressure values of 140/90 mmHg and above. The challenge here was the missing data in the registry, especially blood pressure values.
     UFHC proved to be a good pilot location because a significant number of diabetics that meet our criteria are seen at this site and the practice lead was instrumental in guiding our clinical pharmacist into the practice workflow. The challenges and lessons learned here will help us expand our program to other practices and begin to standardize our approach.
     As much as we felt we were ready to move on to other clinics it became apparent that each clinic had their own set of issues to deal with. Some clinics preferred “paper” charting while others were electronic. One was on a completely different EHR system from the others. Office space for the clinical pharmacist and internet access was at times problematic, but has since been resolved with the arrangement of clinic days that ebb and flow with the clinical pharmacist and the MD’s.
</t>
    </r>
    <r>
      <rPr>
        <u/>
        <sz val="10"/>
        <rFont val="Arial"/>
        <family val="2"/>
      </rPr>
      <t>Engagement by physicians, front line clinicians and patients</t>
    </r>
    <r>
      <rPr>
        <sz val="10"/>
        <rFont val="Arial"/>
        <family val="2"/>
      </rPr>
      <t xml:space="preserve">.
     Buy in and support from physician practice leads is crucial to the success of the program. The bi-monthly Primary Care Innovation Model Design Team meetings gave us the much needed forum to connect and work together with the practice leads. Not only do these meetings allow us time to outline, discuss, and report preliminary results of the project, but it also allows the clinicians a chance to voice their needs and feedback on ways to improve our program. Additionally, we work closely with the office managers and staff at the clinics to ensure that the pharmacist’s needs are met and quality of care maintained.
     It is important to highlight that patients are also actively engaged via satisfaction surveys and phone calls. These surveys are done anonymously and voluntarily.
</t>
    </r>
    <r>
      <rPr>
        <u/>
        <sz val="10"/>
        <rFont val="Arial"/>
        <family val="2"/>
      </rPr>
      <t>Involving stakeholders in the project</t>
    </r>
    <r>
      <rPr>
        <sz val="10"/>
        <rFont val="Arial"/>
        <family val="2"/>
      </rPr>
      <t xml:space="preserve">
     The support of UCLA decision makers compliments patient and provider engagement. Our ongoing and consistent participation in quarterly half-day retreats with practice leads and UCLA Health Systems leadership allows us the opportunity to obtain feedback and to update the group on the status of the project.
</t>
    </r>
    <r>
      <rPr>
        <u/>
        <sz val="10"/>
        <rFont val="Arial"/>
        <family val="2"/>
      </rPr>
      <t>Sustainability</t>
    </r>
    <r>
      <rPr>
        <sz val="10"/>
        <rFont val="Arial"/>
        <family val="2"/>
      </rPr>
      <t xml:space="preserve">
     Although challenging, we are getting key program components in place to ensure duplicity and sustainability. We will continue to standardize the process as we expand to other clinics. The implementation of our EHR will help to bridge the gap and allow for more uniformity in our approach and methods to a successful medication therapy management program.</t>
    </r>
  </si>
  <si>
    <t xml:space="preserve">     Blood stream infections caused by central venous catheters is the focus of numerous quality outcome projects. The reason for this focus is the high-risk, high-cost impact of these Healthcare Associated Infections and the multiple opportunities for decreasing infection rates. RRUCLA has been tracking MDROs (MRSA, VRE, and C diff), Blood Stream Infections, and Ventilator Associated Pneumonias since the early 1980s. With the California Department of Public Health’s mandate regarding regulatory reporting requirements on tracking and reporting of catheter associated blood stream infections (CA BSI), we have implemented policies, training, and surveillance techniques. These have been presented to nursing leadership for staff dissemination. With regards to training and education, we have implemented a training program for both physicians as well as nursing and patient safety champions. In addition, while we only report ICU CA BSIs to the National Healthcare Safety Network (NHSN), we perform surveillance house wide, including ICUs and non- ICUs.
     With the mandate requiring healthcare facilities using central venous catheters (CVCs) to monitor and report compliance with process measures, we have implemented the Central Line Insertion Practices (CLIP), as evidenced by policies procedures. In addition, we designed a Central Venous Catheter Insertion Checklist that has been placed on our Forms Portal for easy access for inserters (see binder tab 3). In addition, though challenging, arrangements were made by the Strategic Sourcing Coordinator and Distribution to affix this insertion checklist to the front of each central line tray for completion by individuals placing lines. This has allowed for us to track compliance data for all 5 CVC Insertion Bundle Elements, which is then submitted to NHSN.
     A system-wide CLABSI Task Force was formed in May 2012 and identified 11 different CLABSI reduction projects that span the entire life of the central venous catheter: insertion, maintenance, and removal. Because compliance with the IHI catheter insertion bundle is crucial to decreasing CLABSIs, ensuring that CLIP is completed on all CVCs that are placed at UCLA is a major emphasis of the Task Force. In order to increase the awareness and use of the CLIP process with all CVC insertions, we have begun implementing an entirely new CLIP process at UCLA: eCLIP Program.
     The eCLIP program will encompass 3 main process improvement items: 
1) Development of electronic CLIP form (eCLIP) on the UCLA Forms Portal. UCLA Clinical Epidemiology and Infection Prevention (CEIP) has developed an online version of the standard CDC CLIP form that we are calling eCLIP. The electronic form will not only allow UCLA-CEIP to more rapidly compile CLIP data and intervene on outliers in near real-time, it will also allow nurses and other staff to complete the form easily using their bedside computers as they assist with the procedure itself. The eCLIP has gone through extensive pilot testing over the summer of 2012 and should be deployed in October, 2012.
2) Standardization of completion of eCLIP form by an observer in high-risk clinical areas. The UCLA Ronald Reagan Departments of Nursing, Interventional Radiology and Peri-operative Services have committed to having nurse observers complete the eCLIP form in high-risk clinical areas including ICUs, Interventional Radiology and the Operating Room. Acute care units will have the option of either using a nurse observer or the CVC operator complete the eCLIP form. This process change will better reinforce the importance of completing CLIP and adhering to the IHI CVC Insertion Bundle and will also improve the accuracy of the data collected. The ultimate hope is that using an observer routinely in the high-risk areas that place most of the CVCs will be more impactful than merely completing a form since an observer will have the opportunity to stop a CVC insertion if the CLIP bundle is not performed successfully.
3) Standardization of CVC insertion training for house officers. As in many academic medical centers, house staff are responsible for placing many CVCs. While each residency and fellowship program at UCLA have a current CVC insertion education process, the stress on aseptic technique and completion of the IHI CVC Insertion Bundle vary depending upon the instructor. UCLA-CEIP has brought together all of the residency and fellowship program directors at UCLA who teach CVC insertion as part of their curriculum and have begun to standardize their teaching process. Starting in September 2012, a CVC insertion training slide set was developed by UCLA-CEIP that will be used prior to all CVC insertion training sessions. Ultimately, the plan is to develop a curriculum which uses the UCLA Simulation Lab for all CVC insertion training starting in July 2013. This Simulation Lab program will include placement of all CLIP elements as part of the CVC insertion training.</t>
  </si>
  <si>
    <t>Per the State’s request, UCLA submitted additional baseline data in June 2012 in order to establish a stable and accurate baseline period for comparison. Therefore, there has been a change from the March 2012 report. The spinal fusion baseline period remained the same (January 2010 to December 2010), but the baseline period was lengthened for colon and small bowel to include data from June 2011 – April 2012. The aggregate baseline rate was 2.08% (numerator = 17 surgical site infections; denominator = 819 targeted surgeries performed). The baseline rates for each targeted SSI is as follows:
Colon: 8/333 = 2.40%
Small Bowel: 1/100 = 1.00%
Spinal Fusion: 8/386 = 2.07%
The baseline rates for Colon and Small Bowel have also been updated since we submitted our annual DSRIP report after we conducted a thorough evaluation of our SSI data in December 2012. We have taken the time now to update these rates so they are accurate.</t>
  </si>
  <si>
    <t>We recognized an administrative error in our September report in that we only reported on two of three milestones, even though we completed all three.  For the purposes of the annual report we have broken out all three milestones.
We measured the rate of surgical site infections for colon, small bowel, and spinal fusion for the purposes of establishing a baseline for improvement effort.  Per the State's request, we measured additional rates of surgical site infections after the March report in order to establish a stable and accurate baseline period for comparison.  Our baseline measured rate for our targeted surgeries is 2.08%.</t>
  </si>
  <si>
    <t xml:space="preserve">     The rate of surgical site infections from July 2011 to June 2012 was 1.64%. The numerator (14) is documented surgical site infections and the denominator (855) is the number of targeted surgeries performed. The targeted surgeries chosen by UCLA are spinal fusion, colon, and small bowel and their respective rates for DY7 are as follows:
     Colon: 11/364 = 3.02%
     Small Bowel: 1/116 = 0.86%
     Spinal Fusion: 2/375 = 0.53%
     These rates have been updated since we submitted our annual DSRIP report after we conducted a thorough evaluation of our SSI data in December 2012 that included alterations to our data collection process to ensure accuracy. This was after we realized that procedures were being lumped together inappropriately and procedures were also being categorized incorrectly. We also ensured that superficial infections were being excluded.  We have taken the time now to update these rates so they are accurate.
     We have identified some challenges related to the specific surgeries we are targeting. These challenges stem mainly around colon and small bowel procedures. These procedures, even with adequate bowel prep, are extremely “dirty” and make it difficult to prevent infection. To complicate this further, adding the challenge of chronically inflamed bowels, perforated bowel trauma cases, or difficult colon cancer resections only increases the risk of infection for our patient population. With regards to spinal fusion, these procedures are very intricate and require longer surgery times, thus also increasing the risk of infection. In addition to these surgery-specific challenges, overall UCLA also often accepts complex patients already deemed too high risk elsewhere on which to operate.
     The data collection process for SSIs consists of two separate arms: derivation of the numerator and denominator. The procedure case counts used to calculate the denominator component is derived from administrative data from the operating room information system. This information system yields ICD-9/CPT codes, which are then mapped to CDC procedure categories (NHSN legacy codes) using CDC guidelines (1). Our case-finding methods for SSIs, which comprises the numerator component, includes review of multiple sources of information to compile a list of potential SSIs:
1. Infection Preventionists (IP) manually review all microbiology lab culture reports for cultures with labels that may be related to a potential SSI such as “wound,” “abscess”, or “surgical site.”
2. Electronic review of multiple ICD-9 triggers that have been shown to be sensitive for detection of SSIs (2) and other post-operative complications.
3. IPs review daily OR case schedule to identify patients returning to the OR.
4. IPs review daily facility admission report to determine readmissions for surgical complications.
     Every potential SSI is then reviewed by an IP and confirmed either with a physician epidemiologist or another IP. IPs apply CDC surveillance definitions to determine presence and type of SSI. Data is entered into NHSN weekly. Infection rates are calculated by NHSN.
     There are some limitations to this surveillance methodology. UCLA Clinical Epidemiology and Infection Prevention (CEIP) have expended extensive resources to ensure that our electronic SSI surveillance is as accurate as possible. We have performed extensive manual validation of the electronic data by IP staff to ensure good quality data. However, because we rely on electronic administrative data for the denominator, it is subject to small systematic error and misclassification. To improve the sensitivity of detection of SSIs (numerator), we developed a methodology based on multiple overlapping methodologies: 1 electronic and 3 manual. This redundant approach relying on independent data sources is less skewed by the inaccuracies of relying on electronic data collection alone.
UCLA CEIP uses SSI surveillance data in many capacities to prevent SSIs:
1. SSI data is used as a tool for SSI prevention education
2. Rates are fed back to each attending physician, which in itself has been shown to be an effective intervention to prevent SSIs
3. SSI rates are regularly presented at Surgical Services Committee as a quality measure
4. UCLA CEIP is now working with each clinical surgical service to develop service specific infection rates for large volume and high risk procedures that will be included on monthly department quality dashboards
5. SSI rates are being used to develop targeted interventions for specific patient groups (partial list): a. Development of Staphylococcus aureus nasal and topical skin decolonization protocol (3). b. Use of chlorhexidine pre-operative skin antisepsis instead of povidone iodine.
     The dissemination of data in a large, academic medical center is challenging due to the number of physicians and staff; however, we have made great progress in collaborating directly with surgical departments in order to provide regular, timely, and accurate data.  We believe the regular dissemination of data is important to ensure stakeholder involvement as the data helps drive the interest and compliance with necessary interventions.  In addition, we feel strongly that the engagement of front line staff is crucial to buy-in and ultimately the success of our SSI projects.  Further, discussing specific SSI cases with surgeons and other front line staff provides the opportunity to gather their feedback and engage them in the development of necessary interventions.
     In the past, the CEIP team has worked more independently from the Quality Improvement Department and the Surgical Quality Team, which led to confusion regarding the SSI data. The CEIP team has since extensively collaborated with the aforementioned teams as well as Surgical Departments directly to ensure that all data pertaining to SSIs is consistent and accurate. This has allowed for a better understanding and value to the data and will help ensure sustainability.  Finally, in February 2012, with the aid of a private donation and UCLA institutional funding, UCLA CEIP hired a Surgical Site Infection Prevention coordinator to help systematize and coordinate UCLA Health System’s approach to the prevention of SSIs.  
1.  NHSN Manual, January 2012. (http://www.cdc.gov/nhsn/PDFs/pscManual/9pscSSIcurrent.pdf).
2.  Huang, et al. Use of Medicare Claims to Rank Hospitals by SSI Risk following surgery. Clin Infect Dis. 2011:32(8);775-83.
3.  Bode, etal. Preventing SSIs in nasal carriers of S. aureus.  NEJM. 2010:362(1);9-17.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</si>
</sst>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 #,##0.000000_);_(* \(#,##0.000000\);_(* &quot;-&quot;??_);_(@_)"/>
    <numFmt numFmtId="167" formatCode="0.0"/>
    <numFmt numFmtId="168" formatCode="_(* #,##0.0_);_(* \(#,##0.0\);_(* &quot;-&quot;??_);_(@_)"/>
  </numFmts>
  <fonts count="35" x14ac:knownFonts="1">
    <font>
      <sz val="11"/>
      <color theme="1"/>
      <name val="Calibri"/>
      <family val="2"/>
      <scheme val="minor"/>
    </font>
    <font>
      <sz val="10"/>
      <name val="Arial"/>
      <family val="2"/>
    </font>
    <font>
      <b/>
      <sz val="11"/>
      <color indexed="12"/>
      <name val="Arial"/>
      <family val="2"/>
    </font>
    <font>
      <b/>
      <i/>
      <sz val="11"/>
      <color indexed="12"/>
      <name val="Arial"/>
      <family val="2"/>
    </font>
    <font>
      <sz val="11"/>
      <name val="Arial"/>
      <family val="2"/>
    </font>
    <font>
      <i/>
      <sz val="11"/>
      <name val="Arial"/>
      <family val="2"/>
    </font>
    <font>
      <b/>
      <i/>
      <sz val="12"/>
      <name val="Arial"/>
      <family val="2"/>
    </font>
    <font>
      <i/>
      <sz val="10"/>
      <name val="Arial"/>
      <family val="2"/>
    </font>
    <font>
      <b/>
      <sz val="11"/>
      <name val="Arial"/>
      <family val="2"/>
    </font>
    <font>
      <sz val="9"/>
      <name val="Arial"/>
      <family val="2"/>
    </font>
    <font>
      <b/>
      <i/>
      <sz val="11"/>
      <name val="Arial"/>
      <family val="2"/>
    </font>
    <font>
      <b/>
      <sz val="9"/>
      <name val="Arial"/>
      <family val="2"/>
    </font>
    <font>
      <i/>
      <sz val="9"/>
      <name val="Arial"/>
      <family val="2"/>
    </font>
    <font>
      <b/>
      <u/>
      <sz val="10"/>
      <name val="Arial"/>
      <family val="2"/>
    </font>
    <font>
      <sz val="10"/>
      <name val="Verdana"/>
      <family val="2"/>
    </font>
    <font>
      <i/>
      <sz val="12"/>
      <name val="Arial"/>
      <family val="2"/>
    </font>
    <font>
      <sz val="12"/>
      <name val="Arial"/>
      <family val="2"/>
    </font>
    <font>
      <b/>
      <sz val="12"/>
      <color indexed="12"/>
      <name val="Arial"/>
      <family val="2"/>
    </font>
    <font>
      <b/>
      <sz val="12"/>
      <name val="Arial"/>
      <family val="2"/>
    </font>
    <font>
      <b/>
      <i/>
      <u/>
      <sz val="12"/>
      <name val="Arial"/>
      <family val="2"/>
    </font>
    <font>
      <b/>
      <sz val="9"/>
      <color indexed="81"/>
      <name val="Tahoma"/>
      <family val="2"/>
    </font>
    <font>
      <b/>
      <u/>
      <sz val="12"/>
      <name val="Arial"/>
      <family val="2"/>
    </font>
    <font>
      <u/>
      <sz val="10"/>
      <name val="Arial"/>
      <family val="2"/>
    </font>
    <font>
      <b/>
      <u/>
      <sz val="11"/>
      <color indexed="12"/>
      <name val="Arial"/>
      <family val="2"/>
    </font>
    <font>
      <sz val="11"/>
      <color theme="1"/>
      <name val="Calibri"/>
      <family val="2"/>
      <scheme val="minor"/>
    </font>
    <font>
      <u/>
      <sz val="9.35"/>
      <color theme="10"/>
      <name val="Calibri"/>
      <family val="2"/>
    </font>
    <font>
      <sz val="10"/>
      <color theme="1"/>
      <name val="Times New Roman"/>
      <family val="1"/>
    </font>
    <font>
      <b/>
      <sz val="10"/>
      <color rgb="FFFF0000"/>
      <name val="Arial"/>
      <family val="2"/>
    </font>
    <font>
      <b/>
      <sz val="10"/>
      <color theme="1"/>
      <name val="Times New Roman"/>
      <family val="1"/>
    </font>
    <font>
      <sz val="11"/>
      <color rgb="FF000000"/>
      <name val="Calibri"/>
      <family val="2"/>
    </font>
    <font>
      <sz val="11"/>
      <color theme="1"/>
      <name val="Calibri"/>
      <family val="2"/>
    </font>
    <font>
      <sz val="12"/>
      <color theme="1"/>
      <name val="Times New Roman"/>
      <family val="1"/>
    </font>
    <font>
      <sz val="10"/>
      <color theme="0"/>
      <name val="Arial"/>
      <family val="2"/>
    </font>
    <font>
      <b/>
      <u/>
      <sz val="11"/>
      <color rgb="FFFF0000"/>
      <name val="Arial"/>
      <family val="2"/>
    </font>
    <font>
      <u/>
      <sz val="9.35"/>
      <color theme="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249977111117893"/>
        <bgColor indexed="64"/>
      </patternFill>
    </fill>
    <fill>
      <patternFill patternType="solid">
        <fgColor rgb="FFFFFFCC"/>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CC9900"/>
      </left>
      <right style="medium">
        <color rgb="FFCC9900"/>
      </right>
      <top style="medium">
        <color rgb="FFCC9900"/>
      </top>
      <bottom style="medium">
        <color rgb="FFCC9900"/>
      </bottom>
      <diagonal/>
    </border>
    <border>
      <left style="medium">
        <color rgb="FF0066FF"/>
      </left>
      <right style="medium">
        <color rgb="FF0066FF"/>
      </right>
      <top style="medium">
        <color rgb="FF0066FF"/>
      </top>
      <bottom style="medium">
        <color rgb="FF0066FF"/>
      </bottom>
      <diagonal/>
    </border>
    <border>
      <left style="medium">
        <color rgb="FFFF0000"/>
      </left>
      <right style="medium">
        <color rgb="FFFF0000"/>
      </right>
      <top style="medium">
        <color rgb="FFFF0000"/>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medium">
        <color rgb="FFFF0000"/>
      </left>
      <right style="medium">
        <color rgb="FFFF0000"/>
      </right>
      <top style="medium">
        <color rgb="FFFF0000"/>
      </top>
      <bottom style="thin">
        <color indexed="64"/>
      </bottom>
      <diagonal/>
    </border>
    <border>
      <left/>
      <right style="thin">
        <color indexed="64"/>
      </right>
      <top style="medium">
        <color rgb="FFFF0000"/>
      </top>
      <bottom style="thin">
        <color indexed="64"/>
      </bottom>
      <diagonal/>
    </border>
  </borders>
  <cellStyleXfs count="8">
    <xf numFmtId="0" fontId="0" fillId="0" borderId="0"/>
    <xf numFmtId="43" fontId="24" fillId="0" borderId="0" applyFont="0" applyFill="0" applyBorder="0" applyAlignment="0" applyProtection="0"/>
    <xf numFmtId="44" fontId="24" fillId="0" borderId="0" applyFont="0" applyFill="0" applyBorder="0" applyAlignment="0" applyProtection="0"/>
    <xf numFmtId="0" fontId="25" fillId="0" borderId="0" applyNumberFormat="0" applyFill="0" applyBorder="0" applyAlignment="0" applyProtection="0">
      <alignment vertical="top"/>
      <protection locked="0"/>
    </xf>
    <xf numFmtId="0" fontId="1" fillId="0" borderId="0"/>
    <xf numFmtId="0" fontId="14" fillId="0" borderId="0"/>
    <xf numFmtId="9" fontId="24" fillId="0" borderId="0" applyFont="0" applyFill="0" applyBorder="0" applyAlignment="0" applyProtection="0"/>
    <xf numFmtId="9" fontId="1" fillId="0" borderId="0" applyFont="0" applyFill="0" applyBorder="0" applyAlignment="0" applyProtection="0"/>
  </cellStyleXfs>
  <cellXfs count="320">
    <xf numFmtId="0" fontId="0" fillId="0" borderId="0" xfId="0"/>
    <xf numFmtId="0" fontId="26" fillId="0" borderId="0" xfId="0" applyFont="1"/>
    <xf numFmtId="0" fontId="1" fillId="0" borderId="0" xfId="4" applyFont="1" applyBorder="1" applyAlignment="1" applyProtection="1">
      <alignment vertical="center"/>
      <protection locked="0"/>
    </xf>
    <xf numFmtId="0" fontId="1" fillId="0" borderId="0" xfId="4" applyFont="1" applyBorder="1" applyAlignment="1" applyProtection="1">
      <alignment horizontal="left" vertical="center"/>
      <protection locked="0"/>
    </xf>
    <xf numFmtId="10" fontId="1" fillId="0" borderId="0" xfId="4" applyNumberFormat="1" applyFont="1" applyBorder="1" applyAlignment="1" applyProtection="1">
      <alignment vertical="center"/>
      <protection locked="0"/>
    </xf>
    <xf numFmtId="0" fontId="1" fillId="0" borderId="0" xfId="4" applyFont="1" applyBorder="1" applyAlignment="1">
      <alignment vertical="center"/>
    </xf>
    <xf numFmtId="0" fontId="26" fillId="0" borderId="0" xfId="0" applyNumberFormat="1" applyFont="1"/>
    <xf numFmtId="10" fontId="1" fillId="0" borderId="0" xfId="4" applyNumberFormat="1" applyFont="1" applyBorder="1" applyAlignment="1">
      <alignment vertical="center"/>
    </xf>
    <xf numFmtId="14" fontId="26" fillId="0" borderId="0" xfId="0" applyNumberFormat="1" applyFont="1" applyAlignment="1">
      <alignment horizontal="left"/>
    </xf>
    <xf numFmtId="0" fontId="2" fillId="0" borderId="0" xfId="4" applyFont="1" applyBorder="1" applyAlignment="1" applyProtection="1">
      <alignment horizontal="left" vertical="center"/>
      <protection locked="0"/>
    </xf>
    <xf numFmtId="0" fontId="4" fillId="0" borderId="0" xfId="4" applyFont="1" applyBorder="1" applyAlignment="1">
      <alignment horizontal="left" vertical="center"/>
    </xf>
    <xf numFmtId="0" fontId="1" fillId="0" borderId="0" xfId="4" applyFont="1" applyBorder="1" applyAlignment="1">
      <alignment horizontal="left" vertical="center"/>
    </xf>
    <xf numFmtId="0" fontId="27" fillId="0" borderId="0" xfId="4" applyFont="1" applyBorder="1" applyAlignment="1" applyProtection="1">
      <alignment horizontal="right" vertical="center"/>
    </xf>
    <xf numFmtId="0" fontId="5" fillId="0" borderId="0" xfId="4" applyFont="1" applyBorder="1" applyAlignment="1">
      <alignment horizontal="left" vertical="center"/>
    </xf>
    <xf numFmtId="0" fontId="27" fillId="0" borderId="0" xfId="4" applyFont="1" applyBorder="1" applyAlignment="1" applyProtection="1">
      <alignment horizontal="right" vertical="center"/>
      <protection locked="0"/>
    </xf>
    <xf numFmtId="44" fontId="1" fillId="0" borderId="14"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0" fontId="4" fillId="0" borderId="0" xfId="4" applyFont="1" applyBorder="1" applyAlignment="1" applyProtection="1">
      <alignment horizontal="left" vertical="center"/>
      <protection locked="0"/>
    </xf>
    <xf numFmtId="43" fontId="1" fillId="2" borderId="15" xfId="1" applyFont="1" applyFill="1" applyBorder="1" applyAlignment="1" applyProtection="1">
      <alignment vertical="center"/>
      <protection locked="0"/>
    </xf>
    <xf numFmtId="10" fontId="4" fillId="0" borderId="0" xfId="4" applyNumberFormat="1" applyFont="1" applyBorder="1" applyAlignment="1" applyProtection="1">
      <alignment vertical="center"/>
      <protection locked="0"/>
    </xf>
    <xf numFmtId="14" fontId="6" fillId="2" borderId="2" xfId="4" applyNumberFormat="1" applyFont="1" applyFill="1" applyBorder="1" applyAlignment="1" applyProtection="1">
      <alignment horizontal="left" vertical="center"/>
      <protection locked="0"/>
    </xf>
    <xf numFmtId="14" fontId="6" fillId="2" borderId="3" xfId="4" applyNumberFormat="1" applyFont="1" applyFill="1" applyBorder="1" applyAlignment="1" applyProtection="1">
      <alignment horizontal="center" vertical="center"/>
      <protection locked="0"/>
    </xf>
    <xf numFmtId="14" fontId="6" fillId="2" borderId="3" xfId="4" applyNumberFormat="1" applyFont="1" applyFill="1" applyBorder="1" applyAlignment="1" applyProtection="1">
      <alignment horizontal="center" vertical="center" wrapText="1"/>
      <protection locked="0"/>
    </xf>
    <xf numFmtId="0" fontId="6" fillId="2" borderId="3" xfId="4" applyFont="1" applyFill="1" applyBorder="1" applyAlignment="1" applyProtection="1">
      <alignment horizontal="center" vertical="center"/>
      <protection locked="0"/>
    </xf>
    <xf numFmtId="10" fontId="6" fillId="2" borderId="3" xfId="4" applyNumberFormat="1" applyFont="1" applyFill="1" applyBorder="1" applyAlignment="1" applyProtection="1">
      <alignment horizontal="center" vertical="center"/>
      <protection locked="0"/>
    </xf>
    <xf numFmtId="0" fontId="6" fillId="2" borderId="4" xfId="4" applyFont="1" applyFill="1" applyBorder="1" applyAlignment="1" applyProtection="1">
      <alignment horizontal="center" vertical="center"/>
      <protection locked="0"/>
    </xf>
    <xf numFmtId="0" fontId="6" fillId="0" borderId="0" xfId="4" applyFont="1" applyFill="1" applyBorder="1" applyAlignment="1" applyProtection="1">
      <alignment horizontal="center" vertical="center"/>
      <protection locked="0"/>
    </xf>
    <xf numFmtId="0" fontId="2" fillId="0" borderId="2" xfId="4" applyFont="1" applyBorder="1" applyAlignment="1" applyProtection="1">
      <alignment horizontal="left" vertical="center"/>
      <protection locked="0"/>
    </xf>
    <xf numFmtId="0" fontId="2" fillId="0" borderId="3" xfId="4" applyFont="1" applyBorder="1" applyAlignment="1" applyProtection="1">
      <alignment horizontal="left" vertical="center"/>
      <protection locked="0"/>
    </xf>
    <xf numFmtId="0" fontId="4" fillId="0" borderId="3" xfId="4" applyFont="1" applyBorder="1" applyAlignment="1" applyProtection="1">
      <alignment horizontal="left" vertical="center" wrapText="1"/>
      <protection locked="0"/>
    </xf>
    <xf numFmtId="0" fontId="4" fillId="0" borderId="3" xfId="4" applyFont="1" applyBorder="1" applyAlignment="1" applyProtection="1">
      <alignment vertical="center"/>
      <protection locked="0"/>
    </xf>
    <xf numFmtId="10" fontId="4" fillId="0" borderId="3" xfId="4" applyNumberFormat="1" applyFont="1" applyBorder="1" applyAlignment="1" applyProtection="1">
      <alignment vertical="center"/>
      <protection locked="0"/>
    </xf>
    <xf numFmtId="0" fontId="4" fillId="0" borderId="4" xfId="4" applyFont="1" applyBorder="1" applyAlignment="1" applyProtection="1">
      <alignment vertical="center"/>
      <protection locked="0"/>
    </xf>
    <xf numFmtId="0" fontId="4" fillId="0" borderId="0" xfId="4" applyFont="1" applyBorder="1" applyAlignment="1" applyProtection="1">
      <alignment vertical="center"/>
      <protection locked="0"/>
    </xf>
    <xf numFmtId="0" fontId="1" fillId="0" borderId="5" xfId="4" applyFont="1" applyBorder="1" applyAlignment="1" applyProtection="1">
      <alignment vertical="center"/>
      <protection locked="0"/>
    </xf>
    <xf numFmtId="0" fontId="7" fillId="0" borderId="0" xfId="4" applyFont="1" applyBorder="1" applyAlignment="1" applyProtection="1">
      <alignment vertical="center"/>
      <protection locked="0"/>
    </xf>
    <xf numFmtId="0" fontId="1" fillId="0" borderId="6" xfId="4" applyFont="1" applyBorder="1" applyAlignment="1" applyProtection="1">
      <alignment vertical="center"/>
      <protection locked="0"/>
    </xf>
    <xf numFmtId="0" fontId="2" fillId="0" borderId="5" xfId="4" applyFont="1" applyBorder="1" applyAlignment="1" applyProtection="1">
      <alignment horizontal="left" vertical="center"/>
      <protection locked="0"/>
    </xf>
    <xf numFmtId="0" fontId="4" fillId="0" borderId="0" xfId="4" applyFont="1" applyBorder="1" applyAlignment="1" applyProtection="1">
      <alignment horizontal="left" vertical="center" wrapText="1"/>
      <protection locked="0"/>
    </xf>
    <xf numFmtId="0" fontId="4" fillId="0" borderId="6" xfId="4" applyFont="1" applyBorder="1" applyAlignment="1" applyProtection="1">
      <alignment vertical="center"/>
      <protection locked="0"/>
    </xf>
    <xf numFmtId="0" fontId="4" fillId="0" borderId="5" xfId="4" applyFont="1" applyBorder="1" applyAlignment="1" applyProtection="1">
      <alignment horizontal="left" vertical="center"/>
      <protection locked="0"/>
    </xf>
    <xf numFmtId="0" fontId="8" fillId="0" borderId="0" xfId="4" applyFont="1" applyBorder="1" applyAlignment="1" applyProtection="1">
      <alignment horizontal="left" vertical="center"/>
      <protection locked="0"/>
    </xf>
    <xf numFmtId="0" fontId="9" fillId="0" borderId="5" xfId="4" applyFont="1" applyBorder="1" applyAlignment="1" applyProtection="1">
      <alignment horizontal="left" vertical="center"/>
      <protection locked="0"/>
    </xf>
    <xf numFmtId="0" fontId="11" fillId="0" borderId="0" xfId="4" applyFont="1" applyBorder="1" applyAlignment="1" applyProtection="1">
      <alignment horizontal="left" vertical="center"/>
      <protection locked="0"/>
    </xf>
    <xf numFmtId="0" fontId="12" fillId="0" borderId="0" xfId="4" applyFont="1" applyBorder="1" applyAlignment="1" applyProtection="1">
      <alignment horizontal="left" vertical="center" wrapText="1"/>
      <protection locked="0"/>
    </xf>
    <xf numFmtId="0" fontId="9" fillId="0" borderId="0" xfId="4" applyFont="1" applyBorder="1" applyAlignment="1" applyProtection="1">
      <alignment vertical="center"/>
      <protection locked="0"/>
    </xf>
    <xf numFmtId="10" fontId="9" fillId="0" borderId="0" xfId="4" applyNumberFormat="1" applyFont="1" applyBorder="1" applyAlignment="1" applyProtection="1">
      <alignment vertical="center"/>
      <protection locked="0"/>
    </xf>
    <xf numFmtId="0" fontId="9" fillId="0" borderId="6" xfId="4" applyFont="1" applyBorder="1" applyAlignment="1" applyProtection="1">
      <alignment vertical="center"/>
      <protection locked="0"/>
    </xf>
    <xf numFmtId="0" fontId="1" fillId="0" borderId="7" xfId="4" applyFont="1" applyBorder="1" applyAlignment="1" applyProtection="1">
      <alignment vertical="center"/>
      <protection locked="0"/>
    </xf>
    <xf numFmtId="0" fontId="1" fillId="0" borderId="8" xfId="4" applyFont="1" applyBorder="1" applyAlignment="1" applyProtection="1">
      <alignment vertical="center"/>
      <protection locked="0"/>
    </xf>
    <xf numFmtId="0" fontId="1" fillId="0" borderId="8" xfId="4" applyFont="1" applyBorder="1" applyAlignment="1" applyProtection="1">
      <alignment horizontal="left" vertical="center"/>
      <protection locked="0"/>
    </xf>
    <xf numFmtId="10" fontId="1" fillId="0" borderId="8" xfId="4" applyNumberFormat="1" applyFont="1" applyBorder="1" applyAlignment="1" applyProtection="1">
      <alignment vertical="center"/>
      <protection locked="0"/>
    </xf>
    <xf numFmtId="0" fontId="1" fillId="0" borderId="9" xfId="4" applyFont="1" applyBorder="1" applyAlignment="1" applyProtection="1">
      <alignment vertical="center"/>
      <protection locked="0"/>
    </xf>
    <xf numFmtId="0" fontId="5" fillId="0" borderId="0" xfId="4" applyFont="1" applyBorder="1" applyAlignment="1" applyProtection="1">
      <alignment horizontal="left" vertical="center" wrapText="1"/>
      <protection locked="0"/>
    </xf>
    <xf numFmtId="43" fontId="1" fillId="0" borderId="14" xfId="1" applyFont="1" applyFill="1" applyBorder="1" applyAlignment="1" applyProtection="1">
      <alignment vertical="center"/>
      <protection locked="0"/>
    </xf>
    <xf numFmtId="0" fontId="8" fillId="0" borderId="0" xfId="4" applyFont="1" applyBorder="1" applyAlignment="1" applyProtection="1">
      <alignment vertical="center"/>
      <protection locked="0"/>
    </xf>
    <xf numFmtId="0" fontId="10" fillId="0" borderId="0" xfId="4" applyFont="1" applyBorder="1" applyAlignment="1" applyProtection="1">
      <alignment horizontal="left" vertical="center"/>
      <protection locked="0"/>
    </xf>
    <xf numFmtId="0" fontId="1" fillId="0" borderId="5" xfId="4" applyFont="1" applyFill="1" applyBorder="1" applyAlignment="1" applyProtection="1">
      <alignment vertical="center"/>
      <protection locked="0"/>
    </xf>
    <xf numFmtId="0" fontId="1" fillId="0" borderId="0" xfId="4" applyFont="1" applyFill="1" applyBorder="1" applyAlignment="1" applyProtection="1">
      <alignment vertical="center"/>
      <protection locked="0"/>
    </xf>
    <xf numFmtId="0" fontId="1" fillId="0" borderId="0" xfId="4" applyFont="1" applyFill="1" applyBorder="1" applyAlignment="1" applyProtection="1">
      <alignment horizontal="left" vertical="center"/>
      <protection locked="0"/>
    </xf>
    <xf numFmtId="0" fontId="27" fillId="0" borderId="0" xfId="4" applyFont="1" applyFill="1" applyBorder="1" applyAlignment="1" applyProtection="1">
      <alignment horizontal="right" vertical="center"/>
      <protection locked="0"/>
    </xf>
    <xf numFmtId="0" fontId="1" fillId="0" borderId="6" xfId="4" applyFont="1" applyFill="1" applyBorder="1" applyAlignment="1" applyProtection="1">
      <alignment vertical="center"/>
      <protection locked="0"/>
    </xf>
    <xf numFmtId="43" fontId="1" fillId="0" borderId="0" xfId="1" applyFont="1" applyFill="1" applyBorder="1" applyAlignment="1" applyProtection="1">
      <alignment vertical="center"/>
      <protection locked="0"/>
    </xf>
    <xf numFmtId="10" fontId="1" fillId="0" borderId="0" xfId="4" applyNumberFormat="1" applyFont="1" applyFill="1" applyBorder="1" applyAlignment="1" applyProtection="1">
      <alignment vertical="center"/>
      <protection locked="0"/>
    </xf>
    <xf numFmtId="0" fontId="2" fillId="0" borderId="0" xfId="4" applyFont="1" applyBorder="1" applyAlignment="1">
      <alignment horizontal="left" vertical="center"/>
    </xf>
    <xf numFmtId="14" fontId="6" fillId="2" borderId="2" xfId="4" applyNumberFormat="1" applyFont="1" applyFill="1" applyBorder="1" applyAlignment="1">
      <alignment horizontal="left" vertical="center"/>
    </xf>
    <xf numFmtId="14" fontId="6" fillId="2" borderId="3" xfId="4" applyNumberFormat="1" applyFont="1" applyFill="1" applyBorder="1" applyAlignment="1">
      <alignment horizontal="center" vertical="center"/>
    </xf>
    <xf numFmtId="14" fontId="6" fillId="2" borderId="3" xfId="4" applyNumberFormat="1" applyFont="1" applyFill="1" applyBorder="1" applyAlignment="1">
      <alignment horizontal="center" vertical="center" wrapText="1"/>
    </xf>
    <xf numFmtId="0" fontId="6" fillId="2" borderId="3" xfId="4" applyFont="1" applyFill="1" applyBorder="1" applyAlignment="1">
      <alignment horizontal="center" vertical="center"/>
    </xf>
    <xf numFmtId="10" fontId="6" fillId="2" borderId="3" xfId="4" applyNumberFormat="1" applyFont="1" applyFill="1" applyBorder="1" applyAlignment="1">
      <alignment horizontal="center" vertical="center"/>
    </xf>
    <xf numFmtId="0" fontId="6" fillId="2" borderId="4" xfId="4" applyFont="1" applyFill="1" applyBorder="1" applyAlignment="1">
      <alignment horizontal="center" vertical="center"/>
    </xf>
    <xf numFmtId="0" fontId="6" fillId="0" borderId="0" xfId="4" applyFont="1" applyFill="1" applyBorder="1" applyAlignment="1">
      <alignment horizontal="center" vertical="center"/>
    </xf>
    <xf numFmtId="0" fontId="4" fillId="0" borderId="0" xfId="4" applyFont="1" applyBorder="1" applyAlignment="1">
      <alignment horizontal="left" vertical="center" wrapText="1"/>
    </xf>
    <xf numFmtId="0" fontId="4" fillId="0" borderId="0" xfId="4" applyFont="1" applyBorder="1" applyAlignment="1">
      <alignment vertical="center"/>
    </xf>
    <xf numFmtId="10" fontId="4" fillId="0" borderId="0" xfId="4" applyNumberFormat="1" applyFont="1" applyBorder="1" applyAlignment="1">
      <alignment vertical="center"/>
    </xf>
    <xf numFmtId="0" fontId="4" fillId="0" borderId="6" xfId="4" applyFont="1" applyBorder="1" applyAlignment="1">
      <alignment vertical="center"/>
    </xf>
    <xf numFmtId="0" fontId="4" fillId="0" borderId="5" xfId="4" applyFont="1" applyBorder="1" applyAlignment="1">
      <alignment horizontal="left" vertical="center"/>
    </xf>
    <xf numFmtId="0" fontId="8" fillId="0" borderId="0" xfId="4" applyFont="1" applyBorder="1" applyAlignment="1">
      <alignment horizontal="left" vertical="center"/>
    </xf>
    <xf numFmtId="0" fontId="7" fillId="0" borderId="0" xfId="4" applyFont="1" applyBorder="1" applyAlignment="1">
      <alignment vertical="center"/>
    </xf>
    <xf numFmtId="0" fontId="1" fillId="0" borderId="5" xfId="4" applyFont="1" applyBorder="1" applyAlignment="1">
      <alignment vertical="center"/>
    </xf>
    <xf numFmtId="0" fontId="1" fillId="0" borderId="6" xfId="4" applyFont="1" applyBorder="1" applyAlignment="1">
      <alignment vertical="center"/>
    </xf>
    <xf numFmtId="0" fontId="2" fillId="0" borderId="5" xfId="4" applyFont="1" applyBorder="1" applyAlignment="1">
      <alignment horizontal="left" vertical="center"/>
    </xf>
    <xf numFmtId="0" fontId="1" fillId="0" borderId="7" xfId="4" applyFont="1" applyBorder="1" applyAlignment="1">
      <alignment vertical="center"/>
    </xf>
    <xf numFmtId="0" fontId="1" fillId="0" borderId="8" xfId="4" applyFont="1" applyBorder="1" applyAlignment="1">
      <alignment vertical="center"/>
    </xf>
    <xf numFmtId="0" fontId="1" fillId="0" borderId="8" xfId="4" applyFont="1" applyBorder="1" applyAlignment="1">
      <alignment horizontal="left" vertical="center"/>
    </xf>
    <xf numFmtId="10" fontId="1" fillId="0" borderId="8" xfId="4" applyNumberFormat="1" applyFont="1" applyBorder="1" applyAlignment="1">
      <alignment vertical="center"/>
    </xf>
    <xf numFmtId="0" fontId="1" fillId="0" borderId="9" xfId="4" applyFont="1" applyBorder="1" applyAlignment="1">
      <alignment vertical="center"/>
    </xf>
    <xf numFmtId="0" fontId="28" fillId="0" borderId="0" xfId="0" applyFont="1" applyProtection="1">
      <protection locked="0"/>
    </xf>
    <xf numFmtId="14" fontId="1" fillId="0" borderId="14" xfId="2" applyNumberFormat="1" applyFont="1" applyFill="1" applyBorder="1" applyAlignment="1" applyProtection="1">
      <alignment horizontal="left" vertical="center"/>
      <protection locked="0"/>
    </xf>
    <xf numFmtId="0" fontId="26" fillId="0" borderId="0" xfId="0" applyFont="1" applyProtection="1"/>
    <xf numFmtId="0" fontId="1" fillId="0" borderId="0" xfId="4" applyFont="1" applyBorder="1" applyAlignment="1" applyProtection="1">
      <alignment vertical="center"/>
    </xf>
    <xf numFmtId="0" fontId="1" fillId="0" borderId="0" xfId="4" applyFont="1" applyBorder="1" applyAlignment="1" applyProtection="1">
      <alignment horizontal="left" vertical="center"/>
    </xf>
    <xf numFmtId="10" fontId="1" fillId="0" borderId="0" xfId="4" applyNumberFormat="1" applyFont="1" applyBorder="1" applyAlignment="1" applyProtection="1">
      <alignment vertical="center"/>
    </xf>
    <xf numFmtId="0" fontId="1" fillId="0" borderId="0" xfId="4" applyFont="1" applyBorder="1" applyAlignment="1" applyProtection="1">
      <alignment horizontal="right" vertical="center"/>
    </xf>
    <xf numFmtId="0" fontId="2" fillId="0" borderId="0" xfId="4" applyFont="1" applyBorder="1" applyAlignment="1" applyProtection="1">
      <alignment horizontal="left" vertical="center"/>
    </xf>
    <xf numFmtId="44" fontId="1" fillId="0" borderId="14" xfId="2" applyFont="1" applyFill="1" applyBorder="1" applyAlignment="1" applyProtection="1">
      <alignment vertical="center"/>
    </xf>
    <xf numFmtId="43" fontId="1" fillId="2" borderId="1" xfId="1" applyFont="1" applyFill="1" applyBorder="1" applyAlignment="1" applyProtection="1">
      <alignment vertical="center"/>
    </xf>
    <xf numFmtId="0" fontId="4" fillId="0" borderId="0" xfId="4" applyFont="1" applyBorder="1" applyAlignment="1" applyProtection="1">
      <alignment horizontal="left" vertical="center"/>
    </xf>
    <xf numFmtId="43" fontId="1" fillId="2" borderId="15" xfId="1" applyFont="1" applyFill="1" applyBorder="1" applyAlignment="1" applyProtection="1">
      <alignment vertical="center"/>
    </xf>
    <xf numFmtId="10" fontId="4" fillId="0" borderId="0" xfId="4" applyNumberFormat="1" applyFont="1" applyBorder="1" applyAlignment="1" applyProtection="1">
      <alignment vertical="center"/>
    </xf>
    <xf numFmtId="14" fontId="6" fillId="2" borderId="2" xfId="4" applyNumberFormat="1" applyFont="1" applyFill="1" applyBorder="1" applyAlignment="1" applyProtection="1">
      <alignment horizontal="left" vertical="center"/>
    </xf>
    <xf numFmtId="14" fontId="6" fillId="2" borderId="3" xfId="4" applyNumberFormat="1" applyFont="1" applyFill="1" applyBorder="1" applyAlignment="1" applyProtection="1">
      <alignment horizontal="center" vertical="center"/>
    </xf>
    <xf numFmtId="14" fontId="6" fillId="2" borderId="3" xfId="4" applyNumberFormat="1" applyFont="1" applyFill="1" applyBorder="1" applyAlignment="1" applyProtection="1">
      <alignment horizontal="center" vertical="center" wrapText="1"/>
    </xf>
    <xf numFmtId="0" fontId="6" fillId="2" borderId="3" xfId="4" applyFont="1" applyFill="1" applyBorder="1" applyAlignment="1" applyProtection="1">
      <alignment horizontal="center" vertical="center"/>
    </xf>
    <xf numFmtId="10" fontId="6" fillId="2" borderId="3" xfId="4" applyNumberFormat="1" applyFont="1" applyFill="1" applyBorder="1" applyAlignment="1" applyProtection="1">
      <alignment horizontal="center" vertical="center"/>
    </xf>
    <xf numFmtId="0" fontId="6" fillId="2" borderId="4" xfId="4" applyFont="1" applyFill="1" applyBorder="1" applyAlignment="1" applyProtection="1">
      <alignment horizontal="center" vertical="center"/>
    </xf>
    <xf numFmtId="0" fontId="6" fillId="0" borderId="0" xfId="4" applyFont="1" applyFill="1" applyBorder="1" applyAlignment="1" applyProtection="1">
      <alignment horizontal="center" vertical="center"/>
    </xf>
    <xf numFmtId="0" fontId="2" fillId="0" borderId="2"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3" xfId="4" applyFont="1" applyBorder="1" applyAlignment="1" applyProtection="1">
      <alignment horizontal="left" vertical="center" wrapText="1"/>
    </xf>
    <xf numFmtId="0" fontId="4" fillId="0" borderId="3" xfId="4" applyFont="1" applyBorder="1" applyAlignment="1" applyProtection="1">
      <alignment vertical="center"/>
    </xf>
    <xf numFmtId="10" fontId="4" fillId="0" borderId="3" xfId="4" applyNumberFormat="1" applyFont="1" applyBorder="1" applyAlignment="1" applyProtection="1">
      <alignment vertical="center"/>
    </xf>
    <xf numFmtId="0" fontId="4" fillId="0" borderId="4" xfId="4" applyFont="1" applyBorder="1" applyAlignment="1" applyProtection="1">
      <alignment vertical="center"/>
    </xf>
    <xf numFmtId="0" fontId="4" fillId="0" borderId="0" xfId="4" applyFont="1" applyBorder="1" applyAlignment="1" applyProtection="1">
      <alignment vertical="center"/>
    </xf>
    <xf numFmtId="0" fontId="1" fillId="0" borderId="5" xfId="4" applyFont="1" applyBorder="1" applyAlignment="1" applyProtection="1">
      <alignment vertical="center"/>
    </xf>
    <xf numFmtId="0" fontId="7" fillId="0" borderId="0" xfId="4" applyFont="1" applyBorder="1" applyAlignment="1" applyProtection="1">
      <alignment vertical="center"/>
    </xf>
    <xf numFmtId="0" fontId="1" fillId="0" borderId="6" xfId="4" applyFont="1" applyBorder="1" applyAlignment="1" applyProtection="1">
      <alignment vertical="center"/>
    </xf>
    <xf numFmtId="0" fontId="2" fillId="0" borderId="5" xfId="4" applyFont="1" applyBorder="1" applyAlignment="1" applyProtection="1">
      <alignment horizontal="left" vertical="center"/>
    </xf>
    <xf numFmtId="0" fontId="4" fillId="0" borderId="0" xfId="4" applyFont="1" applyBorder="1" applyAlignment="1" applyProtection="1">
      <alignment horizontal="left" vertical="center" wrapText="1"/>
    </xf>
    <xf numFmtId="0" fontId="4" fillId="0" borderId="6" xfId="4" applyFont="1" applyBorder="1" applyAlignment="1" applyProtection="1">
      <alignment vertical="center"/>
    </xf>
    <xf numFmtId="0" fontId="4" fillId="0" borderId="5" xfId="4" applyFont="1" applyBorder="1" applyAlignment="1" applyProtection="1">
      <alignment horizontal="left" vertical="center"/>
    </xf>
    <xf numFmtId="0" fontId="8" fillId="0" borderId="0" xfId="4" applyFont="1" applyBorder="1" applyAlignment="1" applyProtection="1">
      <alignment horizontal="left" vertical="center"/>
    </xf>
    <xf numFmtId="0" fontId="9" fillId="0" borderId="5" xfId="4" applyFont="1" applyBorder="1" applyAlignment="1" applyProtection="1">
      <alignment horizontal="left" vertical="center"/>
    </xf>
    <xf numFmtId="0" fontId="9" fillId="0" borderId="0" xfId="4" applyFont="1" applyBorder="1" applyAlignment="1" applyProtection="1">
      <alignment horizontal="left" vertical="center"/>
    </xf>
    <xf numFmtId="0" fontId="11" fillId="0" borderId="0" xfId="4" applyFont="1" applyBorder="1" applyAlignment="1" applyProtection="1">
      <alignment horizontal="left" vertical="center"/>
    </xf>
    <xf numFmtId="0" fontId="9" fillId="0" borderId="0" xfId="4" applyFont="1" applyBorder="1" applyAlignment="1" applyProtection="1">
      <alignment vertical="center"/>
    </xf>
    <xf numFmtId="10" fontId="9" fillId="0" borderId="0" xfId="4" applyNumberFormat="1" applyFont="1" applyBorder="1" applyAlignment="1" applyProtection="1">
      <alignment vertical="center"/>
    </xf>
    <xf numFmtId="0" fontId="9" fillId="0" borderId="6" xfId="4" applyFont="1" applyBorder="1" applyAlignment="1" applyProtection="1">
      <alignment vertical="center"/>
    </xf>
    <xf numFmtId="0" fontId="5" fillId="0" borderId="0" xfId="4" applyFont="1" applyBorder="1" applyAlignment="1" applyProtection="1">
      <alignment horizontal="left" vertical="center" wrapText="1"/>
    </xf>
    <xf numFmtId="43" fontId="1" fillId="0" borderId="0" xfId="1" applyFont="1" applyBorder="1" applyAlignment="1" applyProtection="1">
      <alignment vertical="center"/>
    </xf>
    <xf numFmtId="0" fontId="1" fillId="0" borderId="7" xfId="4" applyFont="1" applyBorder="1" applyAlignment="1" applyProtection="1">
      <alignment vertical="center"/>
    </xf>
    <xf numFmtId="0" fontId="1" fillId="0" borderId="8" xfId="4" applyFont="1" applyBorder="1" applyAlignment="1" applyProtection="1">
      <alignment vertical="center"/>
    </xf>
    <xf numFmtId="0" fontId="1" fillId="0" borderId="8" xfId="4" applyFont="1" applyBorder="1" applyAlignment="1" applyProtection="1">
      <alignment horizontal="left" vertical="center"/>
    </xf>
    <xf numFmtId="10" fontId="1" fillId="0" borderId="8" xfId="4" applyNumberFormat="1" applyFont="1" applyBorder="1" applyAlignment="1" applyProtection="1">
      <alignment vertical="center"/>
    </xf>
    <xf numFmtId="0" fontId="1" fillId="0" borderId="9" xfId="4" applyFont="1" applyBorder="1" applyAlignment="1" applyProtection="1">
      <alignment vertical="center"/>
    </xf>
    <xf numFmtId="0" fontId="9" fillId="0" borderId="0" xfId="4" applyFont="1" applyBorder="1" applyAlignment="1" applyProtection="1">
      <alignment horizontal="left" vertical="center"/>
      <protection locked="0"/>
    </xf>
    <xf numFmtId="9" fontId="1" fillId="0" borderId="14" xfId="6" applyFont="1" applyFill="1" applyBorder="1" applyAlignment="1" applyProtection="1">
      <alignment vertical="center"/>
      <protection locked="0"/>
    </xf>
    <xf numFmtId="37" fontId="1" fillId="0" borderId="14" xfId="2" applyNumberFormat="1" applyFont="1" applyFill="1" applyBorder="1" applyAlignment="1" applyProtection="1">
      <alignment vertical="center"/>
      <protection locked="0"/>
    </xf>
    <xf numFmtId="10" fontId="1" fillId="0" borderId="14" xfId="2" applyNumberFormat="1" applyFont="1" applyFill="1" applyBorder="1" applyAlignment="1" applyProtection="1">
      <alignment vertical="center"/>
      <protection locked="0"/>
    </xf>
    <xf numFmtId="39" fontId="1" fillId="0" borderId="14" xfId="2" applyNumberFormat="1" applyFont="1" applyFill="1" applyBorder="1" applyAlignment="1" applyProtection="1">
      <alignment vertical="center"/>
      <protection locked="0"/>
    </xf>
    <xf numFmtId="0" fontId="29" fillId="0" borderId="0" xfId="0" applyFont="1"/>
    <xf numFmtId="0" fontId="30" fillId="0" borderId="0" xfId="0" applyFont="1"/>
    <xf numFmtId="165" fontId="1" fillId="0" borderId="14" xfId="1" applyNumberFormat="1" applyFont="1" applyFill="1" applyBorder="1" applyAlignment="1" applyProtection="1">
      <alignment vertical="center"/>
      <protection locked="0"/>
    </xf>
    <xf numFmtId="166" fontId="1" fillId="0" borderId="1" xfId="1" applyNumberFormat="1" applyFont="1" applyFill="1" applyBorder="1" applyAlignment="1" applyProtection="1">
      <alignment vertical="center"/>
      <protection locked="0"/>
    </xf>
    <xf numFmtId="0" fontId="9" fillId="0" borderId="0" xfId="4" applyFont="1" applyFill="1" applyBorder="1" applyAlignment="1" applyProtection="1">
      <alignment vertical="center"/>
      <protection locked="0"/>
    </xf>
    <xf numFmtId="10" fontId="9" fillId="0" borderId="0" xfId="4" applyNumberFormat="1" applyFont="1" applyFill="1" applyBorder="1" applyAlignment="1" applyProtection="1">
      <alignment vertical="center"/>
      <protection locked="0"/>
    </xf>
    <xf numFmtId="166" fontId="1" fillId="0" borderId="14" xfId="1" applyNumberFormat="1" applyFont="1" applyFill="1" applyBorder="1" applyAlignment="1" applyProtection="1">
      <alignment vertical="center"/>
      <protection locked="0"/>
    </xf>
    <xf numFmtId="167" fontId="1" fillId="0" borderId="0" xfId="4" applyNumberFormat="1" applyFont="1" applyBorder="1" applyAlignment="1" applyProtection="1">
      <alignment vertical="center"/>
      <protection locked="0"/>
    </xf>
    <xf numFmtId="43" fontId="1" fillId="3" borderId="0" xfId="1" applyFont="1" applyFill="1" applyBorder="1" applyAlignment="1" applyProtection="1">
      <alignment vertical="center"/>
      <protection locked="0"/>
    </xf>
    <xf numFmtId="44" fontId="1" fillId="0" borderId="0" xfId="2" applyFont="1" applyFill="1" applyBorder="1" applyAlignment="1" applyProtection="1">
      <alignment vertical="center"/>
      <protection locked="0"/>
    </xf>
    <xf numFmtId="43" fontId="1" fillId="0" borderId="14" xfId="2" applyNumberFormat="1" applyFont="1" applyFill="1" applyBorder="1" applyAlignment="1" applyProtection="1">
      <alignment vertical="center"/>
      <protection locked="0"/>
    </xf>
    <xf numFmtId="0" fontId="15" fillId="0" borderId="0" xfId="4" applyFont="1" applyFill="1" applyBorder="1" applyAlignment="1" applyProtection="1">
      <alignment horizontal="left" vertical="top"/>
    </xf>
    <xf numFmtId="0" fontId="4" fillId="0" borderId="8" xfId="4" applyFont="1" applyBorder="1" applyAlignment="1" applyProtection="1">
      <alignment horizontal="left" vertical="center" wrapText="1"/>
    </xf>
    <xf numFmtId="0" fontId="12" fillId="0" borderId="0" xfId="4" applyFont="1" applyBorder="1" applyAlignment="1" applyProtection="1">
      <alignment horizontal="center" vertical="center" wrapText="1"/>
    </xf>
    <xf numFmtId="0" fontId="4" fillId="0" borderId="8" xfId="4" applyFont="1" applyBorder="1" applyAlignment="1" applyProtection="1">
      <alignment horizontal="left" vertical="center" wrapText="1"/>
      <protection locked="0"/>
    </xf>
    <xf numFmtId="0" fontId="12" fillId="0" borderId="0" xfId="4" applyFont="1" applyBorder="1" applyAlignment="1" applyProtection="1">
      <alignment horizontal="center" vertical="center" wrapText="1"/>
      <protection locked="0"/>
    </xf>
    <xf numFmtId="168" fontId="1" fillId="0" borderId="14" xfId="1" applyNumberFormat="1" applyFont="1" applyFill="1" applyBorder="1" applyAlignment="1" applyProtection="1">
      <alignment vertical="center"/>
      <protection locked="0"/>
    </xf>
    <xf numFmtId="9" fontId="1" fillId="0" borderId="0" xfId="6" applyFont="1" applyFill="1" applyBorder="1" applyAlignment="1" applyProtection="1">
      <alignment vertical="center"/>
      <protection locked="0"/>
    </xf>
    <xf numFmtId="166" fontId="1" fillId="0" borderId="0" xfId="1" applyNumberFormat="1" applyFont="1" applyFill="1" applyBorder="1" applyAlignment="1" applyProtection="1">
      <alignment vertical="center"/>
      <protection locked="0"/>
    </xf>
    <xf numFmtId="168" fontId="1" fillId="0" borderId="0" xfId="1" applyNumberFormat="1" applyFont="1" applyFill="1" applyBorder="1" applyAlignment="1" applyProtection="1">
      <alignment vertical="center"/>
      <protection locked="0"/>
    </xf>
    <xf numFmtId="168" fontId="1" fillId="0" borderId="0" xfId="4" applyNumberFormat="1" applyFont="1" applyFill="1" applyBorder="1" applyAlignment="1" applyProtection="1">
      <alignment vertical="center"/>
      <protection locked="0"/>
    </xf>
    <xf numFmtId="0" fontId="1" fillId="0" borderId="2" xfId="4" applyFont="1" applyBorder="1" applyAlignment="1" applyProtection="1">
      <alignment vertical="center"/>
      <protection locked="0"/>
    </xf>
    <xf numFmtId="0" fontId="1" fillId="0" borderId="3" xfId="4" applyFont="1" applyBorder="1" applyAlignment="1" applyProtection="1">
      <alignment vertical="center"/>
      <protection locked="0"/>
    </xf>
    <xf numFmtId="0" fontId="1" fillId="0" borderId="3" xfId="4" applyFont="1" applyBorder="1" applyAlignment="1" applyProtection="1">
      <alignment horizontal="left" vertical="center"/>
      <protection locked="0"/>
    </xf>
    <xf numFmtId="10" fontId="1" fillId="0" borderId="3" xfId="4" applyNumberFormat="1" applyFont="1" applyBorder="1" applyAlignment="1" applyProtection="1">
      <alignment vertical="center"/>
      <protection locked="0"/>
    </xf>
    <xf numFmtId="0" fontId="1" fillId="0" borderId="4" xfId="4" applyFont="1" applyBorder="1" applyAlignment="1" applyProtection="1">
      <alignment vertical="center"/>
      <protection locked="0"/>
    </xf>
    <xf numFmtId="14" fontId="6" fillId="2" borderId="10" xfId="4" applyNumberFormat="1" applyFont="1" applyFill="1" applyBorder="1" applyAlignment="1">
      <alignment horizontal="left" vertical="center"/>
    </xf>
    <xf numFmtId="14" fontId="6" fillId="2" borderId="11" xfId="4" applyNumberFormat="1" applyFont="1" applyFill="1" applyBorder="1" applyAlignment="1">
      <alignment horizontal="center" vertical="center"/>
    </xf>
    <xf numFmtId="14" fontId="6" fillId="2" borderId="11" xfId="4" applyNumberFormat="1" applyFont="1" applyFill="1" applyBorder="1" applyAlignment="1">
      <alignment horizontal="center" vertical="center" wrapText="1"/>
    </xf>
    <xf numFmtId="0" fontId="6" fillId="2" borderId="11" xfId="4" applyFont="1" applyFill="1" applyBorder="1" applyAlignment="1">
      <alignment horizontal="center" vertical="center"/>
    </xf>
    <xf numFmtId="10" fontId="6" fillId="2" borderId="11" xfId="4" applyNumberFormat="1" applyFont="1" applyFill="1" applyBorder="1" applyAlignment="1">
      <alignment horizontal="center" vertical="center"/>
    </xf>
    <xf numFmtId="0" fontId="6" fillId="2" borderId="12" xfId="4" applyFont="1" applyFill="1" applyBorder="1" applyAlignment="1">
      <alignment horizontal="center" vertical="center"/>
    </xf>
    <xf numFmtId="14" fontId="6" fillId="0" borderId="2" xfId="4" applyNumberFormat="1" applyFont="1" applyFill="1" applyBorder="1" applyAlignment="1">
      <alignment horizontal="left" vertical="center"/>
    </xf>
    <xf numFmtId="14" fontId="6" fillId="0" borderId="3" xfId="4" applyNumberFormat="1" applyFont="1" applyFill="1" applyBorder="1" applyAlignment="1">
      <alignment horizontal="center" vertical="center"/>
    </xf>
    <xf numFmtId="14" fontId="6" fillId="0" borderId="3" xfId="4" applyNumberFormat="1" applyFont="1" applyFill="1" applyBorder="1" applyAlignment="1">
      <alignment horizontal="center" vertical="center" wrapText="1"/>
    </xf>
    <xf numFmtId="0" fontId="6" fillId="0" borderId="3" xfId="4" applyFont="1" applyFill="1" applyBorder="1" applyAlignment="1">
      <alignment horizontal="center" vertical="center"/>
    </xf>
    <xf numFmtId="10" fontId="6" fillId="0" borderId="3" xfId="4" applyNumberFormat="1" applyFont="1" applyFill="1" applyBorder="1" applyAlignment="1">
      <alignment horizontal="center" vertical="center"/>
    </xf>
    <xf numFmtId="0" fontId="6" fillId="0" borderId="4" xfId="4" applyFont="1" applyFill="1" applyBorder="1" applyAlignment="1">
      <alignment horizontal="center" vertical="center"/>
    </xf>
    <xf numFmtId="0" fontId="31" fillId="0" borderId="0" xfId="0" applyFont="1"/>
    <xf numFmtId="0" fontId="16" fillId="0" borderId="0" xfId="4" applyFont="1" applyBorder="1" applyAlignment="1">
      <alignment vertical="center"/>
    </xf>
    <xf numFmtId="0" fontId="16" fillId="0" borderId="0" xfId="4" applyFont="1" applyBorder="1" applyAlignment="1">
      <alignment horizontal="left" vertical="center"/>
    </xf>
    <xf numFmtId="10" fontId="16" fillId="0" borderId="0" xfId="4" applyNumberFormat="1" applyFont="1" applyBorder="1" applyAlignment="1">
      <alignment vertical="center"/>
    </xf>
    <xf numFmtId="0" fontId="17" fillId="0" borderId="0" xfId="4" applyFont="1" applyBorder="1" applyAlignment="1">
      <alignment horizontal="left" vertical="center"/>
    </xf>
    <xf numFmtId="0" fontId="17" fillId="0" borderId="5" xfId="4" applyFont="1" applyBorder="1" applyAlignment="1">
      <alignment horizontal="left" vertical="center"/>
    </xf>
    <xf numFmtId="0" fontId="16" fillId="0" borderId="0" xfId="4" applyFont="1" applyBorder="1" applyAlignment="1">
      <alignment horizontal="left" vertical="center" wrapText="1"/>
    </xf>
    <xf numFmtId="0" fontId="16" fillId="0" borderId="6" xfId="4" applyFont="1" applyBorder="1" applyAlignment="1">
      <alignment vertical="center"/>
    </xf>
    <xf numFmtId="0" fontId="16" fillId="0" borderId="5" xfId="4" applyFont="1" applyBorder="1" applyAlignment="1">
      <alignment horizontal="left" vertical="center"/>
    </xf>
    <xf numFmtId="0" fontId="18" fillId="0" borderId="0" xfId="4" applyFont="1" applyBorder="1" applyAlignment="1">
      <alignment horizontal="left" vertical="center"/>
    </xf>
    <xf numFmtId="0" fontId="16" fillId="0" borderId="13" xfId="4" applyFont="1" applyBorder="1" applyAlignment="1">
      <alignment horizontal="center" vertical="center"/>
    </xf>
    <xf numFmtId="164" fontId="16" fillId="0" borderId="13" xfId="4" applyNumberFormat="1" applyFont="1" applyBorder="1" applyAlignment="1">
      <alignment horizontal="center" vertical="center" wrapText="1"/>
    </xf>
    <xf numFmtId="0" fontId="16" fillId="0" borderId="0" xfId="4" applyFont="1" applyBorder="1" applyAlignment="1" applyProtection="1">
      <alignment vertical="center"/>
      <protection locked="0"/>
    </xf>
    <xf numFmtId="0" fontId="16" fillId="0" borderId="7" xfId="4" applyFont="1" applyBorder="1" applyAlignment="1">
      <alignment vertical="center"/>
    </xf>
    <xf numFmtId="0" fontId="16" fillId="0" borderId="8" xfId="4" applyFont="1" applyBorder="1" applyAlignment="1">
      <alignment vertical="center"/>
    </xf>
    <xf numFmtId="0" fontId="16" fillId="0" borderId="8" xfId="4" applyFont="1" applyBorder="1" applyAlignment="1">
      <alignment horizontal="left" vertical="center"/>
    </xf>
    <xf numFmtId="10" fontId="16" fillId="0" borderId="8" xfId="4" applyNumberFormat="1" applyFont="1" applyBorder="1" applyAlignment="1">
      <alignment vertical="center"/>
    </xf>
    <xf numFmtId="0" fontId="16" fillId="0" borderId="9" xfId="4" applyFont="1" applyBorder="1" applyAlignment="1">
      <alignment vertical="center"/>
    </xf>
    <xf numFmtId="0" fontId="16" fillId="0" borderId="0" xfId="4" applyFont="1" applyBorder="1" applyAlignment="1">
      <alignment vertical="center" wrapText="1"/>
    </xf>
    <xf numFmtId="0" fontId="0" fillId="0" borderId="0" xfId="0" applyNumberFormat="1"/>
    <xf numFmtId="14" fontId="0" fillId="0" borderId="0" xfId="0" applyNumberFormat="1"/>
    <xf numFmtId="0" fontId="0" fillId="0" borderId="0" xfId="0" applyNumberFormat="1" applyFill="1" applyBorder="1"/>
    <xf numFmtId="0" fontId="0" fillId="0" borderId="0" xfId="0" applyNumberFormat="1" applyBorder="1"/>
    <xf numFmtId="0" fontId="0" fillId="0" borderId="0" xfId="0" applyBorder="1"/>
    <xf numFmtId="0" fontId="16" fillId="0" borderId="5" xfId="4" applyFont="1" applyBorder="1" applyAlignment="1">
      <alignment horizontal="left" vertical="top" wrapText="1"/>
    </xf>
    <xf numFmtId="0" fontId="16" fillId="0" borderId="0" xfId="4" applyFont="1" applyBorder="1" applyAlignment="1">
      <alignment horizontal="left" vertical="top" wrapText="1"/>
    </xf>
    <xf numFmtId="0" fontId="28" fillId="0" borderId="0" xfId="0" applyFont="1" applyProtection="1"/>
    <xf numFmtId="14" fontId="1" fillId="0" borderId="0" xfId="2" applyNumberFormat="1" applyFont="1" applyFill="1" applyBorder="1" applyAlignment="1" applyProtection="1">
      <alignment horizontal="left" vertical="center"/>
    </xf>
    <xf numFmtId="14" fontId="6" fillId="2" borderId="10" xfId="4" applyNumberFormat="1" applyFont="1" applyFill="1" applyBorder="1" applyAlignment="1" applyProtection="1">
      <alignment horizontal="left" vertical="center"/>
    </xf>
    <xf numFmtId="14" fontId="6" fillId="2" borderId="11" xfId="4" applyNumberFormat="1" applyFont="1" applyFill="1" applyBorder="1" applyAlignment="1" applyProtection="1">
      <alignment horizontal="center" vertical="center"/>
    </xf>
    <xf numFmtId="14" fontId="6" fillId="2" borderId="11" xfId="4" applyNumberFormat="1" applyFont="1" applyFill="1" applyBorder="1" applyAlignment="1" applyProtection="1">
      <alignment horizontal="center" vertical="center" wrapText="1"/>
    </xf>
    <xf numFmtId="0" fontId="6" fillId="2" borderId="11" xfId="4" applyFont="1" applyFill="1" applyBorder="1" applyAlignment="1" applyProtection="1">
      <alignment horizontal="center" vertical="center"/>
    </xf>
    <xf numFmtId="10" fontId="6" fillId="2" borderId="11" xfId="4" applyNumberFormat="1" applyFont="1" applyFill="1" applyBorder="1" applyAlignment="1" applyProtection="1">
      <alignment horizontal="center" vertical="center"/>
    </xf>
    <xf numFmtId="0" fontId="6" fillId="2" borderId="12" xfId="4" applyFont="1" applyFill="1" applyBorder="1" applyAlignment="1" applyProtection="1">
      <alignment horizontal="center" vertical="center"/>
    </xf>
    <xf numFmtId="14" fontId="6" fillId="0" borderId="5" xfId="4" applyNumberFormat="1" applyFont="1" applyFill="1" applyBorder="1" applyAlignment="1" applyProtection="1">
      <alignment horizontal="left" vertical="center"/>
    </xf>
    <xf numFmtId="14" fontId="6" fillId="0" borderId="0" xfId="4" applyNumberFormat="1" applyFont="1" applyFill="1" applyBorder="1" applyAlignment="1" applyProtection="1">
      <alignment horizontal="center" vertical="center"/>
    </xf>
    <xf numFmtId="14" fontId="6" fillId="0" borderId="0" xfId="4" applyNumberFormat="1" applyFont="1" applyFill="1" applyBorder="1" applyAlignment="1" applyProtection="1">
      <alignment horizontal="center" vertical="center" wrapText="1"/>
    </xf>
    <xf numFmtId="10" fontId="6" fillId="0" borderId="0" xfId="4" applyNumberFormat="1" applyFont="1" applyFill="1" applyBorder="1" applyAlignment="1" applyProtection="1">
      <alignment horizontal="center" vertical="center"/>
    </xf>
    <xf numFmtId="0" fontId="6" fillId="0" borderId="6" xfId="4" applyFont="1" applyFill="1" applyBorder="1" applyAlignment="1" applyProtection="1">
      <alignment horizontal="center" vertical="center"/>
    </xf>
    <xf numFmtId="44" fontId="32" fillId="4" borderId="16" xfId="2" applyFont="1" applyFill="1" applyBorder="1" applyAlignment="1" applyProtection="1">
      <alignment vertical="center"/>
    </xf>
    <xf numFmtId="0" fontId="33" fillId="0" borderId="5" xfId="4" applyFont="1" applyBorder="1" applyAlignment="1" applyProtection="1">
      <alignment horizontal="left" vertical="center"/>
    </xf>
    <xf numFmtId="44" fontId="1" fillId="5" borderId="16" xfId="2" applyFont="1" applyFill="1" applyBorder="1" applyAlignment="1" applyProtection="1">
      <alignment vertical="center"/>
    </xf>
    <xf numFmtId="0" fontId="4" fillId="0" borderId="7" xfId="4" applyFont="1" applyBorder="1" applyAlignment="1" applyProtection="1">
      <alignment horizontal="left" vertical="center"/>
    </xf>
    <xf numFmtId="0" fontId="4" fillId="0" borderId="8" xfId="4" applyFont="1" applyBorder="1" applyAlignment="1" applyProtection="1">
      <alignment vertical="center"/>
    </xf>
    <xf numFmtId="0" fontId="5" fillId="0" borderId="8" xfId="4" applyFont="1" applyBorder="1" applyAlignment="1" applyProtection="1">
      <alignment horizontal="left" vertical="center"/>
    </xf>
    <xf numFmtId="0" fontId="4" fillId="0" borderId="9" xfId="4" applyFont="1" applyBorder="1" applyAlignment="1" applyProtection="1">
      <alignment vertical="center"/>
    </xf>
    <xf numFmtId="14" fontId="6" fillId="2" borderId="17" xfId="4" applyNumberFormat="1" applyFont="1" applyFill="1" applyBorder="1" applyAlignment="1" applyProtection="1">
      <alignment horizontal="left" vertical="center"/>
    </xf>
    <xf numFmtId="14" fontId="6" fillId="2" borderId="18" xfId="4" applyNumberFormat="1" applyFont="1" applyFill="1" applyBorder="1" applyAlignment="1" applyProtection="1">
      <alignment horizontal="center" vertical="center"/>
    </xf>
    <xf numFmtId="14" fontId="6" fillId="2" borderId="18" xfId="4" applyNumberFormat="1" applyFont="1" applyFill="1" applyBorder="1" applyAlignment="1" applyProtection="1">
      <alignment horizontal="center" vertical="center" wrapText="1"/>
    </xf>
    <xf numFmtId="0" fontId="6" fillId="2" borderId="18" xfId="4" applyFont="1" applyFill="1" applyBorder="1" applyAlignment="1" applyProtection="1">
      <alignment horizontal="center" vertical="center"/>
    </xf>
    <xf numFmtId="44" fontId="1" fillId="6" borderId="19" xfId="2" applyFont="1" applyFill="1" applyBorder="1" applyAlignment="1" applyProtection="1">
      <alignment vertical="center"/>
    </xf>
    <xf numFmtId="0" fontId="6" fillId="2" borderId="20" xfId="4" applyFont="1" applyFill="1" applyBorder="1" applyAlignment="1" applyProtection="1">
      <alignment horizontal="center" vertical="center"/>
    </xf>
    <xf numFmtId="0" fontId="28" fillId="0" borderId="0" xfId="0" applyFont="1" applyAlignment="1" applyProtection="1"/>
    <xf numFmtId="0" fontId="26" fillId="0" borderId="0" xfId="0" applyFont="1" applyProtection="1">
      <protection locked="0"/>
    </xf>
    <xf numFmtId="0" fontId="26" fillId="0" borderId="0" xfId="0" applyNumberFormat="1" applyFont="1" applyProtection="1">
      <protection locked="0"/>
    </xf>
    <xf numFmtId="14" fontId="26" fillId="0" borderId="0" xfId="0" applyNumberFormat="1" applyFont="1" applyAlignment="1" applyProtection="1">
      <alignment horizontal="left"/>
      <protection locked="0"/>
    </xf>
    <xf numFmtId="0" fontId="5" fillId="0" borderId="0" xfId="4" applyFont="1" applyBorder="1" applyAlignment="1" applyProtection="1">
      <alignment horizontal="left" vertical="center"/>
      <protection locked="0"/>
    </xf>
    <xf numFmtId="10" fontId="4" fillId="0" borderId="1" xfId="4" applyNumberFormat="1" applyFont="1" applyBorder="1" applyAlignment="1" applyProtection="1">
      <alignment vertical="center"/>
      <protection locked="0"/>
    </xf>
    <xf numFmtId="10" fontId="4" fillId="0" borderId="15" xfId="4" applyNumberFormat="1" applyFont="1" applyBorder="1" applyAlignment="1" applyProtection="1">
      <alignment vertical="center"/>
      <protection locked="0"/>
    </xf>
    <xf numFmtId="10" fontId="4" fillId="0" borderId="16" xfId="4" applyNumberFormat="1" applyFont="1" applyBorder="1" applyAlignment="1" applyProtection="1">
      <alignment vertical="center"/>
      <protection locked="0"/>
    </xf>
    <xf numFmtId="41" fontId="4" fillId="0" borderId="8" xfId="4" applyNumberFormat="1" applyFont="1" applyBorder="1" applyAlignment="1" applyProtection="1">
      <alignment horizontal="left" vertical="center" wrapText="1"/>
      <protection locked="0"/>
    </xf>
    <xf numFmtId="0" fontId="13" fillId="0" borderId="0" xfId="4" applyFont="1" applyBorder="1" applyAlignment="1" applyProtection="1">
      <alignment vertical="center"/>
      <protection locked="0"/>
    </xf>
    <xf numFmtId="0" fontId="4" fillId="0" borderId="7" xfId="4" applyFont="1" applyBorder="1" applyAlignment="1" applyProtection="1">
      <alignment horizontal="left" vertical="center"/>
      <protection locked="0"/>
    </xf>
    <xf numFmtId="0" fontId="4" fillId="0" borderId="8" xfId="4" applyFont="1" applyBorder="1" applyAlignment="1" applyProtection="1">
      <alignment horizontal="left" vertical="center"/>
      <protection locked="0"/>
    </xf>
    <xf numFmtId="0" fontId="8" fillId="0" borderId="8" xfId="4" applyFont="1" applyBorder="1" applyAlignment="1" applyProtection="1">
      <alignment horizontal="left" vertical="center"/>
      <protection locked="0"/>
    </xf>
    <xf numFmtId="0" fontId="4" fillId="0" borderId="8" xfId="4" applyFont="1" applyBorder="1" applyAlignment="1" applyProtection="1">
      <alignment vertical="center"/>
      <protection locked="0"/>
    </xf>
    <xf numFmtId="0" fontId="4" fillId="0" borderId="9" xfId="4" applyFont="1" applyBorder="1" applyAlignment="1" applyProtection="1">
      <alignment vertical="center"/>
      <protection locked="0"/>
    </xf>
    <xf numFmtId="0" fontId="4" fillId="0" borderId="0" xfId="4" applyNumberFormat="1" applyFont="1" applyBorder="1" applyAlignment="1" applyProtection="1">
      <alignment horizontal="left" vertical="center"/>
      <protection locked="0"/>
    </xf>
    <xf numFmtId="41" fontId="4" fillId="0" borderId="0" xfId="4" applyNumberFormat="1" applyFont="1" applyBorder="1" applyAlignment="1" applyProtection="1">
      <alignment horizontal="left" vertical="center" wrapText="1"/>
      <protection locked="0"/>
    </xf>
    <xf numFmtId="43" fontId="4" fillId="0" borderId="1" xfId="4" applyNumberFormat="1" applyFont="1" applyBorder="1" applyAlignment="1" applyProtection="1">
      <alignment vertical="center"/>
    </xf>
    <xf numFmtId="43" fontId="7" fillId="0" borderId="15" xfId="4" applyNumberFormat="1" applyFont="1" applyBorder="1" applyAlignment="1" applyProtection="1">
      <alignment vertical="center"/>
    </xf>
    <xf numFmtId="44" fontId="1" fillId="0" borderId="16" xfId="2" applyFont="1" applyBorder="1" applyAlignment="1" applyProtection="1">
      <alignment vertical="center"/>
    </xf>
    <xf numFmtId="43" fontId="1" fillId="0" borderId="16" xfId="1" applyFont="1" applyBorder="1" applyAlignment="1" applyProtection="1">
      <alignment vertical="center"/>
    </xf>
    <xf numFmtId="9" fontId="1" fillId="0" borderId="16" xfId="6" applyFont="1" applyBorder="1" applyAlignment="1" applyProtection="1">
      <alignment vertical="center"/>
    </xf>
    <xf numFmtId="44" fontId="1" fillId="0" borderId="16" xfId="6" applyNumberFormat="1" applyFont="1" applyBorder="1" applyAlignment="1" applyProtection="1">
      <alignment vertical="center"/>
    </xf>
    <xf numFmtId="10" fontId="4" fillId="0" borderId="8" xfId="4" applyNumberFormat="1" applyFont="1" applyBorder="1" applyAlignment="1" applyProtection="1">
      <alignment vertical="center"/>
    </xf>
    <xf numFmtId="0" fontId="13" fillId="0" borderId="8" xfId="4" applyFont="1" applyBorder="1" applyAlignment="1" applyProtection="1">
      <alignment vertical="center"/>
      <protection locked="0"/>
    </xf>
    <xf numFmtId="0" fontId="7" fillId="0" borderId="8" xfId="4" applyFont="1" applyBorder="1" applyAlignment="1" applyProtection="1">
      <alignment vertical="center"/>
      <protection locked="0"/>
    </xf>
    <xf numFmtId="14" fontId="2" fillId="0" borderId="2" xfId="4" applyNumberFormat="1" applyFont="1" applyBorder="1" applyAlignment="1" applyProtection="1">
      <alignment horizontal="left" vertical="center"/>
      <protection locked="0"/>
    </xf>
    <xf numFmtId="43" fontId="4" fillId="0" borderId="0" xfId="4" applyNumberFormat="1" applyFont="1" applyBorder="1" applyAlignment="1" applyProtection="1">
      <alignment horizontal="left" vertical="center"/>
      <protection locked="0"/>
    </xf>
    <xf numFmtId="14" fontId="2" fillId="0" borderId="5" xfId="4" applyNumberFormat="1" applyFont="1" applyBorder="1" applyAlignment="1" applyProtection="1">
      <alignment horizontal="left" vertical="center"/>
      <protection locked="0"/>
    </xf>
    <xf numFmtId="0" fontId="4" fillId="0" borderId="5" xfId="4" applyFont="1" applyBorder="1" applyAlignment="1" applyProtection="1">
      <alignment vertical="center"/>
      <protection locked="0"/>
    </xf>
    <xf numFmtId="43" fontId="4" fillId="0" borderId="15" xfId="4" applyNumberFormat="1" applyFont="1" applyBorder="1" applyAlignment="1" applyProtection="1">
      <alignment vertical="center"/>
    </xf>
    <xf numFmtId="43" fontId="1" fillId="0" borderId="16" xfId="1" applyNumberFormat="1" applyFont="1" applyBorder="1" applyAlignment="1" applyProtection="1">
      <alignment vertical="center"/>
    </xf>
    <xf numFmtId="0" fontId="4" fillId="0" borderId="3" xfId="4" applyFont="1" applyBorder="1" applyAlignment="1" applyProtection="1">
      <alignment horizontal="left" vertical="center"/>
      <protection locked="0"/>
    </xf>
    <xf numFmtId="43" fontId="5" fillId="0" borderId="15" xfId="4" applyNumberFormat="1" applyFont="1" applyBorder="1" applyAlignment="1" applyProtection="1">
      <alignment vertical="center"/>
    </xf>
    <xf numFmtId="10" fontId="4" fillId="0" borderId="1" xfId="4" applyNumberFormat="1" applyFont="1" applyBorder="1" applyAlignment="1" applyProtection="1">
      <alignment vertical="center"/>
    </xf>
    <xf numFmtId="10" fontId="7" fillId="0" borderId="15" xfId="4" applyNumberFormat="1" applyFont="1" applyBorder="1" applyAlignment="1" applyProtection="1">
      <alignment vertical="center"/>
    </xf>
    <xf numFmtId="10" fontId="1" fillId="0" borderId="3" xfId="4" applyNumberFormat="1" applyFont="1" applyBorder="1" applyAlignment="1" applyProtection="1">
      <alignment vertical="center"/>
    </xf>
    <xf numFmtId="10" fontId="1" fillId="2" borderId="1" xfId="6" applyNumberFormat="1" applyFont="1" applyFill="1" applyBorder="1" applyAlignment="1" applyProtection="1">
      <alignment vertical="center"/>
      <protection locked="0"/>
    </xf>
    <xf numFmtId="39" fontId="1" fillId="6" borderId="14" xfId="2" applyNumberFormat="1" applyFont="1" applyFill="1" applyBorder="1" applyAlignment="1" applyProtection="1">
      <alignment vertical="center"/>
      <protection locked="0"/>
    </xf>
    <xf numFmtId="43" fontId="1" fillId="6" borderId="15" xfId="1" applyFont="1" applyFill="1" applyBorder="1" applyAlignment="1" applyProtection="1">
      <alignment vertical="center"/>
      <protection locked="0"/>
    </xf>
    <xf numFmtId="41" fontId="4" fillId="6" borderId="8" xfId="4" applyNumberFormat="1" applyFont="1" applyFill="1" applyBorder="1" applyAlignment="1" applyProtection="1">
      <alignment horizontal="left" vertical="center" wrapText="1"/>
      <protection locked="0"/>
    </xf>
    <xf numFmtId="43" fontId="4" fillId="6" borderId="1" xfId="4" applyNumberFormat="1" applyFont="1" applyFill="1" applyBorder="1" applyAlignment="1" applyProtection="1">
      <alignment vertical="center"/>
    </xf>
    <xf numFmtId="43" fontId="7" fillId="6" borderId="15" xfId="4" applyNumberFormat="1" applyFont="1" applyFill="1" applyBorder="1" applyAlignment="1" applyProtection="1">
      <alignment vertical="center"/>
    </xf>
    <xf numFmtId="0" fontId="4" fillId="6" borderId="8" xfId="4" applyFont="1" applyFill="1" applyBorder="1" applyAlignment="1" applyProtection="1">
      <alignment horizontal="left" vertical="center" wrapText="1"/>
      <protection locked="0"/>
    </xf>
    <xf numFmtId="10" fontId="1" fillId="6" borderId="1" xfId="6" applyNumberFormat="1" applyFont="1" applyFill="1" applyBorder="1" applyAlignment="1" applyProtection="1">
      <alignment vertical="center"/>
      <protection locked="0"/>
    </xf>
    <xf numFmtId="43" fontId="1" fillId="6" borderId="14" xfId="1" applyFont="1" applyFill="1" applyBorder="1" applyAlignment="1" applyProtection="1">
      <alignment vertical="center"/>
      <protection locked="0"/>
    </xf>
    <xf numFmtId="44" fontId="1" fillId="6" borderId="14" xfId="2" applyFont="1" applyFill="1" applyBorder="1" applyAlignment="1" applyProtection="1">
      <alignment vertical="center"/>
      <protection locked="0"/>
    </xf>
    <xf numFmtId="0" fontId="16" fillId="0" borderId="0" xfId="4" applyFont="1"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16" fillId="0" borderId="5" xfId="4" applyFont="1" applyBorder="1" applyAlignment="1">
      <alignment horizontal="left" vertical="top" wrapText="1"/>
    </xf>
    <xf numFmtId="0" fontId="16" fillId="0" borderId="6" xfId="4" applyFont="1" applyBorder="1" applyAlignment="1">
      <alignment horizontal="left" vertical="top" wrapText="1"/>
    </xf>
    <xf numFmtId="0" fontId="16" fillId="0" borderId="7" xfId="4" applyFont="1" applyBorder="1" applyAlignment="1">
      <alignment horizontal="left" vertical="top" wrapText="1"/>
    </xf>
    <xf numFmtId="0" fontId="16" fillId="0" borderId="8" xfId="4" applyFont="1" applyBorder="1" applyAlignment="1">
      <alignment horizontal="left" vertical="top" wrapText="1"/>
    </xf>
    <xf numFmtId="0" fontId="16" fillId="0" borderId="9" xfId="4" applyFont="1" applyBorder="1" applyAlignment="1">
      <alignment horizontal="left" vertical="top" wrapText="1"/>
    </xf>
    <xf numFmtId="0" fontId="16" fillId="0" borderId="5" xfId="4" applyNumberFormat="1" applyFont="1" applyBorder="1" applyAlignment="1">
      <alignment horizontal="left" vertical="top" wrapText="1"/>
    </xf>
    <xf numFmtId="0" fontId="4" fillId="0" borderId="2" xfId="4" applyFont="1" applyBorder="1" applyAlignment="1">
      <alignment horizontal="left" vertical="top" wrapText="1"/>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0" xfId="0"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2" fillId="0" borderId="2" xfId="4" applyFont="1" applyBorder="1" applyAlignment="1">
      <alignment horizontal="left" vertical="top" wrapText="1"/>
    </xf>
    <xf numFmtId="0" fontId="4" fillId="0" borderId="0" xfId="4" applyFont="1" applyBorder="1" applyAlignment="1" applyProtection="1">
      <alignment horizontal="left" vertical="center" wrapText="1"/>
      <protection locked="0"/>
    </xf>
    <xf numFmtId="0" fontId="1" fillId="0" borderId="2" xfId="4" applyFont="1" applyBorder="1" applyAlignment="1" applyProtection="1">
      <alignment horizontal="left" vertical="top" wrapText="1"/>
      <protection locked="0"/>
    </xf>
    <xf numFmtId="0" fontId="1" fillId="0" borderId="3" xfId="4" applyFont="1" applyBorder="1" applyAlignment="1" applyProtection="1">
      <alignment horizontal="left" vertical="top" wrapText="1"/>
      <protection locked="0"/>
    </xf>
    <xf numFmtId="0" fontId="1" fillId="0" borderId="4" xfId="4" applyFont="1" applyBorder="1" applyAlignment="1" applyProtection="1">
      <alignment horizontal="left" vertical="top" wrapText="1"/>
      <protection locked="0"/>
    </xf>
    <xf numFmtId="0" fontId="1" fillId="0" borderId="5" xfId="4" applyFont="1" applyBorder="1" applyAlignment="1" applyProtection="1">
      <alignment horizontal="left" vertical="top" wrapText="1"/>
      <protection locked="0"/>
    </xf>
    <xf numFmtId="0" fontId="1" fillId="0" borderId="0" xfId="4" applyFont="1" applyBorder="1" applyAlignment="1" applyProtection="1">
      <alignment horizontal="left" vertical="top" wrapText="1"/>
      <protection locked="0"/>
    </xf>
    <xf numFmtId="0" fontId="1" fillId="0" borderId="6" xfId="4" applyFont="1" applyBorder="1" applyAlignment="1" applyProtection="1">
      <alignment horizontal="left" vertical="top" wrapText="1"/>
      <protection locked="0"/>
    </xf>
    <xf numFmtId="0" fontId="1" fillId="0" borderId="7" xfId="4" applyFont="1" applyBorder="1" applyAlignment="1" applyProtection="1">
      <alignment horizontal="left" vertical="top" wrapText="1"/>
      <protection locked="0"/>
    </xf>
    <xf numFmtId="0" fontId="1" fillId="0" borderId="8" xfId="4" applyFont="1" applyBorder="1" applyAlignment="1" applyProtection="1">
      <alignment horizontal="left" vertical="top" wrapText="1"/>
      <protection locked="0"/>
    </xf>
    <xf numFmtId="0" fontId="1" fillId="0" borderId="9" xfId="4" applyFont="1" applyBorder="1" applyAlignment="1" applyProtection="1">
      <alignment horizontal="left" vertical="top" wrapText="1"/>
      <protection locked="0"/>
    </xf>
    <xf numFmtId="0" fontId="25" fillId="0" borderId="0" xfId="3" applyBorder="1" applyAlignment="1" applyProtection="1">
      <alignment horizontal="left" vertical="center" wrapText="1"/>
    </xf>
    <xf numFmtId="0" fontId="25" fillId="0" borderId="0" xfId="3" applyBorder="1" applyAlignment="1" applyProtection="1">
      <alignment vertical="center" wrapText="1"/>
      <protection locked="0"/>
    </xf>
    <xf numFmtId="0" fontId="25" fillId="0" borderId="0" xfId="3" applyAlignment="1" applyProtection="1">
      <alignment vertical="center" wrapText="1"/>
    </xf>
    <xf numFmtId="0" fontId="34" fillId="0" borderId="0" xfId="3" applyFont="1" applyBorder="1" applyAlignment="1" applyProtection="1">
      <alignment vertical="center" wrapText="1"/>
      <protection locked="0"/>
    </xf>
    <xf numFmtId="0" fontId="34" fillId="0" borderId="0" xfId="3" applyFont="1" applyAlignment="1" applyProtection="1">
      <alignment vertical="center" wrapText="1"/>
    </xf>
    <xf numFmtId="0" fontId="1" fillId="6" borderId="2" xfId="4" applyFont="1" applyFill="1" applyBorder="1" applyAlignment="1" applyProtection="1">
      <alignment horizontal="left" vertical="top" wrapText="1"/>
      <protection locked="0"/>
    </xf>
    <xf numFmtId="0" fontId="1" fillId="6" borderId="3" xfId="4" applyFont="1" applyFill="1" applyBorder="1" applyAlignment="1" applyProtection="1">
      <alignment horizontal="left" vertical="top" wrapText="1"/>
      <protection locked="0"/>
    </xf>
    <xf numFmtId="0" fontId="1" fillId="6" borderId="4" xfId="4" applyFont="1" applyFill="1" applyBorder="1" applyAlignment="1" applyProtection="1">
      <alignment horizontal="left" vertical="top" wrapText="1"/>
      <protection locked="0"/>
    </xf>
    <xf numFmtId="0" fontId="1" fillId="6" borderId="5" xfId="4" applyFont="1" applyFill="1" applyBorder="1" applyAlignment="1" applyProtection="1">
      <alignment horizontal="left" vertical="top" wrapText="1"/>
      <protection locked="0"/>
    </xf>
    <xf numFmtId="0" fontId="1" fillId="6" borderId="0" xfId="4" applyFont="1" applyFill="1" applyBorder="1" applyAlignment="1" applyProtection="1">
      <alignment horizontal="left" vertical="top" wrapText="1"/>
      <protection locked="0"/>
    </xf>
    <xf numFmtId="0" fontId="1" fillId="6" borderId="6" xfId="4" applyFont="1" applyFill="1" applyBorder="1" applyAlignment="1" applyProtection="1">
      <alignment horizontal="left" vertical="top" wrapText="1"/>
      <protection locked="0"/>
    </xf>
    <xf numFmtId="0" fontId="1" fillId="6" borderId="7" xfId="4" applyFont="1" applyFill="1" applyBorder="1" applyAlignment="1" applyProtection="1">
      <alignment horizontal="left" vertical="top" wrapText="1"/>
      <protection locked="0"/>
    </xf>
    <xf numFmtId="0" fontId="1" fillId="6" borderId="8" xfId="4" applyFont="1" applyFill="1" applyBorder="1" applyAlignment="1" applyProtection="1">
      <alignment horizontal="left" vertical="top" wrapText="1"/>
      <protection locked="0"/>
    </xf>
    <xf numFmtId="0" fontId="1" fillId="6" borderId="9" xfId="4" applyFont="1" applyFill="1" applyBorder="1" applyAlignment="1" applyProtection="1">
      <alignment horizontal="left" vertical="top" wrapText="1"/>
      <protection locked="0"/>
    </xf>
  </cellXfs>
  <cellStyles count="8">
    <cellStyle name="Comma" xfId="1" builtinId="3"/>
    <cellStyle name="Currency" xfId="2" builtinId="4"/>
    <cellStyle name="Hyperlink" xfId="3" builtinId="8"/>
    <cellStyle name="Normal" xfId="0" builtinId="0"/>
    <cellStyle name="Normal 2" xfId="4"/>
    <cellStyle name="Normal 3" xfId="5"/>
    <cellStyle name="Percent" xfId="6"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57"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338"/>
  <sheetViews>
    <sheetView workbookViewId="0">
      <pane ySplit="1" topLeftCell="A2" activePane="bottomLeft" state="frozen"/>
      <selection pane="bottomLeft" activeCell="A2" sqref="A2"/>
    </sheetView>
  </sheetViews>
  <sheetFormatPr defaultRowHeight="15" x14ac:dyDescent="0.25"/>
  <cols>
    <col min="1" max="1" width="11.5703125" customWidth="1"/>
    <col min="2" max="2" width="6.85546875" customWidth="1"/>
    <col min="3" max="3" width="18.140625" customWidth="1"/>
    <col min="4" max="4" width="26" style="201" customWidth="1"/>
    <col min="5" max="6" width="17.42578125" customWidth="1"/>
    <col min="7" max="7" width="24" style="200" customWidth="1"/>
    <col min="8" max="8" width="23.7109375" customWidth="1"/>
    <col min="9" max="12" width="17.42578125" customWidth="1"/>
    <col min="13" max="13" width="7.7109375" style="197" customWidth="1"/>
    <col min="14" max="14" width="17.42578125" style="197" customWidth="1"/>
    <col min="15" max="15" width="17.42578125" customWidth="1"/>
    <col min="16" max="16" width="13" customWidth="1"/>
    <col min="17" max="17" width="20.7109375" customWidth="1"/>
    <col min="18" max="18" width="9" customWidth="1"/>
  </cols>
  <sheetData>
    <row r="1" spans="1:18" x14ac:dyDescent="0.25">
      <c r="A1" t="s">
        <v>246</v>
      </c>
      <c r="B1" t="s">
        <v>247</v>
      </c>
      <c r="C1" t="s">
        <v>254</v>
      </c>
      <c r="D1" s="201" t="s">
        <v>245</v>
      </c>
      <c r="E1" t="s">
        <v>252</v>
      </c>
      <c r="F1" t="s">
        <v>251</v>
      </c>
      <c r="G1" s="200" t="s">
        <v>250</v>
      </c>
      <c r="H1" s="197" t="s">
        <v>249</v>
      </c>
      <c r="I1" s="199" t="s">
        <v>284</v>
      </c>
      <c r="J1" t="s">
        <v>240</v>
      </c>
      <c r="K1" t="s">
        <v>241</v>
      </c>
      <c r="L1" t="s">
        <v>248</v>
      </c>
      <c r="M1" t="s">
        <v>242</v>
      </c>
      <c r="N1" s="197" t="s">
        <v>243</v>
      </c>
      <c r="O1" s="197" t="s">
        <v>253</v>
      </c>
      <c r="P1" t="s">
        <v>244</v>
      </c>
      <c r="Q1" t="s">
        <v>283</v>
      </c>
      <c r="R1" t="s">
        <v>285</v>
      </c>
    </row>
    <row r="2" spans="1:18" x14ac:dyDescent="0.25">
      <c r="A2" s="197" t="str">
        <f>'Total Payment Amount'!$D$2</f>
        <v>UCLA Health System</v>
      </c>
      <c r="B2" s="197" t="str">
        <f>'Total Payment Amount'!$D$3</f>
        <v>DY 7</v>
      </c>
      <c r="C2" s="198">
        <f>'Total Payment Amount'!$D$4</f>
        <v>41212</v>
      </c>
      <c r="D2" s="200" t="str">
        <f t="shared" ref="D2:D65" ca="1" si="0">INDIRECT("'"&amp;$Q2&amp;"'!$A$6")</f>
        <v>Category 1: Expand Primary Care Capacity</v>
      </c>
      <c r="E2" s="197">
        <f t="shared" ref="E2:E65" ca="1" si="1">INDIRECT("'"&amp;$Q2&amp;"'!$F$18")</f>
        <v>0</v>
      </c>
      <c r="F2" s="197">
        <f t="shared" ref="F2:F65" ca="1" si="2">INDIRECT("'"&amp;$Q2&amp;"'!$F$20")</f>
        <v>0</v>
      </c>
      <c r="G2" s="200" t="str">
        <f ca="1">INDIRECT("'"&amp;$Q2&amp;"'!B22")</f>
        <v>Process Milestone:</v>
      </c>
      <c r="H2" s="197">
        <f ca="1">INDIRECT("'"&amp;$Q2&amp;"'!D22")</f>
        <v>0</v>
      </c>
      <c r="I2" s="197"/>
      <c r="J2" s="197">
        <f ca="1">INDIRECT("'"&amp;$Q2&amp;"'!F25")</f>
        <v>0</v>
      </c>
      <c r="K2" s="197">
        <f ca="1">INDIRECT("'"&amp;$Q2&amp;"'!F27")</f>
        <v>0</v>
      </c>
      <c r="L2" s="197" t="str">
        <f ca="1">INDIRECT("'"&amp;$Q2&amp;"'!F29")</f>
        <v>N/A</v>
      </c>
      <c r="M2" s="197">
        <f ca="1">INDIRECT("'"&amp;$Q2&amp;"'!F32")</f>
        <v>0</v>
      </c>
      <c r="N2" s="197">
        <f ca="1">INDIRECT("'"&amp;$Q2&amp;"'!B34")</f>
        <v>0</v>
      </c>
      <c r="O2" s="197">
        <f ca="1">INDIRECT("'"&amp;$Q2&amp;"'!F42")</f>
        <v>0</v>
      </c>
      <c r="P2" s="197" t="str">
        <f ca="1">INDIRECT("'"&amp;$Q2&amp;"'!F44")</f>
        <v xml:space="preserve"> </v>
      </c>
      <c r="Q2" t="s">
        <v>93</v>
      </c>
      <c r="R2">
        <v>1</v>
      </c>
    </row>
    <row r="3" spans="1:18" x14ac:dyDescent="0.25">
      <c r="A3" s="197" t="str">
        <f>'Total Payment Amount'!$D$2</f>
        <v>UCLA Health System</v>
      </c>
      <c r="B3" s="197" t="str">
        <f>'Total Payment Amount'!$D$3</f>
        <v>DY 7</v>
      </c>
      <c r="C3" s="198">
        <f>'Total Payment Amount'!$D$4</f>
        <v>41212</v>
      </c>
      <c r="D3" s="200" t="str">
        <f t="shared" ca="1" si="0"/>
        <v>Category 1: Expand Primary Care Capacity</v>
      </c>
      <c r="E3" s="197">
        <f t="shared" ca="1" si="1"/>
        <v>0</v>
      </c>
      <c r="F3" s="197">
        <f t="shared" ca="1" si="2"/>
        <v>0</v>
      </c>
      <c r="G3" s="200" t="str">
        <f ca="1">INDIRECT("'"&amp;$Q3&amp;"'!B47")</f>
        <v>Process Milestone:</v>
      </c>
      <c r="H3" s="197">
        <f ca="1">INDIRECT("'"&amp;$Q3&amp;"'!D47")</f>
        <v>0</v>
      </c>
      <c r="I3" s="197"/>
      <c r="J3" s="197">
        <f ca="1">INDIRECT("'"&amp;$Q3&amp;"'!F50")</f>
        <v>0</v>
      </c>
      <c r="K3" s="197">
        <f ca="1">INDIRECT("'"&amp;$Q3&amp;"'!F52")</f>
        <v>0</v>
      </c>
      <c r="L3" s="197" t="str">
        <f ca="1">INDIRECT("'"&amp;$Q3&amp;"'!F54")</f>
        <v>N/A</v>
      </c>
      <c r="M3" s="197">
        <f ca="1">INDIRECT("'"&amp;$Q3&amp;"'!F57")</f>
        <v>0</v>
      </c>
      <c r="N3" s="197">
        <f ca="1">INDIRECT("'"&amp;$Q3&amp;"'!B59")</f>
        <v>0</v>
      </c>
      <c r="O3" s="197">
        <f ca="1">INDIRECT("'"&amp;$Q3&amp;"'!F67")</f>
        <v>0</v>
      </c>
      <c r="P3" s="197" t="str">
        <f ca="1">INDIRECT("'"&amp;$Q3&amp;"'!F69")</f>
        <v xml:space="preserve"> </v>
      </c>
      <c r="Q3" t="s">
        <v>93</v>
      </c>
      <c r="R3">
        <v>1</v>
      </c>
    </row>
    <row r="4" spans="1:18" x14ac:dyDescent="0.25">
      <c r="A4" s="197" t="str">
        <f>'Total Payment Amount'!$D$2</f>
        <v>UCLA Health System</v>
      </c>
      <c r="B4" s="197" t="str">
        <f>'Total Payment Amount'!$D$3</f>
        <v>DY 7</v>
      </c>
      <c r="C4" s="198">
        <f>'Total Payment Amount'!$D$4</f>
        <v>41212</v>
      </c>
      <c r="D4" s="200" t="str">
        <f t="shared" ca="1" si="0"/>
        <v>Category 1: Expand Primary Care Capacity</v>
      </c>
      <c r="E4" s="197">
        <f t="shared" ca="1" si="1"/>
        <v>0</v>
      </c>
      <c r="F4" s="197">
        <f t="shared" ca="1" si="2"/>
        <v>0</v>
      </c>
      <c r="G4" s="200" t="str">
        <f ca="1">INDIRECT("'"&amp;$Q4&amp;"'!B72")</f>
        <v>Process Milestone:</v>
      </c>
      <c r="H4" s="197">
        <f ca="1">INDIRECT("'"&amp;$Q4&amp;"'!D72")</f>
        <v>0</v>
      </c>
      <c r="I4" s="197"/>
      <c r="J4" s="197">
        <f ca="1">INDIRECT("'"&amp;$Q4&amp;"'!F75")</f>
        <v>0</v>
      </c>
      <c r="K4" s="197">
        <f ca="1">INDIRECT("'"&amp;$Q4&amp;"'!F77")</f>
        <v>0</v>
      </c>
      <c r="L4" s="197" t="str">
        <f ca="1">INDIRECT("'"&amp;$Q4&amp;"'!F79")</f>
        <v>N/A</v>
      </c>
      <c r="M4" s="197">
        <f ca="1">INDIRECT("'"&amp;$Q4&amp;"'!F82")</f>
        <v>0</v>
      </c>
      <c r="N4" s="197">
        <f ca="1">INDIRECT("'"&amp;$Q4&amp;"'!B84")</f>
        <v>0</v>
      </c>
      <c r="O4" s="197">
        <f ca="1">INDIRECT("'"&amp;$Q4&amp;"'!F92")</f>
        <v>0</v>
      </c>
      <c r="P4" s="197" t="str">
        <f ca="1">INDIRECT("'"&amp;$Q4&amp;"'!F94")</f>
        <v xml:space="preserve"> </v>
      </c>
      <c r="Q4" t="s">
        <v>93</v>
      </c>
      <c r="R4">
        <v>1</v>
      </c>
    </row>
    <row r="5" spans="1:18" x14ac:dyDescent="0.25">
      <c r="A5" s="197" t="str">
        <f>'Total Payment Amount'!$D$2</f>
        <v>UCLA Health System</v>
      </c>
      <c r="B5" s="197" t="str">
        <f>'Total Payment Amount'!$D$3</f>
        <v>DY 7</v>
      </c>
      <c r="C5" s="198">
        <f>'Total Payment Amount'!$D$4</f>
        <v>41212</v>
      </c>
      <c r="D5" s="200" t="str">
        <f t="shared" ca="1" si="0"/>
        <v>Category 1: Expand Primary Care Capacity</v>
      </c>
      <c r="E5" s="197">
        <f t="shared" ca="1" si="1"/>
        <v>0</v>
      </c>
      <c r="F5" s="197">
        <f t="shared" ca="1" si="2"/>
        <v>0</v>
      </c>
      <c r="G5" s="200" t="str">
        <f ca="1">INDIRECT("'"&amp;$Q5&amp;"'!B97")</f>
        <v>Process Milestone:</v>
      </c>
      <c r="H5" s="197">
        <f ca="1">INDIRECT("'"&amp;$Q5&amp;"'!D97")</f>
        <v>0</v>
      </c>
      <c r="I5" s="197"/>
      <c r="J5" s="197">
        <f ca="1">INDIRECT("'"&amp;$Q5&amp;"'!F100")</f>
        <v>0</v>
      </c>
      <c r="K5" s="197">
        <f ca="1">INDIRECT("'"&amp;$Q5&amp;"'!F102")</f>
        <v>0</v>
      </c>
      <c r="L5" s="197" t="str">
        <f ca="1">INDIRECT("'"&amp;$Q5&amp;"'!F104")</f>
        <v>N/A</v>
      </c>
      <c r="M5" s="197">
        <f ca="1">INDIRECT("'"&amp;$Q5&amp;"'!F107")</f>
        <v>0</v>
      </c>
      <c r="N5" s="197">
        <f ca="1">INDIRECT("'"&amp;$Q5&amp;"'!B109")</f>
        <v>0</v>
      </c>
      <c r="O5" s="197">
        <f ca="1">INDIRECT("'"&amp;$Q5&amp;"'!F117")</f>
        <v>0</v>
      </c>
      <c r="P5" s="197" t="str">
        <f ca="1">INDIRECT("'"&amp;$Q5&amp;"'!F119")</f>
        <v xml:space="preserve"> </v>
      </c>
      <c r="Q5" t="s">
        <v>93</v>
      </c>
      <c r="R5">
        <v>1</v>
      </c>
    </row>
    <row r="6" spans="1:18" x14ac:dyDescent="0.25">
      <c r="A6" s="197" t="str">
        <f>'Total Payment Amount'!$D$2</f>
        <v>UCLA Health System</v>
      </c>
      <c r="B6" s="197" t="str">
        <f>'Total Payment Amount'!$D$3</f>
        <v>DY 7</v>
      </c>
      <c r="C6" s="198">
        <f>'Total Payment Amount'!$D$4</f>
        <v>41212</v>
      </c>
      <c r="D6" s="200" t="str">
        <f t="shared" ca="1" si="0"/>
        <v>Category 1: Expand Primary Care Capacity</v>
      </c>
      <c r="E6" s="197">
        <f t="shared" ca="1" si="1"/>
        <v>0</v>
      </c>
      <c r="F6" s="197">
        <f t="shared" ca="1" si="2"/>
        <v>0</v>
      </c>
      <c r="G6" s="200" t="str">
        <f ca="1">INDIRECT("'"&amp;$Q6&amp;"'!B122")</f>
        <v>Process Milestone:</v>
      </c>
      <c r="H6" s="197">
        <f ca="1">INDIRECT("'"&amp;$Q6&amp;"'!D122")</f>
        <v>0</v>
      </c>
      <c r="I6" s="197"/>
      <c r="J6" s="197">
        <f ca="1">INDIRECT("'"&amp;$Q6&amp;"'!F125")</f>
        <v>0</v>
      </c>
      <c r="K6" s="197">
        <f ca="1">INDIRECT("'"&amp;$Q6&amp;"'!F127")</f>
        <v>0</v>
      </c>
      <c r="L6" s="197" t="str">
        <f ca="1">INDIRECT("'"&amp;$Q6&amp;"'!F129")</f>
        <v>N/A</v>
      </c>
      <c r="M6" s="197">
        <f ca="1">INDIRECT("'"&amp;$Q6&amp;"'!F132")</f>
        <v>0</v>
      </c>
      <c r="N6" s="197">
        <f ca="1">INDIRECT("'"&amp;$Q6&amp;"'!B134")</f>
        <v>0</v>
      </c>
      <c r="O6" s="197">
        <f ca="1">INDIRECT("'"&amp;$Q6&amp;"'!F142")</f>
        <v>0</v>
      </c>
      <c r="P6" s="197" t="str">
        <f ca="1">INDIRECT("'"&amp;$Q6&amp;"'!F144")</f>
        <v xml:space="preserve"> </v>
      </c>
      <c r="Q6" t="s">
        <v>93</v>
      </c>
      <c r="R6">
        <v>1</v>
      </c>
    </row>
    <row r="7" spans="1:18" x14ac:dyDescent="0.25">
      <c r="A7" s="197" t="str">
        <f>'Total Payment Amount'!$D$2</f>
        <v>UCLA Health System</v>
      </c>
      <c r="B7" s="197" t="str">
        <f>'Total Payment Amount'!$D$3</f>
        <v>DY 7</v>
      </c>
      <c r="C7" s="198">
        <f>'Total Payment Amount'!$D$4</f>
        <v>41212</v>
      </c>
      <c r="D7" s="200" t="str">
        <f t="shared" ca="1" si="0"/>
        <v>Category 1: Expand Primary Care Capacity</v>
      </c>
      <c r="E7" s="197">
        <f t="shared" ca="1" si="1"/>
        <v>0</v>
      </c>
      <c r="F7" s="197">
        <f t="shared" ca="1" si="2"/>
        <v>0</v>
      </c>
      <c r="G7" s="200" t="str">
        <f ca="1">INDIRECT("'"&amp;$Q7&amp;"'!B147")</f>
        <v>Improvement Milestone:</v>
      </c>
      <c r="H7" s="197">
        <f ca="1">INDIRECT("'"&amp;$Q7&amp;"'!D147")</f>
        <v>0</v>
      </c>
      <c r="I7" s="197"/>
      <c r="J7" s="197">
        <f ca="1">INDIRECT("'"&amp;$Q7&amp;"'!F150")</f>
        <v>0</v>
      </c>
      <c r="K7" s="197">
        <f ca="1">INDIRECT("'"&amp;$Q7&amp;"'!F152")</f>
        <v>0</v>
      </c>
      <c r="L7" s="197" t="str">
        <f ca="1">INDIRECT("'"&amp;$Q7&amp;"'!F154")</f>
        <v>N/A</v>
      </c>
      <c r="M7" s="197">
        <f ca="1">INDIRECT("'"&amp;$Q7&amp;"'!F157")</f>
        <v>0</v>
      </c>
      <c r="N7" s="197">
        <f ca="1">INDIRECT("'"&amp;$Q7&amp;"'!B159")</f>
        <v>0</v>
      </c>
      <c r="O7" s="197">
        <f ca="1">INDIRECT("'"&amp;$Q7&amp;"'!F167")</f>
        <v>0</v>
      </c>
      <c r="P7" s="197" t="str">
        <f ca="1">INDIRECT("'"&amp;$Q7&amp;"'!F169")</f>
        <v xml:space="preserve"> </v>
      </c>
      <c r="Q7" t="s">
        <v>93</v>
      </c>
      <c r="R7">
        <v>1</v>
      </c>
    </row>
    <row r="8" spans="1:18" x14ac:dyDescent="0.25">
      <c r="A8" s="197" t="str">
        <f>'Total Payment Amount'!$D$2</f>
        <v>UCLA Health System</v>
      </c>
      <c r="B8" s="197" t="str">
        <f>'Total Payment Amount'!$D$3</f>
        <v>DY 7</v>
      </c>
      <c r="C8" s="198">
        <f>'Total Payment Amount'!$D$4</f>
        <v>41212</v>
      </c>
      <c r="D8" s="200" t="str">
        <f t="shared" ca="1" si="0"/>
        <v>Category 1: Expand Primary Care Capacity</v>
      </c>
      <c r="E8" s="197">
        <f t="shared" ca="1" si="1"/>
        <v>0</v>
      </c>
      <c r="F8" s="197">
        <f t="shared" ca="1" si="2"/>
        <v>0</v>
      </c>
      <c r="G8" s="200" t="str">
        <f ca="1">INDIRECT("'"&amp;$Q8&amp;"'!B172")</f>
        <v>Improvement Milestone:</v>
      </c>
      <c r="H8" s="197">
        <f ca="1">INDIRECT("'"&amp;$Q8&amp;"'!D172")</f>
        <v>0</v>
      </c>
      <c r="I8" s="197"/>
      <c r="J8" s="197">
        <f ca="1">INDIRECT("'"&amp;$Q8&amp;"'!F175")</f>
        <v>0</v>
      </c>
      <c r="K8" s="197">
        <f ca="1">INDIRECT("'"&amp;$Q8&amp;"'!F177")</f>
        <v>0</v>
      </c>
      <c r="L8" s="197" t="str">
        <f ca="1">INDIRECT("'"&amp;$Q8&amp;"'!F179")</f>
        <v>N/A</v>
      </c>
      <c r="M8" s="197">
        <f ca="1">INDIRECT("'"&amp;$Q8&amp;"'!F182")</f>
        <v>0</v>
      </c>
      <c r="N8" s="197">
        <f ca="1">INDIRECT("'"&amp;$Q8&amp;"'!B184")</f>
        <v>0</v>
      </c>
      <c r="O8" s="197">
        <f ca="1">INDIRECT("'"&amp;$Q8&amp;"'!F192")</f>
        <v>0</v>
      </c>
      <c r="P8" s="197" t="str">
        <f ca="1">INDIRECT("'"&amp;$Q8&amp;"'!F194")</f>
        <v xml:space="preserve"> </v>
      </c>
      <c r="Q8" t="s">
        <v>93</v>
      </c>
      <c r="R8">
        <v>1</v>
      </c>
    </row>
    <row r="9" spans="1:18" x14ac:dyDescent="0.25">
      <c r="A9" s="197" t="str">
        <f>'Total Payment Amount'!$D$2</f>
        <v>UCLA Health System</v>
      </c>
      <c r="B9" s="197" t="str">
        <f>'Total Payment Amount'!$D$3</f>
        <v>DY 7</v>
      </c>
      <c r="C9" s="198">
        <f>'Total Payment Amount'!$D$4</f>
        <v>41212</v>
      </c>
      <c r="D9" s="200" t="str">
        <f t="shared" ca="1" si="0"/>
        <v>Category 1: Expand Primary Care Capacity</v>
      </c>
      <c r="E9" s="197">
        <f t="shared" ca="1" si="1"/>
        <v>0</v>
      </c>
      <c r="F9" s="197">
        <f t="shared" ca="1" si="2"/>
        <v>0</v>
      </c>
      <c r="G9" s="200" t="str">
        <f ca="1">INDIRECT("'"&amp;$Q9&amp;"'!B197")</f>
        <v>Improvement Milestone:</v>
      </c>
      <c r="H9" s="197">
        <f ca="1">INDIRECT("'"&amp;$Q9&amp;"'!D197")</f>
        <v>0</v>
      </c>
      <c r="I9" s="197"/>
      <c r="J9" s="197">
        <f ca="1">INDIRECT("'"&amp;$Q9&amp;"'!F200")</f>
        <v>0</v>
      </c>
      <c r="K9" s="197">
        <f ca="1">INDIRECT("'"&amp;$Q9&amp;"'!F202")</f>
        <v>0</v>
      </c>
      <c r="L9" s="197" t="str">
        <f ca="1">INDIRECT("'"&amp;$Q9&amp;"'!F204")</f>
        <v>N/A</v>
      </c>
      <c r="M9" s="197">
        <f ca="1">INDIRECT("'"&amp;$Q9&amp;"'!F207")</f>
        <v>0</v>
      </c>
      <c r="N9" s="197">
        <f ca="1">INDIRECT("'"&amp;$Q9&amp;"'!B209")</f>
        <v>0</v>
      </c>
      <c r="O9" s="197">
        <f ca="1">INDIRECT("'"&amp;$Q9&amp;"'!F217")</f>
        <v>0</v>
      </c>
      <c r="P9" s="197" t="str">
        <f ca="1">INDIRECT("'"&amp;$Q9&amp;"'!F219")</f>
        <v xml:space="preserve"> </v>
      </c>
      <c r="Q9" t="s">
        <v>93</v>
      </c>
      <c r="R9">
        <v>1</v>
      </c>
    </row>
    <row r="10" spans="1:18" x14ac:dyDescent="0.25">
      <c r="A10" s="197" t="str">
        <f>'Total Payment Amount'!$D$2</f>
        <v>UCLA Health System</v>
      </c>
      <c r="B10" s="197" t="str">
        <f>'Total Payment Amount'!$D$3</f>
        <v>DY 7</v>
      </c>
      <c r="C10" s="198">
        <f>'Total Payment Amount'!$D$4</f>
        <v>41212</v>
      </c>
      <c r="D10" s="200" t="str">
        <f t="shared" ca="1" si="0"/>
        <v>Category 1: Expand Primary Care Capacity</v>
      </c>
      <c r="E10" s="197">
        <f t="shared" ca="1" si="1"/>
        <v>0</v>
      </c>
      <c r="F10" s="197">
        <f t="shared" ca="1" si="2"/>
        <v>0</v>
      </c>
      <c r="G10" s="200" t="str">
        <f ca="1">INDIRECT("'"&amp;$Q10&amp;"'!B222")</f>
        <v>Improvement Milestone:</v>
      </c>
      <c r="H10" s="197">
        <f ca="1">INDIRECT("'"&amp;$Q10&amp;"'!D222")</f>
        <v>0</v>
      </c>
      <c r="I10" s="197"/>
      <c r="J10" s="197">
        <f ca="1">INDIRECT("'"&amp;$Q10&amp;"'!F225")</f>
        <v>0</v>
      </c>
      <c r="K10" s="197">
        <f ca="1">INDIRECT("'"&amp;$Q10&amp;"'!F227")</f>
        <v>0</v>
      </c>
      <c r="L10" s="197" t="str">
        <f ca="1">INDIRECT("'"&amp;$Q10&amp;"'!F229")</f>
        <v>N/A</v>
      </c>
      <c r="M10" s="197">
        <f ca="1">INDIRECT("'"&amp;$Q10&amp;"'!F232")</f>
        <v>0</v>
      </c>
      <c r="N10" s="197">
        <f ca="1">INDIRECT("'"&amp;$Q10&amp;"'!B234")</f>
        <v>0</v>
      </c>
      <c r="O10" s="197">
        <f ca="1">INDIRECT("'"&amp;$Q10&amp;"'!F242")</f>
        <v>0</v>
      </c>
      <c r="P10" s="197" t="str">
        <f ca="1">INDIRECT("'"&amp;$Q10&amp;"'!F244")</f>
        <v xml:space="preserve"> </v>
      </c>
      <c r="Q10" t="s">
        <v>93</v>
      </c>
      <c r="R10">
        <v>1</v>
      </c>
    </row>
    <row r="11" spans="1:18" x14ac:dyDescent="0.25">
      <c r="A11" s="197" t="str">
        <f>'Total Payment Amount'!$D$2</f>
        <v>UCLA Health System</v>
      </c>
      <c r="B11" s="197" t="str">
        <f>'Total Payment Amount'!$D$3</f>
        <v>DY 7</v>
      </c>
      <c r="C11" s="198">
        <f>'Total Payment Amount'!$D$4</f>
        <v>41212</v>
      </c>
      <c r="D11" s="200" t="str">
        <f t="shared" ca="1" si="0"/>
        <v>Category 1: Expand Primary Care Capacity</v>
      </c>
      <c r="E11" s="197">
        <f t="shared" ca="1" si="1"/>
        <v>0</v>
      </c>
      <c r="F11" s="197">
        <f t="shared" ca="1" si="2"/>
        <v>0</v>
      </c>
      <c r="G11" s="200" t="str">
        <f ca="1">INDIRECT("'"&amp;$Q11&amp;"'!B247")</f>
        <v>Improvement Milestone:</v>
      </c>
      <c r="H11" s="197">
        <f ca="1">INDIRECT("'"&amp;$Q11&amp;"'!D247")</f>
        <v>0</v>
      </c>
      <c r="I11" s="197"/>
      <c r="J11" s="197">
        <f ca="1">INDIRECT("'"&amp;$Q11&amp;"'!F250")</f>
        <v>0</v>
      </c>
      <c r="K11" s="197">
        <f ca="1">INDIRECT("'"&amp;$Q11&amp;"'!F252")</f>
        <v>0</v>
      </c>
      <c r="L11" s="197" t="str">
        <f ca="1">INDIRECT("'"&amp;$Q11&amp;"'!F254")</f>
        <v>N/A</v>
      </c>
      <c r="M11" s="197">
        <f ca="1">INDIRECT("'"&amp;$Q11&amp;"'!F257")</f>
        <v>0</v>
      </c>
      <c r="N11" s="197">
        <f ca="1">INDIRECT("'"&amp;$Q11&amp;"'!B259")</f>
        <v>0</v>
      </c>
      <c r="O11" s="197">
        <f ca="1">INDIRECT("'"&amp;$Q11&amp;"'!F267")</f>
        <v>0</v>
      </c>
      <c r="P11" s="197" t="str">
        <f ca="1">INDIRECT("'"&amp;$Q11&amp;"'!F269")</f>
        <v xml:space="preserve"> </v>
      </c>
      <c r="Q11" t="s">
        <v>93</v>
      </c>
      <c r="R11">
        <v>1</v>
      </c>
    </row>
    <row r="12" spans="1:18" x14ac:dyDescent="0.25">
      <c r="A12" s="197" t="str">
        <f>'Total Payment Amount'!$D$2</f>
        <v>UCLA Health System</v>
      </c>
      <c r="B12" s="197" t="str">
        <f>'Total Payment Amount'!$D$3</f>
        <v>DY 7</v>
      </c>
      <c r="C12" s="198">
        <f>'Total Payment Amount'!$D$4</f>
        <v>41212</v>
      </c>
      <c r="D12" s="200" t="str">
        <f t="shared" ca="1" si="0"/>
        <v>Category 1: Increase Training of Primary Care Workforce</v>
      </c>
      <c r="E12" s="197">
        <f t="shared" ca="1" si="1"/>
        <v>6351400</v>
      </c>
      <c r="F12" s="197">
        <f t="shared" ca="1" si="2"/>
        <v>6351400</v>
      </c>
      <c r="G12" s="200" t="str">
        <f ca="1">INDIRECT("'"&amp;$Q12&amp;"'!B22")</f>
        <v>Process Milestone:</v>
      </c>
      <c r="H12" s="197" t="str">
        <f ca="1">INDIRECT("'"&amp;$Q12&amp;"'!D22")</f>
        <v>Enroll initial class of 12-14 IMGs</v>
      </c>
      <c r="I12" s="197"/>
      <c r="J12" s="197">
        <f ca="1">INDIRECT("'"&amp;$Q12&amp;"'!F25")</f>
        <v>0</v>
      </c>
      <c r="K12" s="197">
        <f ca="1">INDIRECT("'"&amp;$Q12&amp;"'!F27")</f>
        <v>0</v>
      </c>
      <c r="L12" s="197" t="str">
        <f ca="1">INDIRECT("'"&amp;$Q12&amp;"'!F29")</f>
        <v>Yes</v>
      </c>
      <c r="M12" s="197" t="str">
        <f ca="1">INDIRECT("'"&amp;$Q12&amp;"'!F32")</f>
        <v>Yes</v>
      </c>
      <c r="N12" s="197" t="str">
        <f ca="1">INDIRECT("'"&amp;$Q12&amp;"'!B34")</f>
        <v xml:space="preserve">     We have enrolled a class of 18 UCLA International Medical Graduates (IMGs) to the program. Evidence of their enrollment includes completed and signed agreement forms (see binder tab 3) as well as participation in the program. The curriculum is comprised of three programs and is sequential. However, advanced placement direct entry into either Programs B or C is possible and is contingent on passage of Step 1 or Steps 1 and 2 of the United States Medical Licensing Examinations (USMLE) prior to application to the program as well as the applicant’s English diagnostic examination score. Curriculum includes:
Program A: rigorous, full-time study commitment at Kaplan, studying for Basic Science Boards, and participating in live lectures
Program B: rigorous, full-time self-study while simultaneously obtaining life support certifications (i.e., Advanced Life Support in Obstetrics (ALSO), Basic Life Support (BLS), Advanced Cardiac Life Support (ACLS)), participation in a required Ambulatory Internal/Family Medicine eight (8) week didactic clerkship with medical students and faculty, participation in the Observed Simulated Clinical Examination (OSCE) in preparation for the USMLE CS, and attendance at UCLA Family Medicine Residency Program Grand Rounds
Program C: participation in a 12-week clinical observership that may include some overnight calls, attendance at weekly UCLA Family Medicine Grand Rounds and other didactic sessions, concurrent enrollment in English for Health Professionals, and completion of the Electronic Residency Application Service (ERAS) in order to enter into the national match competition
     The success of the program will be measured by the successful passing of their respective USMLEs and advancing from Program A to B to C as well as graduating from the overall program and being placed into a United State Family Medicine residency program via the match process.
     During the second half of the demonstration year we added curricula to the three programs mentioned above. The additional curricula includes further sessions of English writing and language skills and completion of the IHI Open School Certificate Course for the Patient Centered Medical Home for Program C.  In addition, we learned that the Medical Board of California (MBC) is in the process of reviewing all foreign medical schools listed as “recognized” and distinguishing between for-profit vs. non-for-profit foreign medical schools. Further, we learned that each campus must be separately “recognized”, including satellite campuses. At a practical level, this means we are checking with the MBC to ensure that we accept scholars whose school is “recognized.”
     One challenge that has surfaced in relation to enrolling IMGs is Cuban Law as it relates to the USMLEs. In order for an IMG to take any of these exams, the Educational Commission for Foreign Medical Graduates (ECFMG) must review and approve medical school transcripts and diplomas before scheduling the USMLEs. Given the uncertainty of accepting Cuban medical school graduates, we must determine if a Cuban applicant has obtained authorization from the ECFMG to schedule the USMLE Step 1 examination prior to making a final recruitment decision. Otherwise, the risk of no return on investment will be high when a Cuban applicant is admitted, but is unable to advance due to said Cuban law.</v>
      </c>
      <c r="O12" s="197" t="str">
        <f ca="1">INDIRECT("'"&amp;$Q12&amp;"'!F42")</f>
        <v>Yes</v>
      </c>
      <c r="P12" s="197">
        <f ca="1">INDIRECT("'"&amp;$Q12&amp;"'!F44")</f>
        <v>1</v>
      </c>
      <c r="Q12" t="s">
        <v>282</v>
      </c>
      <c r="R12">
        <v>2</v>
      </c>
    </row>
    <row r="13" spans="1:18" x14ac:dyDescent="0.25">
      <c r="A13" s="197" t="str">
        <f>'Total Payment Amount'!$D$2</f>
        <v>UCLA Health System</v>
      </c>
      <c r="B13" s="197" t="str">
        <f>'Total Payment Amount'!$D$3</f>
        <v>DY 7</v>
      </c>
      <c r="C13" s="198">
        <f>'Total Payment Amount'!$D$4</f>
        <v>41212</v>
      </c>
      <c r="D13" s="200" t="str">
        <f t="shared" ca="1" si="0"/>
        <v>Category 1: Increase Training of Primary Care Workforce</v>
      </c>
      <c r="E13" s="197">
        <f t="shared" ca="1" si="1"/>
        <v>6351400</v>
      </c>
      <c r="F13" s="197">
        <f t="shared" ca="1" si="2"/>
        <v>6351400</v>
      </c>
      <c r="G13" s="200" t="str">
        <f ca="1">INDIRECT("'"&amp;$Q13&amp;"'!B47")</f>
        <v>Process Milestone:</v>
      </c>
      <c r="H13" s="197" t="str">
        <f ca="1">INDIRECT("'"&amp;$Q13&amp;"'!D47")</f>
        <v>Develop mentoring program with primary care faculty and new trainees</v>
      </c>
      <c r="I13" s="197"/>
      <c r="J13" s="197">
        <f ca="1">INDIRECT("'"&amp;$Q13&amp;"'!F50")</f>
        <v>0</v>
      </c>
      <c r="K13" s="197">
        <f ca="1">INDIRECT("'"&amp;$Q13&amp;"'!F52")</f>
        <v>0</v>
      </c>
      <c r="L13" s="197" t="str">
        <f ca="1">INDIRECT("'"&amp;$Q13&amp;"'!F54")</f>
        <v>Yes</v>
      </c>
      <c r="M13" s="197" t="str">
        <f ca="1">INDIRECT("'"&amp;$Q13&amp;"'!F57")</f>
        <v>Yes</v>
      </c>
      <c r="N13" s="197" t="str">
        <f ca="1">INDIRECT("'"&amp;$Q13&amp;"'!B59")</f>
        <v xml:space="preserve">     The mentoring program for UCLA IMG scholars is provided by program faculty. This program includes several components including: clinical practice teaching; English for health professionals; HIV, Hepatitis C, and TB training; interviewing skills; job skills training; personal statement and Common Application Form (CAF) for NRMP Competition mentoring; mock interviews; and, NBME diagnostic test result review. We also track English class attendance as well as diagnostic test results of National Medical Board Exams (NBME), which are the basis for 1:1 mentoring sessions on academic performance. In addition, we have developed flyers for the HIV, Hepatitis, and TB training sessions and symposium. Supporting documentation for the mentoring program can be found in binder tab 3.
     One issue that has surfaced is cost of living for our IMGs. The UCLA IMG Program has reached out to Wells Fargo and has explored financing options to help our UCLA scholars focus 100% of their time to complete their studies and successfully pass the USMLE examinations. We will continue to look for opportunities to work with donors and future employers to provide our IMGs with additional funds and at the same time create a financially viable and sustainable program to grow the primary care workforce.</v>
      </c>
      <c r="O13" s="197" t="str">
        <f ca="1">INDIRECT("'"&amp;$Q13&amp;"'!F67")</f>
        <v>Yes</v>
      </c>
      <c r="P13" s="197">
        <f ca="1">INDIRECT("'"&amp;$Q13&amp;"'!F69")</f>
        <v>1</v>
      </c>
      <c r="Q13" t="s">
        <v>282</v>
      </c>
      <c r="R13">
        <v>2</v>
      </c>
    </row>
    <row r="14" spans="1:18" x14ac:dyDescent="0.25">
      <c r="A14" s="197" t="str">
        <f>'Total Payment Amount'!$D$2</f>
        <v>UCLA Health System</v>
      </c>
      <c r="B14" s="197" t="str">
        <f>'Total Payment Amount'!$D$3</f>
        <v>DY 7</v>
      </c>
      <c r="C14" s="198">
        <f>'Total Payment Amount'!$D$4</f>
        <v>41212</v>
      </c>
      <c r="D14" s="200" t="str">
        <f t="shared" ca="1" si="0"/>
        <v>Category 1: Increase Training of Primary Care Workforce</v>
      </c>
      <c r="E14" s="197">
        <f t="shared" ca="1" si="1"/>
        <v>6351400</v>
      </c>
      <c r="F14" s="197">
        <f t="shared" ca="1" si="2"/>
        <v>6351400</v>
      </c>
      <c r="G14" s="200" t="str">
        <f ca="1">INDIRECT("'"&amp;$Q14&amp;"'!B72")</f>
        <v>Process Milestone:</v>
      </c>
      <c r="H14" s="197">
        <f ca="1">INDIRECT("'"&amp;$Q14&amp;"'!D72")</f>
        <v>0</v>
      </c>
      <c r="I14" s="197"/>
      <c r="J14" s="197">
        <f ca="1">INDIRECT("'"&amp;$Q14&amp;"'!F75")</f>
        <v>0</v>
      </c>
      <c r="K14" s="197">
        <f ca="1">INDIRECT("'"&amp;$Q14&amp;"'!F77")</f>
        <v>0</v>
      </c>
      <c r="L14" s="197" t="str">
        <f ca="1">INDIRECT("'"&amp;$Q14&amp;"'!F79")</f>
        <v>N/A</v>
      </c>
      <c r="M14" s="197">
        <f ca="1">INDIRECT("'"&amp;$Q14&amp;"'!F82")</f>
        <v>0</v>
      </c>
      <c r="N14" s="197">
        <f ca="1">INDIRECT("'"&amp;$Q14&amp;"'!B84")</f>
        <v>0</v>
      </c>
      <c r="O14" s="197">
        <f ca="1">INDIRECT("'"&amp;$Q14&amp;"'!F92")</f>
        <v>0</v>
      </c>
      <c r="P14" s="197" t="str">
        <f ca="1">INDIRECT("'"&amp;$Q14&amp;"'!F94")</f>
        <v xml:space="preserve"> </v>
      </c>
      <c r="Q14" t="s">
        <v>282</v>
      </c>
      <c r="R14">
        <v>2</v>
      </c>
    </row>
    <row r="15" spans="1:18" x14ac:dyDescent="0.25">
      <c r="A15" s="197" t="str">
        <f>'Total Payment Amount'!$D$2</f>
        <v>UCLA Health System</v>
      </c>
      <c r="B15" s="197" t="str">
        <f>'Total Payment Amount'!$D$3</f>
        <v>DY 7</v>
      </c>
      <c r="C15" s="198">
        <f>'Total Payment Amount'!$D$4</f>
        <v>41212</v>
      </c>
      <c r="D15" s="200" t="str">
        <f t="shared" ca="1" si="0"/>
        <v>Category 1: Increase Training of Primary Care Workforce</v>
      </c>
      <c r="E15" s="197">
        <f t="shared" ca="1" si="1"/>
        <v>6351400</v>
      </c>
      <c r="F15" s="197">
        <f t="shared" ca="1" si="2"/>
        <v>6351400</v>
      </c>
      <c r="G15" s="200" t="str">
        <f ca="1">INDIRECT("'"&amp;$Q15&amp;"'!B97")</f>
        <v>Process Milestone:</v>
      </c>
      <c r="H15" s="197">
        <f ca="1">INDIRECT("'"&amp;$Q15&amp;"'!D97")</f>
        <v>0</v>
      </c>
      <c r="I15" s="197"/>
      <c r="J15" s="197">
        <f ca="1">INDIRECT("'"&amp;$Q15&amp;"'!F100")</f>
        <v>0</v>
      </c>
      <c r="K15" s="197">
        <f ca="1">INDIRECT("'"&amp;$Q15&amp;"'!F102")</f>
        <v>0</v>
      </c>
      <c r="L15" s="197" t="str">
        <f ca="1">INDIRECT("'"&amp;$Q15&amp;"'!F104")</f>
        <v>N/A</v>
      </c>
      <c r="M15" s="197">
        <f ca="1">INDIRECT("'"&amp;$Q15&amp;"'!F107")</f>
        <v>0</v>
      </c>
      <c r="N15" s="197">
        <f ca="1">INDIRECT("'"&amp;$Q15&amp;"'!B109")</f>
        <v>0</v>
      </c>
      <c r="O15" s="197">
        <f ca="1">INDIRECT("'"&amp;$Q15&amp;"'!F117")</f>
        <v>0</v>
      </c>
      <c r="P15" s="197" t="str">
        <f ca="1">INDIRECT("'"&amp;$Q15&amp;"'!F119")</f>
        <v xml:space="preserve"> </v>
      </c>
      <c r="Q15" t="s">
        <v>282</v>
      </c>
      <c r="R15">
        <v>2</v>
      </c>
    </row>
    <row r="16" spans="1:18" x14ac:dyDescent="0.25">
      <c r="A16" s="197" t="str">
        <f>'Total Payment Amount'!$D$2</f>
        <v>UCLA Health System</v>
      </c>
      <c r="B16" s="197" t="str">
        <f>'Total Payment Amount'!$D$3</f>
        <v>DY 7</v>
      </c>
      <c r="C16" s="198">
        <f>'Total Payment Amount'!$D$4</f>
        <v>41212</v>
      </c>
      <c r="D16" s="200" t="str">
        <f t="shared" ca="1" si="0"/>
        <v>Category 1: Increase Training of Primary Care Workforce</v>
      </c>
      <c r="E16" s="197">
        <f t="shared" ca="1" si="1"/>
        <v>6351400</v>
      </c>
      <c r="F16" s="197">
        <f t="shared" ca="1" si="2"/>
        <v>6351400</v>
      </c>
      <c r="G16" s="200" t="str">
        <f ca="1">INDIRECT("'"&amp;$Q16&amp;"'!B122")</f>
        <v>Process Milestone:</v>
      </c>
      <c r="H16" s="197">
        <f ca="1">INDIRECT("'"&amp;$Q16&amp;"'!D122")</f>
        <v>0</v>
      </c>
      <c r="I16" s="197"/>
      <c r="J16" s="197">
        <f ca="1">INDIRECT("'"&amp;$Q16&amp;"'!F125")</f>
        <v>0</v>
      </c>
      <c r="K16" s="197">
        <f ca="1">INDIRECT("'"&amp;$Q16&amp;"'!F127")</f>
        <v>0</v>
      </c>
      <c r="L16" s="197" t="str">
        <f ca="1">INDIRECT("'"&amp;$Q16&amp;"'!F129")</f>
        <v>N/A</v>
      </c>
      <c r="M16" s="197">
        <f ca="1">INDIRECT("'"&amp;$Q16&amp;"'!F132")</f>
        <v>0</v>
      </c>
      <c r="N16" s="197">
        <f ca="1">INDIRECT("'"&amp;$Q16&amp;"'!B134")</f>
        <v>0</v>
      </c>
      <c r="O16" s="197">
        <f ca="1">INDIRECT("'"&amp;$Q16&amp;"'!F142")</f>
        <v>0</v>
      </c>
      <c r="P16" s="197" t="str">
        <f ca="1">INDIRECT("'"&amp;$Q16&amp;"'!F144")</f>
        <v xml:space="preserve"> </v>
      </c>
      <c r="Q16" t="s">
        <v>282</v>
      </c>
      <c r="R16">
        <v>2</v>
      </c>
    </row>
    <row r="17" spans="1:18" x14ac:dyDescent="0.25">
      <c r="A17" s="197" t="str">
        <f>'Total Payment Amount'!$D$2</f>
        <v>UCLA Health System</v>
      </c>
      <c r="B17" s="197" t="str">
        <f>'Total Payment Amount'!$D$3</f>
        <v>DY 7</v>
      </c>
      <c r="C17" s="198">
        <f>'Total Payment Amount'!$D$4</f>
        <v>41212</v>
      </c>
      <c r="D17" s="200" t="str">
        <f t="shared" ca="1" si="0"/>
        <v>Category 1: Increase Training of Primary Care Workforce</v>
      </c>
      <c r="E17" s="197">
        <f t="shared" ca="1" si="1"/>
        <v>6351400</v>
      </c>
      <c r="F17" s="197">
        <f t="shared" ca="1" si="2"/>
        <v>6351400</v>
      </c>
      <c r="G17" s="200" t="str">
        <f ca="1">INDIRECT("'"&amp;$Q17&amp;"'!B147")</f>
        <v>Improvement Milestone:</v>
      </c>
      <c r="H17" s="197">
        <f ca="1">INDIRECT("'"&amp;$Q17&amp;"'!D147")</f>
        <v>0</v>
      </c>
      <c r="I17" s="197"/>
      <c r="J17" s="197">
        <f ca="1">INDIRECT("'"&amp;$Q17&amp;"'!F150")</f>
        <v>0</v>
      </c>
      <c r="K17" s="197">
        <f ca="1">INDIRECT("'"&amp;$Q17&amp;"'!F152")</f>
        <v>0</v>
      </c>
      <c r="L17" s="197" t="str">
        <f ca="1">INDIRECT("'"&amp;$Q17&amp;"'!F154")</f>
        <v>N/A</v>
      </c>
      <c r="M17" s="197">
        <f ca="1">INDIRECT("'"&amp;$Q17&amp;"'!F157")</f>
        <v>0</v>
      </c>
      <c r="N17" s="197">
        <f ca="1">INDIRECT("'"&amp;$Q17&amp;"'!B159")</f>
        <v>0</v>
      </c>
      <c r="O17" s="197">
        <f ca="1">INDIRECT("'"&amp;$Q17&amp;"'!F167")</f>
        <v>0</v>
      </c>
      <c r="P17" s="197" t="str">
        <f ca="1">INDIRECT("'"&amp;$Q17&amp;"'!F169")</f>
        <v xml:space="preserve"> </v>
      </c>
      <c r="Q17" t="s">
        <v>282</v>
      </c>
      <c r="R17">
        <v>2</v>
      </c>
    </row>
    <row r="18" spans="1:18" x14ac:dyDescent="0.25">
      <c r="A18" s="197" t="str">
        <f>'Total Payment Amount'!$D$2</f>
        <v>UCLA Health System</v>
      </c>
      <c r="B18" s="197" t="str">
        <f>'Total Payment Amount'!$D$3</f>
        <v>DY 7</v>
      </c>
      <c r="C18" s="198">
        <f>'Total Payment Amount'!$D$4</f>
        <v>41212</v>
      </c>
      <c r="D18" s="200" t="str">
        <f t="shared" ca="1" si="0"/>
        <v>Category 1: Increase Training of Primary Care Workforce</v>
      </c>
      <c r="E18" s="197">
        <f t="shared" ca="1" si="1"/>
        <v>6351400</v>
      </c>
      <c r="F18" s="197">
        <f t="shared" ca="1" si="2"/>
        <v>6351400</v>
      </c>
      <c r="G18" s="200" t="str">
        <f ca="1">INDIRECT("'"&amp;$Q18&amp;"'!B172")</f>
        <v>Improvement Milestone:</v>
      </c>
      <c r="H18" s="197">
        <f ca="1">INDIRECT("'"&amp;$Q18&amp;"'!D172")</f>
        <v>0</v>
      </c>
      <c r="I18" s="197"/>
      <c r="J18" s="197">
        <f ca="1">INDIRECT("'"&amp;$Q18&amp;"'!F175")</f>
        <v>0</v>
      </c>
      <c r="K18" s="197">
        <f ca="1">INDIRECT("'"&amp;$Q18&amp;"'!F177")</f>
        <v>0</v>
      </c>
      <c r="L18" s="197" t="str">
        <f ca="1">INDIRECT("'"&amp;$Q18&amp;"'!F179")</f>
        <v>N/A</v>
      </c>
      <c r="M18" s="197">
        <f ca="1">INDIRECT("'"&amp;$Q18&amp;"'!F182")</f>
        <v>0</v>
      </c>
      <c r="N18" s="197">
        <f ca="1">INDIRECT("'"&amp;$Q18&amp;"'!B184")</f>
        <v>0</v>
      </c>
      <c r="O18" s="197">
        <f ca="1">INDIRECT("'"&amp;$Q18&amp;"'!F192")</f>
        <v>0</v>
      </c>
      <c r="P18" s="197" t="str">
        <f ca="1">INDIRECT("'"&amp;$Q18&amp;"'!F194")</f>
        <v xml:space="preserve"> </v>
      </c>
      <c r="Q18" t="s">
        <v>282</v>
      </c>
      <c r="R18">
        <v>2</v>
      </c>
    </row>
    <row r="19" spans="1:18" x14ac:dyDescent="0.25">
      <c r="A19" s="197" t="str">
        <f>'Total Payment Amount'!$D$2</f>
        <v>UCLA Health System</v>
      </c>
      <c r="B19" s="197" t="str">
        <f>'Total Payment Amount'!$D$3</f>
        <v>DY 7</v>
      </c>
      <c r="C19" s="198">
        <f>'Total Payment Amount'!$D$4</f>
        <v>41212</v>
      </c>
      <c r="D19" s="200" t="str">
        <f t="shared" ca="1" si="0"/>
        <v>Category 1: Increase Training of Primary Care Workforce</v>
      </c>
      <c r="E19" s="197">
        <f t="shared" ca="1" si="1"/>
        <v>6351400</v>
      </c>
      <c r="F19" s="197">
        <f t="shared" ca="1" si="2"/>
        <v>6351400</v>
      </c>
      <c r="G19" s="200" t="str">
        <f ca="1">INDIRECT("'"&amp;$Q19&amp;"'!B197")</f>
        <v>Improvement Milestone:</v>
      </c>
      <c r="H19" s="197">
        <f ca="1">INDIRECT("'"&amp;$Q19&amp;"'!D197")</f>
        <v>0</v>
      </c>
      <c r="I19" s="197"/>
      <c r="J19" s="197">
        <f ca="1">INDIRECT("'"&amp;$Q19&amp;"'!F200")</f>
        <v>0</v>
      </c>
      <c r="K19" s="197">
        <f ca="1">INDIRECT("'"&amp;$Q19&amp;"'!F202")</f>
        <v>0</v>
      </c>
      <c r="L19" s="197" t="str">
        <f ca="1">INDIRECT("'"&amp;$Q19&amp;"'!F204")</f>
        <v>N/A</v>
      </c>
      <c r="M19" s="197">
        <f ca="1">INDIRECT("'"&amp;$Q19&amp;"'!F207")</f>
        <v>0</v>
      </c>
      <c r="N19" s="197">
        <f ca="1">INDIRECT("'"&amp;$Q19&amp;"'!B209")</f>
        <v>0</v>
      </c>
      <c r="O19" s="197">
        <f ca="1">INDIRECT("'"&amp;$Q19&amp;"'!F217")</f>
        <v>0</v>
      </c>
      <c r="P19" s="197" t="str">
        <f ca="1">INDIRECT("'"&amp;$Q19&amp;"'!F219")</f>
        <v xml:space="preserve"> </v>
      </c>
      <c r="Q19" t="s">
        <v>282</v>
      </c>
      <c r="R19">
        <v>2</v>
      </c>
    </row>
    <row r="20" spans="1:18" x14ac:dyDescent="0.25">
      <c r="A20" s="197" t="str">
        <f>'Total Payment Amount'!$D$2</f>
        <v>UCLA Health System</v>
      </c>
      <c r="B20" s="197" t="str">
        <f>'Total Payment Amount'!$D$3</f>
        <v>DY 7</v>
      </c>
      <c r="C20" s="198">
        <f>'Total Payment Amount'!$D$4</f>
        <v>41212</v>
      </c>
      <c r="D20" s="200" t="str">
        <f t="shared" ca="1" si="0"/>
        <v>Category 1: Increase Training of Primary Care Workforce</v>
      </c>
      <c r="E20" s="197">
        <f t="shared" ca="1" si="1"/>
        <v>6351400</v>
      </c>
      <c r="F20" s="197">
        <f t="shared" ca="1" si="2"/>
        <v>6351400</v>
      </c>
      <c r="G20" s="200" t="str">
        <f ca="1">INDIRECT("'"&amp;$Q20&amp;"'!B222")</f>
        <v>Improvement Milestone:</v>
      </c>
      <c r="H20" s="197">
        <f ca="1">INDIRECT("'"&amp;$Q20&amp;"'!D222")</f>
        <v>0</v>
      </c>
      <c r="I20" s="197"/>
      <c r="J20" s="197">
        <f ca="1">INDIRECT("'"&amp;$Q20&amp;"'!F225")</f>
        <v>0</v>
      </c>
      <c r="K20" s="197">
        <f ca="1">INDIRECT("'"&amp;$Q20&amp;"'!F227")</f>
        <v>0</v>
      </c>
      <c r="L20" s="197" t="str">
        <f ca="1">INDIRECT("'"&amp;$Q20&amp;"'!F229")</f>
        <v>N/A</v>
      </c>
      <c r="M20" s="197">
        <f ca="1">INDIRECT("'"&amp;$Q20&amp;"'!F232")</f>
        <v>0</v>
      </c>
      <c r="N20" s="197">
        <f ca="1">INDIRECT("'"&amp;$Q20&amp;"'!B234")</f>
        <v>0</v>
      </c>
      <c r="O20" s="197">
        <f ca="1">INDIRECT("'"&amp;$Q20&amp;"'!F242")</f>
        <v>0</v>
      </c>
      <c r="P20" s="197" t="str">
        <f ca="1">INDIRECT("'"&amp;$Q20&amp;"'!F244")</f>
        <v xml:space="preserve"> </v>
      </c>
      <c r="Q20" t="s">
        <v>282</v>
      </c>
      <c r="R20">
        <v>2</v>
      </c>
    </row>
    <row r="21" spans="1:18" x14ac:dyDescent="0.25">
      <c r="A21" s="197" t="str">
        <f>'Total Payment Amount'!$D$2</f>
        <v>UCLA Health System</v>
      </c>
      <c r="B21" s="197" t="str">
        <f>'Total Payment Amount'!$D$3</f>
        <v>DY 7</v>
      </c>
      <c r="C21" s="198">
        <f>'Total Payment Amount'!$D$4</f>
        <v>41212</v>
      </c>
      <c r="D21" s="200" t="str">
        <f t="shared" ca="1" si="0"/>
        <v>Category 1: Increase Training of Primary Care Workforce</v>
      </c>
      <c r="E21" s="197">
        <f t="shared" ca="1" si="1"/>
        <v>6351400</v>
      </c>
      <c r="F21" s="197">
        <f t="shared" ca="1" si="2"/>
        <v>6351400</v>
      </c>
      <c r="G21" s="200" t="str">
        <f ca="1">INDIRECT("'"&amp;$Q21&amp;"'!B247")</f>
        <v>Improvement Milestone:</v>
      </c>
      <c r="H21" s="197">
        <f ca="1">INDIRECT("'"&amp;$Q21&amp;"'!D247")</f>
        <v>0</v>
      </c>
      <c r="I21" s="197"/>
      <c r="J21" s="197">
        <f ca="1">INDIRECT("'"&amp;$Q21&amp;"'!F250")</f>
        <v>0</v>
      </c>
      <c r="K21" s="197">
        <f ca="1">INDIRECT("'"&amp;$Q21&amp;"'!F252")</f>
        <v>0</v>
      </c>
      <c r="L21" s="197" t="str">
        <f ca="1">INDIRECT("'"&amp;$Q21&amp;"'!F254")</f>
        <v>N/A</v>
      </c>
      <c r="M21" s="197">
        <f ca="1">INDIRECT("'"&amp;$Q21&amp;"'!F257")</f>
        <v>0</v>
      </c>
      <c r="N21" s="197">
        <f ca="1">INDIRECT("'"&amp;$Q21&amp;"'!B259")</f>
        <v>0</v>
      </c>
      <c r="O21" s="197">
        <f ca="1">INDIRECT("'"&amp;$Q21&amp;"'!F267")</f>
        <v>0</v>
      </c>
      <c r="P21" s="197" t="str">
        <f ca="1">INDIRECT("'"&amp;$Q21&amp;"'!F269")</f>
        <v xml:space="preserve"> </v>
      </c>
      <c r="Q21" t="s">
        <v>282</v>
      </c>
      <c r="R21">
        <v>2</v>
      </c>
    </row>
    <row r="22" spans="1:18" x14ac:dyDescent="0.25">
      <c r="A22" s="197" t="str">
        <f>'Total Payment Amount'!$D$2</f>
        <v>UCLA Health System</v>
      </c>
      <c r="B22" s="197" t="str">
        <f>'Total Payment Amount'!$D$3</f>
        <v>DY 7</v>
      </c>
      <c r="C22" s="198">
        <f>'Total Payment Amount'!$D$4</f>
        <v>41212</v>
      </c>
      <c r="D22" s="200" t="str">
        <f t="shared" ca="1" si="0"/>
        <v>Category 1: Implement and Utilize Disease Management Registry Functionality</v>
      </c>
      <c r="E22" s="197">
        <f t="shared" ca="1" si="1"/>
        <v>0</v>
      </c>
      <c r="F22" s="197">
        <f t="shared" ca="1" si="2"/>
        <v>0</v>
      </c>
      <c r="G22" s="200" t="str">
        <f ca="1">INDIRECT("'"&amp;$Q22&amp;"'!B22")</f>
        <v>Process Milestone:</v>
      </c>
      <c r="H22" s="197">
        <f ca="1">INDIRECT("'"&amp;$Q22&amp;"'!D22")</f>
        <v>0</v>
      </c>
      <c r="I22" s="197"/>
      <c r="J22" s="197">
        <f ca="1">INDIRECT("'"&amp;$Q22&amp;"'!F25")</f>
        <v>0</v>
      </c>
      <c r="K22" s="197">
        <f ca="1">INDIRECT("'"&amp;$Q22&amp;"'!F27")</f>
        <v>0</v>
      </c>
      <c r="L22" s="197" t="str">
        <f ca="1">INDIRECT("'"&amp;$Q22&amp;"'!F29")</f>
        <v>N/A</v>
      </c>
      <c r="M22" s="197">
        <f ca="1">INDIRECT("'"&amp;$Q22&amp;"'!F32")</f>
        <v>0</v>
      </c>
      <c r="N22" s="197">
        <f ca="1">INDIRECT("'"&amp;$Q22&amp;"'!B34")</f>
        <v>0</v>
      </c>
      <c r="O22" s="197">
        <f ca="1">INDIRECT("'"&amp;$Q22&amp;"'!F42")</f>
        <v>0</v>
      </c>
      <c r="P22" s="197" t="str">
        <f ca="1">INDIRECT("'"&amp;$Q22&amp;"'!F44")</f>
        <v xml:space="preserve"> </v>
      </c>
      <c r="Q22" t="s">
        <v>255</v>
      </c>
      <c r="R22">
        <v>3</v>
      </c>
    </row>
    <row r="23" spans="1:18" x14ac:dyDescent="0.25">
      <c r="A23" s="197" t="str">
        <f>'Total Payment Amount'!$D$2</f>
        <v>UCLA Health System</v>
      </c>
      <c r="B23" s="197" t="str">
        <f>'Total Payment Amount'!$D$3</f>
        <v>DY 7</v>
      </c>
      <c r="C23" s="198">
        <f>'Total Payment Amount'!$D$4</f>
        <v>41212</v>
      </c>
      <c r="D23" s="200" t="str">
        <f t="shared" ca="1" si="0"/>
        <v>Category 1: Implement and Utilize Disease Management Registry Functionality</v>
      </c>
      <c r="E23" s="197">
        <f t="shared" ca="1" si="1"/>
        <v>0</v>
      </c>
      <c r="F23" s="197">
        <f t="shared" ca="1" si="2"/>
        <v>0</v>
      </c>
      <c r="G23" s="200" t="str">
        <f ca="1">INDIRECT("'"&amp;$Q23&amp;"'!B47")</f>
        <v>Process Milestone:</v>
      </c>
      <c r="H23" s="197">
        <f ca="1">INDIRECT("'"&amp;$Q23&amp;"'!D47")</f>
        <v>0</v>
      </c>
      <c r="I23" s="197"/>
      <c r="J23" s="197">
        <f ca="1">INDIRECT("'"&amp;$Q23&amp;"'!F50")</f>
        <v>0</v>
      </c>
      <c r="K23" s="197">
        <f ca="1">INDIRECT("'"&amp;$Q23&amp;"'!F52")</f>
        <v>0</v>
      </c>
      <c r="L23" s="197" t="str">
        <f ca="1">INDIRECT("'"&amp;$Q23&amp;"'!F54")</f>
        <v>N/A</v>
      </c>
      <c r="M23" s="197">
        <f ca="1">INDIRECT("'"&amp;$Q23&amp;"'!F57")</f>
        <v>0</v>
      </c>
      <c r="N23" s="197">
        <f ca="1">INDIRECT("'"&amp;$Q23&amp;"'!B59")</f>
        <v>0</v>
      </c>
      <c r="O23" s="197">
        <f ca="1">INDIRECT("'"&amp;$Q23&amp;"'!F67")</f>
        <v>0</v>
      </c>
      <c r="P23" s="197" t="str">
        <f ca="1">INDIRECT("'"&amp;$Q23&amp;"'!F69")</f>
        <v xml:space="preserve"> </v>
      </c>
      <c r="Q23" t="s">
        <v>255</v>
      </c>
      <c r="R23">
        <v>3</v>
      </c>
    </row>
    <row r="24" spans="1:18" x14ac:dyDescent="0.25">
      <c r="A24" s="197" t="str">
        <f>'Total Payment Amount'!$D$2</f>
        <v>UCLA Health System</v>
      </c>
      <c r="B24" s="197" t="str">
        <f>'Total Payment Amount'!$D$3</f>
        <v>DY 7</v>
      </c>
      <c r="C24" s="198">
        <f>'Total Payment Amount'!$D$4</f>
        <v>41212</v>
      </c>
      <c r="D24" s="200" t="str">
        <f t="shared" ca="1" si="0"/>
        <v>Category 1: Implement and Utilize Disease Management Registry Functionality</v>
      </c>
      <c r="E24" s="197">
        <f t="shared" ca="1" si="1"/>
        <v>0</v>
      </c>
      <c r="F24" s="197">
        <f t="shared" ca="1" si="2"/>
        <v>0</v>
      </c>
      <c r="G24" s="200" t="str">
        <f ca="1">INDIRECT("'"&amp;$Q24&amp;"'!B72")</f>
        <v>Process Milestone:</v>
      </c>
      <c r="H24" s="197">
        <f ca="1">INDIRECT("'"&amp;$Q24&amp;"'!D72")</f>
        <v>0</v>
      </c>
      <c r="I24" s="197"/>
      <c r="J24" s="197">
        <f ca="1">INDIRECT("'"&amp;$Q24&amp;"'!F75")</f>
        <v>0</v>
      </c>
      <c r="K24" s="197">
        <f ca="1">INDIRECT("'"&amp;$Q24&amp;"'!F77")</f>
        <v>0</v>
      </c>
      <c r="L24" s="197" t="str">
        <f ca="1">INDIRECT("'"&amp;$Q24&amp;"'!F79")</f>
        <v>N/A</v>
      </c>
      <c r="M24" s="197">
        <f ca="1">INDIRECT("'"&amp;$Q24&amp;"'!F82")</f>
        <v>0</v>
      </c>
      <c r="N24" s="197">
        <f ca="1">INDIRECT("'"&amp;$Q24&amp;"'!B84")</f>
        <v>0</v>
      </c>
      <c r="O24" s="197">
        <f ca="1">INDIRECT("'"&amp;$Q24&amp;"'!F92")</f>
        <v>0</v>
      </c>
      <c r="P24" s="197" t="str">
        <f ca="1">INDIRECT("'"&amp;$Q24&amp;"'!F94")</f>
        <v xml:space="preserve"> </v>
      </c>
      <c r="Q24" t="s">
        <v>255</v>
      </c>
      <c r="R24">
        <v>3</v>
      </c>
    </row>
    <row r="25" spans="1:18" x14ac:dyDescent="0.25">
      <c r="A25" s="197" t="str">
        <f>'Total Payment Amount'!$D$2</f>
        <v>UCLA Health System</v>
      </c>
      <c r="B25" s="197" t="str">
        <f>'Total Payment Amount'!$D$3</f>
        <v>DY 7</v>
      </c>
      <c r="C25" s="198">
        <f>'Total Payment Amount'!$D$4</f>
        <v>41212</v>
      </c>
      <c r="D25" s="200" t="str">
        <f t="shared" ca="1" si="0"/>
        <v>Category 1: Implement and Utilize Disease Management Registry Functionality</v>
      </c>
      <c r="E25" s="197">
        <f t="shared" ca="1" si="1"/>
        <v>0</v>
      </c>
      <c r="F25" s="197">
        <f t="shared" ca="1" si="2"/>
        <v>0</v>
      </c>
      <c r="G25" s="200" t="str">
        <f ca="1">INDIRECT("'"&amp;$Q25&amp;"'!B97")</f>
        <v>Process Milestone:</v>
      </c>
      <c r="H25" s="197">
        <f ca="1">INDIRECT("'"&amp;$Q25&amp;"'!D97")</f>
        <v>0</v>
      </c>
      <c r="I25" s="197"/>
      <c r="J25" s="197">
        <f ca="1">INDIRECT("'"&amp;$Q25&amp;"'!F100")</f>
        <v>0</v>
      </c>
      <c r="K25" s="197">
        <f ca="1">INDIRECT("'"&amp;$Q25&amp;"'!F102")</f>
        <v>0</v>
      </c>
      <c r="L25" s="197" t="str">
        <f ca="1">INDIRECT("'"&amp;$Q25&amp;"'!F104")</f>
        <v>N/A</v>
      </c>
      <c r="M25" s="197">
        <f ca="1">INDIRECT("'"&amp;$Q25&amp;"'!F107")</f>
        <v>0</v>
      </c>
      <c r="N25" s="197">
        <f ca="1">INDIRECT("'"&amp;$Q25&amp;"'!B109")</f>
        <v>0</v>
      </c>
      <c r="O25" s="197">
        <f ca="1">INDIRECT("'"&amp;$Q25&amp;"'!F117")</f>
        <v>0</v>
      </c>
      <c r="P25" s="197" t="str">
        <f ca="1">INDIRECT("'"&amp;$Q25&amp;"'!F119")</f>
        <v xml:space="preserve"> </v>
      </c>
      <c r="Q25" t="s">
        <v>255</v>
      </c>
      <c r="R25">
        <v>3</v>
      </c>
    </row>
    <row r="26" spans="1:18" x14ac:dyDescent="0.25">
      <c r="A26" s="197" t="str">
        <f>'Total Payment Amount'!$D$2</f>
        <v>UCLA Health System</v>
      </c>
      <c r="B26" s="197" t="str">
        <f>'Total Payment Amount'!$D$3</f>
        <v>DY 7</v>
      </c>
      <c r="C26" s="198">
        <f>'Total Payment Amount'!$D$4</f>
        <v>41212</v>
      </c>
      <c r="D26" s="200" t="str">
        <f t="shared" ca="1" si="0"/>
        <v>Category 1: Implement and Utilize Disease Management Registry Functionality</v>
      </c>
      <c r="E26" s="197">
        <f t="shared" ca="1" si="1"/>
        <v>0</v>
      </c>
      <c r="F26" s="197">
        <f t="shared" ca="1" si="2"/>
        <v>0</v>
      </c>
      <c r="G26" s="200" t="str">
        <f ca="1">INDIRECT("'"&amp;$Q26&amp;"'!B122")</f>
        <v>Process Milestone:</v>
      </c>
      <c r="H26" s="197">
        <f ca="1">INDIRECT("'"&amp;$Q26&amp;"'!D122")</f>
        <v>0</v>
      </c>
      <c r="I26" s="197"/>
      <c r="J26" s="197">
        <f ca="1">INDIRECT("'"&amp;$Q26&amp;"'!F125")</f>
        <v>0</v>
      </c>
      <c r="K26" s="197">
        <f ca="1">INDIRECT("'"&amp;$Q26&amp;"'!F127")</f>
        <v>0</v>
      </c>
      <c r="L26" s="197" t="str">
        <f ca="1">INDIRECT("'"&amp;$Q26&amp;"'!F129")</f>
        <v>N/A</v>
      </c>
      <c r="M26" s="197">
        <f ca="1">INDIRECT("'"&amp;$Q26&amp;"'!F132")</f>
        <v>0</v>
      </c>
      <c r="N26" s="197">
        <f ca="1">INDIRECT("'"&amp;$Q26&amp;"'!B134")</f>
        <v>0</v>
      </c>
      <c r="O26" s="197">
        <f ca="1">INDIRECT("'"&amp;$Q26&amp;"'!F142")</f>
        <v>0</v>
      </c>
      <c r="P26" s="197" t="str">
        <f ca="1">INDIRECT("'"&amp;$Q26&amp;"'!F144")</f>
        <v xml:space="preserve"> </v>
      </c>
      <c r="Q26" t="s">
        <v>255</v>
      </c>
      <c r="R26">
        <v>3</v>
      </c>
    </row>
    <row r="27" spans="1:18" x14ac:dyDescent="0.25">
      <c r="A27" s="197" t="str">
        <f>'Total Payment Amount'!$D$2</f>
        <v>UCLA Health System</v>
      </c>
      <c r="B27" s="197" t="str">
        <f>'Total Payment Amount'!$D$3</f>
        <v>DY 7</v>
      </c>
      <c r="C27" s="198">
        <f>'Total Payment Amount'!$D$4</f>
        <v>41212</v>
      </c>
      <c r="D27" s="200" t="str">
        <f t="shared" ca="1" si="0"/>
        <v>Category 1: Implement and Utilize Disease Management Registry Functionality</v>
      </c>
      <c r="E27" s="197">
        <f t="shared" ca="1" si="1"/>
        <v>0</v>
      </c>
      <c r="F27" s="197">
        <f t="shared" ca="1" si="2"/>
        <v>0</v>
      </c>
      <c r="G27" s="200" t="str">
        <f ca="1">INDIRECT("'"&amp;$Q27&amp;"'!B147")</f>
        <v>Improvement Milestone:</v>
      </c>
      <c r="H27" s="197">
        <f ca="1">INDIRECT("'"&amp;$Q27&amp;"'!D147")</f>
        <v>0</v>
      </c>
      <c r="I27" s="197"/>
      <c r="J27" s="197">
        <f ca="1">INDIRECT("'"&amp;$Q27&amp;"'!F150")</f>
        <v>0</v>
      </c>
      <c r="K27" s="197">
        <f ca="1">INDIRECT("'"&amp;$Q27&amp;"'!F152")</f>
        <v>0</v>
      </c>
      <c r="L27" s="197" t="str">
        <f ca="1">INDIRECT("'"&amp;$Q27&amp;"'!F154")</f>
        <v>N/A</v>
      </c>
      <c r="M27" s="197">
        <f ca="1">INDIRECT("'"&amp;$Q27&amp;"'!F157")</f>
        <v>0</v>
      </c>
      <c r="N27" s="197">
        <f ca="1">INDIRECT("'"&amp;$Q27&amp;"'!B159")</f>
        <v>0</v>
      </c>
      <c r="O27" s="197">
        <f ca="1">INDIRECT("'"&amp;$Q27&amp;"'!F167")</f>
        <v>0</v>
      </c>
      <c r="P27" s="197" t="str">
        <f ca="1">INDIRECT("'"&amp;$Q27&amp;"'!F169")</f>
        <v xml:space="preserve"> </v>
      </c>
      <c r="Q27" t="s">
        <v>255</v>
      </c>
      <c r="R27">
        <v>3</v>
      </c>
    </row>
    <row r="28" spans="1:18" x14ac:dyDescent="0.25">
      <c r="A28" s="197" t="str">
        <f>'Total Payment Amount'!$D$2</f>
        <v>UCLA Health System</v>
      </c>
      <c r="B28" s="197" t="str">
        <f>'Total Payment Amount'!$D$3</f>
        <v>DY 7</v>
      </c>
      <c r="C28" s="198">
        <f>'Total Payment Amount'!$D$4</f>
        <v>41212</v>
      </c>
      <c r="D28" s="200" t="str">
        <f t="shared" ca="1" si="0"/>
        <v>Category 1: Implement and Utilize Disease Management Registry Functionality</v>
      </c>
      <c r="E28" s="197">
        <f t="shared" ca="1" si="1"/>
        <v>0</v>
      </c>
      <c r="F28" s="197">
        <f t="shared" ca="1" si="2"/>
        <v>0</v>
      </c>
      <c r="G28" s="200" t="str">
        <f ca="1">INDIRECT("'"&amp;$Q28&amp;"'!B172")</f>
        <v>Improvement Milestone:</v>
      </c>
      <c r="H28" s="197">
        <f ca="1">INDIRECT("'"&amp;$Q28&amp;"'!D172")</f>
        <v>0</v>
      </c>
      <c r="I28" s="197"/>
      <c r="J28" s="197">
        <f ca="1">INDIRECT("'"&amp;$Q28&amp;"'!F175")</f>
        <v>0</v>
      </c>
      <c r="K28" s="197">
        <f ca="1">INDIRECT("'"&amp;$Q28&amp;"'!F177")</f>
        <v>0</v>
      </c>
      <c r="L28" s="197" t="str">
        <f ca="1">INDIRECT("'"&amp;$Q28&amp;"'!F179")</f>
        <v>N/A</v>
      </c>
      <c r="M28" s="197">
        <f ca="1">INDIRECT("'"&amp;$Q28&amp;"'!F182")</f>
        <v>0</v>
      </c>
      <c r="N28" s="197">
        <f ca="1">INDIRECT("'"&amp;$Q28&amp;"'!B184")</f>
        <v>0</v>
      </c>
      <c r="O28" s="197">
        <f ca="1">INDIRECT("'"&amp;$Q28&amp;"'!F192")</f>
        <v>0</v>
      </c>
      <c r="P28" s="197" t="str">
        <f ca="1">INDIRECT("'"&amp;$Q28&amp;"'!F194")</f>
        <v xml:space="preserve"> </v>
      </c>
      <c r="Q28" t="s">
        <v>255</v>
      </c>
      <c r="R28">
        <v>3</v>
      </c>
    </row>
    <row r="29" spans="1:18" x14ac:dyDescent="0.25">
      <c r="A29" s="197" t="str">
        <f>'Total Payment Amount'!$D$2</f>
        <v>UCLA Health System</v>
      </c>
      <c r="B29" s="197" t="str">
        <f>'Total Payment Amount'!$D$3</f>
        <v>DY 7</v>
      </c>
      <c r="C29" s="198">
        <f>'Total Payment Amount'!$D$4</f>
        <v>41212</v>
      </c>
      <c r="D29" s="200" t="str">
        <f t="shared" ca="1" si="0"/>
        <v>Category 1: Implement and Utilize Disease Management Registry Functionality</v>
      </c>
      <c r="E29" s="197">
        <f t="shared" ca="1" si="1"/>
        <v>0</v>
      </c>
      <c r="F29" s="197">
        <f t="shared" ca="1" si="2"/>
        <v>0</v>
      </c>
      <c r="G29" s="200" t="str">
        <f ca="1">INDIRECT("'"&amp;$Q29&amp;"'!B197")</f>
        <v>Improvement Milestone:</v>
      </c>
      <c r="H29" s="197">
        <f ca="1">INDIRECT("'"&amp;$Q29&amp;"'!D197")</f>
        <v>0</v>
      </c>
      <c r="I29" s="197"/>
      <c r="J29" s="197">
        <f ca="1">INDIRECT("'"&amp;$Q29&amp;"'!F200")</f>
        <v>0</v>
      </c>
      <c r="K29" s="197">
        <f ca="1">INDIRECT("'"&amp;$Q29&amp;"'!F202")</f>
        <v>0</v>
      </c>
      <c r="L29" s="197" t="str">
        <f ca="1">INDIRECT("'"&amp;$Q29&amp;"'!F204")</f>
        <v>N/A</v>
      </c>
      <c r="M29" s="197">
        <f ca="1">INDIRECT("'"&amp;$Q29&amp;"'!F207")</f>
        <v>0</v>
      </c>
      <c r="N29" s="197">
        <f ca="1">INDIRECT("'"&amp;$Q29&amp;"'!B209")</f>
        <v>0</v>
      </c>
      <c r="O29" s="197">
        <f ca="1">INDIRECT("'"&amp;$Q29&amp;"'!F217")</f>
        <v>0</v>
      </c>
      <c r="P29" s="197" t="str">
        <f ca="1">INDIRECT("'"&amp;$Q29&amp;"'!F219")</f>
        <v xml:space="preserve"> </v>
      </c>
      <c r="Q29" t="s">
        <v>255</v>
      </c>
      <c r="R29">
        <v>3</v>
      </c>
    </row>
    <row r="30" spans="1:18" x14ac:dyDescent="0.25">
      <c r="A30" s="197" t="str">
        <f>'Total Payment Amount'!$D$2</f>
        <v>UCLA Health System</v>
      </c>
      <c r="B30" s="197" t="str">
        <f>'Total Payment Amount'!$D$3</f>
        <v>DY 7</v>
      </c>
      <c r="C30" s="198">
        <f>'Total Payment Amount'!$D$4</f>
        <v>41212</v>
      </c>
      <c r="D30" s="200" t="str">
        <f t="shared" ca="1" si="0"/>
        <v>Category 1: Implement and Utilize Disease Management Registry Functionality</v>
      </c>
      <c r="E30" s="197">
        <f t="shared" ca="1" si="1"/>
        <v>0</v>
      </c>
      <c r="F30" s="197">
        <f t="shared" ca="1" si="2"/>
        <v>0</v>
      </c>
      <c r="G30" s="200" t="str">
        <f ca="1">INDIRECT("'"&amp;$Q30&amp;"'!B222")</f>
        <v>Improvement Milestone:</v>
      </c>
      <c r="H30" s="197">
        <f ca="1">INDIRECT("'"&amp;$Q30&amp;"'!D222")</f>
        <v>0</v>
      </c>
      <c r="I30" s="197"/>
      <c r="J30" s="197">
        <f ca="1">INDIRECT("'"&amp;$Q30&amp;"'!F225")</f>
        <v>0</v>
      </c>
      <c r="K30" s="197">
        <f ca="1">INDIRECT("'"&amp;$Q30&amp;"'!F227")</f>
        <v>0</v>
      </c>
      <c r="L30" s="197" t="str">
        <f ca="1">INDIRECT("'"&amp;$Q30&amp;"'!F229")</f>
        <v>N/A</v>
      </c>
      <c r="M30" s="197">
        <f ca="1">INDIRECT("'"&amp;$Q30&amp;"'!F232")</f>
        <v>0</v>
      </c>
      <c r="N30" s="197">
        <f ca="1">INDIRECT("'"&amp;$Q30&amp;"'!B234")</f>
        <v>0</v>
      </c>
      <c r="O30" s="197">
        <f ca="1">INDIRECT("'"&amp;$Q30&amp;"'!F242")</f>
        <v>0</v>
      </c>
      <c r="P30" s="197" t="str">
        <f ca="1">INDIRECT("'"&amp;$Q30&amp;"'!F244")</f>
        <v xml:space="preserve"> </v>
      </c>
      <c r="Q30" t="s">
        <v>255</v>
      </c>
      <c r="R30">
        <v>3</v>
      </c>
    </row>
    <row r="31" spans="1:18" x14ac:dyDescent="0.25">
      <c r="A31" s="197" t="str">
        <f>'Total Payment Amount'!$D$2</f>
        <v>UCLA Health System</v>
      </c>
      <c r="B31" s="197" t="str">
        <f>'Total Payment Amount'!$D$3</f>
        <v>DY 7</v>
      </c>
      <c r="C31" s="198">
        <f>'Total Payment Amount'!$D$4</f>
        <v>41212</v>
      </c>
      <c r="D31" s="200" t="str">
        <f t="shared" ca="1" si="0"/>
        <v>Category 1: Implement and Utilize Disease Management Registry Functionality</v>
      </c>
      <c r="E31" s="197">
        <f t="shared" ca="1" si="1"/>
        <v>0</v>
      </c>
      <c r="F31" s="197">
        <f t="shared" ca="1" si="2"/>
        <v>0</v>
      </c>
      <c r="G31" s="200" t="str">
        <f ca="1">INDIRECT("'"&amp;$Q31&amp;"'!B247")</f>
        <v>Improvement Milestone:</v>
      </c>
      <c r="H31" s="197">
        <f ca="1">INDIRECT("'"&amp;$Q31&amp;"'!D247")</f>
        <v>0</v>
      </c>
      <c r="I31" s="197"/>
      <c r="J31" s="197">
        <f ca="1">INDIRECT("'"&amp;$Q31&amp;"'!F250")</f>
        <v>0</v>
      </c>
      <c r="K31" s="197">
        <f ca="1">INDIRECT("'"&amp;$Q31&amp;"'!F252")</f>
        <v>0</v>
      </c>
      <c r="L31" s="197" t="str">
        <f ca="1">INDIRECT("'"&amp;$Q31&amp;"'!F254")</f>
        <v>N/A</v>
      </c>
      <c r="M31" s="197">
        <f ca="1">INDIRECT("'"&amp;$Q31&amp;"'!F257")</f>
        <v>0</v>
      </c>
      <c r="N31" s="197">
        <f ca="1">INDIRECT("'"&amp;$Q31&amp;"'!B259")</f>
        <v>0</v>
      </c>
      <c r="O31" s="197">
        <f ca="1">INDIRECT("'"&amp;$Q31&amp;"'!F267")</f>
        <v>0</v>
      </c>
      <c r="P31" s="197" t="str">
        <f ca="1">INDIRECT("'"&amp;$Q31&amp;"'!F269")</f>
        <v xml:space="preserve"> </v>
      </c>
      <c r="Q31" t="s">
        <v>255</v>
      </c>
      <c r="R31">
        <v>3</v>
      </c>
    </row>
    <row r="32" spans="1:18" x14ac:dyDescent="0.25">
      <c r="A32" s="197" t="str">
        <f>'Total Payment Amount'!$D$2</f>
        <v>UCLA Health System</v>
      </c>
      <c r="B32" s="197" t="str">
        <f>'Total Payment Amount'!$D$3</f>
        <v>DY 7</v>
      </c>
      <c r="C32" s="198">
        <f>'Total Payment Amount'!$D$4</f>
        <v>41212</v>
      </c>
      <c r="D32" s="200" t="str">
        <f t="shared" ca="1" si="0"/>
        <v>Category 1: Enhance Interpretation Services and Culturally Competent Care</v>
      </c>
      <c r="E32" s="197">
        <f t="shared" ca="1" si="1"/>
        <v>0</v>
      </c>
      <c r="F32" s="197">
        <f t="shared" ca="1" si="2"/>
        <v>0</v>
      </c>
      <c r="G32" s="200" t="str">
        <f ca="1">INDIRECT("'"&amp;$Q32&amp;"'!B22")</f>
        <v>Process Milestone:</v>
      </c>
      <c r="H32" s="197">
        <f ca="1">INDIRECT("'"&amp;$Q32&amp;"'!D22")</f>
        <v>0</v>
      </c>
      <c r="I32" s="197"/>
      <c r="J32" s="197">
        <f ca="1">INDIRECT("'"&amp;$Q32&amp;"'!F25")</f>
        <v>0</v>
      </c>
      <c r="K32" s="197">
        <f ca="1">INDIRECT("'"&amp;$Q32&amp;"'!F27")</f>
        <v>0</v>
      </c>
      <c r="L32" s="197" t="str">
        <f ca="1">INDIRECT("'"&amp;$Q32&amp;"'!F29")</f>
        <v>N/A</v>
      </c>
      <c r="M32" s="197">
        <f ca="1">INDIRECT("'"&amp;$Q32&amp;"'!F32")</f>
        <v>0</v>
      </c>
      <c r="N32" s="197">
        <f ca="1">INDIRECT("'"&amp;$Q32&amp;"'!B34")</f>
        <v>0</v>
      </c>
      <c r="O32" s="197">
        <f ca="1">INDIRECT("'"&amp;$Q32&amp;"'!F42")</f>
        <v>0</v>
      </c>
      <c r="P32" s="197" t="str">
        <f ca="1">INDIRECT("'"&amp;$Q32&amp;"'!F44")</f>
        <v xml:space="preserve"> </v>
      </c>
      <c r="Q32" t="s">
        <v>256</v>
      </c>
      <c r="R32">
        <v>4</v>
      </c>
    </row>
    <row r="33" spans="1:18" x14ac:dyDescent="0.25">
      <c r="A33" s="197" t="str">
        <f>'Total Payment Amount'!$D$2</f>
        <v>UCLA Health System</v>
      </c>
      <c r="B33" s="197" t="str">
        <f>'Total Payment Amount'!$D$3</f>
        <v>DY 7</v>
      </c>
      <c r="C33" s="198">
        <f>'Total Payment Amount'!$D$4</f>
        <v>41212</v>
      </c>
      <c r="D33" s="200" t="str">
        <f t="shared" ca="1" si="0"/>
        <v>Category 1: Enhance Interpretation Services and Culturally Competent Care</v>
      </c>
      <c r="E33" s="197">
        <f t="shared" ca="1" si="1"/>
        <v>0</v>
      </c>
      <c r="F33" s="197">
        <f t="shared" ca="1" si="2"/>
        <v>0</v>
      </c>
      <c r="G33" s="200" t="str">
        <f ca="1">INDIRECT("'"&amp;$Q33&amp;"'!B47")</f>
        <v>Process Milestone:</v>
      </c>
      <c r="H33" s="197">
        <f ca="1">INDIRECT("'"&amp;$Q33&amp;"'!D47")</f>
        <v>0</v>
      </c>
      <c r="I33" s="197"/>
      <c r="J33" s="197">
        <f ca="1">INDIRECT("'"&amp;$Q33&amp;"'!F50")</f>
        <v>0</v>
      </c>
      <c r="K33" s="197">
        <f ca="1">INDIRECT("'"&amp;$Q33&amp;"'!F52")</f>
        <v>0</v>
      </c>
      <c r="L33" s="197" t="str">
        <f ca="1">INDIRECT("'"&amp;$Q33&amp;"'!F54")</f>
        <v>N/A</v>
      </c>
      <c r="M33" s="197">
        <f ca="1">INDIRECT("'"&amp;$Q33&amp;"'!F57")</f>
        <v>0</v>
      </c>
      <c r="N33" s="197">
        <f ca="1">INDIRECT("'"&amp;$Q33&amp;"'!B59")</f>
        <v>0</v>
      </c>
      <c r="O33" s="197">
        <f ca="1">INDIRECT("'"&amp;$Q33&amp;"'!F67")</f>
        <v>0</v>
      </c>
      <c r="P33" s="197" t="str">
        <f ca="1">INDIRECT("'"&amp;$Q33&amp;"'!F69")</f>
        <v xml:space="preserve"> </v>
      </c>
      <c r="Q33" t="s">
        <v>256</v>
      </c>
      <c r="R33">
        <v>4</v>
      </c>
    </row>
    <row r="34" spans="1:18" x14ac:dyDescent="0.25">
      <c r="A34" s="197" t="str">
        <f>'Total Payment Amount'!$D$2</f>
        <v>UCLA Health System</v>
      </c>
      <c r="B34" s="197" t="str">
        <f>'Total Payment Amount'!$D$3</f>
        <v>DY 7</v>
      </c>
      <c r="C34" s="198">
        <f>'Total Payment Amount'!$D$4</f>
        <v>41212</v>
      </c>
      <c r="D34" s="200" t="str">
        <f t="shared" ca="1" si="0"/>
        <v>Category 1: Enhance Interpretation Services and Culturally Competent Care</v>
      </c>
      <c r="E34" s="197">
        <f t="shared" ca="1" si="1"/>
        <v>0</v>
      </c>
      <c r="F34" s="197">
        <f t="shared" ca="1" si="2"/>
        <v>0</v>
      </c>
      <c r="G34" s="200" t="str">
        <f ca="1">INDIRECT("'"&amp;$Q34&amp;"'!B72")</f>
        <v>Process Milestone:</v>
      </c>
      <c r="H34" s="197">
        <f ca="1">INDIRECT("'"&amp;$Q34&amp;"'!D72")</f>
        <v>0</v>
      </c>
      <c r="I34" s="197"/>
      <c r="J34" s="197">
        <f ca="1">INDIRECT("'"&amp;$Q34&amp;"'!F75")</f>
        <v>0</v>
      </c>
      <c r="K34" s="197">
        <f ca="1">INDIRECT("'"&amp;$Q34&amp;"'!F77")</f>
        <v>0</v>
      </c>
      <c r="L34" s="197" t="str">
        <f ca="1">INDIRECT("'"&amp;$Q34&amp;"'!F79")</f>
        <v>N/A</v>
      </c>
      <c r="M34" s="197">
        <f ca="1">INDIRECT("'"&amp;$Q34&amp;"'!F82")</f>
        <v>0</v>
      </c>
      <c r="N34" s="197">
        <f ca="1">INDIRECT("'"&amp;$Q34&amp;"'!B84")</f>
        <v>0</v>
      </c>
      <c r="O34" s="197">
        <f ca="1">INDIRECT("'"&amp;$Q34&amp;"'!F92")</f>
        <v>0</v>
      </c>
      <c r="P34" s="197" t="str">
        <f ca="1">INDIRECT("'"&amp;$Q34&amp;"'!F94")</f>
        <v xml:space="preserve"> </v>
      </c>
      <c r="Q34" t="s">
        <v>256</v>
      </c>
      <c r="R34">
        <v>4</v>
      </c>
    </row>
    <row r="35" spans="1:18" x14ac:dyDescent="0.25">
      <c r="A35" s="197" t="str">
        <f>'Total Payment Amount'!$D$2</f>
        <v>UCLA Health System</v>
      </c>
      <c r="B35" s="197" t="str">
        <f>'Total Payment Amount'!$D$3</f>
        <v>DY 7</v>
      </c>
      <c r="C35" s="198">
        <f>'Total Payment Amount'!$D$4</f>
        <v>41212</v>
      </c>
      <c r="D35" s="200" t="str">
        <f t="shared" ca="1" si="0"/>
        <v>Category 1: Enhance Interpretation Services and Culturally Competent Care</v>
      </c>
      <c r="E35" s="197">
        <f t="shared" ca="1" si="1"/>
        <v>0</v>
      </c>
      <c r="F35" s="197">
        <f t="shared" ca="1" si="2"/>
        <v>0</v>
      </c>
      <c r="G35" s="200" t="str">
        <f ca="1">INDIRECT("'"&amp;$Q35&amp;"'!B97")</f>
        <v>Process Milestone:</v>
      </c>
      <c r="H35" s="197">
        <f ca="1">INDIRECT("'"&amp;$Q35&amp;"'!D97")</f>
        <v>0</v>
      </c>
      <c r="I35" s="197"/>
      <c r="J35" s="197">
        <f ca="1">INDIRECT("'"&amp;$Q35&amp;"'!F100")</f>
        <v>0</v>
      </c>
      <c r="K35" s="197">
        <f ca="1">INDIRECT("'"&amp;$Q35&amp;"'!F102")</f>
        <v>0</v>
      </c>
      <c r="L35" s="197" t="str">
        <f ca="1">INDIRECT("'"&amp;$Q35&amp;"'!F104")</f>
        <v>N/A</v>
      </c>
      <c r="M35" s="197">
        <f ca="1">INDIRECT("'"&amp;$Q35&amp;"'!F107")</f>
        <v>0</v>
      </c>
      <c r="N35" s="197">
        <f ca="1">INDIRECT("'"&amp;$Q35&amp;"'!B109")</f>
        <v>0</v>
      </c>
      <c r="O35" s="197">
        <f ca="1">INDIRECT("'"&amp;$Q35&amp;"'!F117")</f>
        <v>0</v>
      </c>
      <c r="P35" s="197" t="str">
        <f ca="1">INDIRECT("'"&amp;$Q35&amp;"'!F119")</f>
        <v xml:space="preserve"> </v>
      </c>
      <c r="Q35" t="s">
        <v>256</v>
      </c>
      <c r="R35">
        <v>4</v>
      </c>
    </row>
    <row r="36" spans="1:18" x14ac:dyDescent="0.25">
      <c r="A36" s="197" t="str">
        <f>'Total Payment Amount'!$D$2</f>
        <v>UCLA Health System</v>
      </c>
      <c r="B36" s="197" t="str">
        <f>'Total Payment Amount'!$D$3</f>
        <v>DY 7</v>
      </c>
      <c r="C36" s="198">
        <f>'Total Payment Amount'!$D$4</f>
        <v>41212</v>
      </c>
      <c r="D36" s="200" t="str">
        <f t="shared" ca="1" si="0"/>
        <v>Category 1: Enhance Interpretation Services and Culturally Competent Care</v>
      </c>
      <c r="E36" s="197">
        <f t="shared" ca="1" si="1"/>
        <v>0</v>
      </c>
      <c r="F36" s="197">
        <f t="shared" ca="1" si="2"/>
        <v>0</v>
      </c>
      <c r="G36" s="200" t="str">
        <f ca="1">INDIRECT("'"&amp;$Q36&amp;"'!B122")</f>
        <v>Process Milestone:</v>
      </c>
      <c r="H36" s="197">
        <f ca="1">INDIRECT("'"&amp;$Q36&amp;"'!D122")</f>
        <v>0</v>
      </c>
      <c r="I36" s="197"/>
      <c r="J36" s="197">
        <f ca="1">INDIRECT("'"&amp;$Q36&amp;"'!F125")</f>
        <v>0</v>
      </c>
      <c r="K36" s="197">
        <f ca="1">INDIRECT("'"&amp;$Q36&amp;"'!F127")</f>
        <v>0</v>
      </c>
      <c r="L36" s="197" t="str">
        <f ca="1">INDIRECT("'"&amp;$Q36&amp;"'!F129")</f>
        <v>N/A</v>
      </c>
      <c r="M36" s="197">
        <f ca="1">INDIRECT("'"&amp;$Q36&amp;"'!F132")</f>
        <v>0</v>
      </c>
      <c r="N36" s="197">
        <f ca="1">INDIRECT("'"&amp;$Q36&amp;"'!B134")</f>
        <v>0</v>
      </c>
      <c r="O36" s="197">
        <f ca="1">INDIRECT("'"&amp;$Q36&amp;"'!F142")</f>
        <v>0</v>
      </c>
      <c r="P36" s="197" t="str">
        <f ca="1">INDIRECT("'"&amp;$Q36&amp;"'!F144")</f>
        <v xml:space="preserve"> </v>
      </c>
      <c r="Q36" t="s">
        <v>256</v>
      </c>
      <c r="R36">
        <v>4</v>
      </c>
    </row>
    <row r="37" spans="1:18" x14ac:dyDescent="0.25">
      <c r="A37" s="197" t="str">
        <f>'Total Payment Amount'!$D$2</f>
        <v>UCLA Health System</v>
      </c>
      <c r="B37" s="197" t="str">
        <f>'Total Payment Amount'!$D$3</f>
        <v>DY 7</v>
      </c>
      <c r="C37" s="198">
        <f>'Total Payment Amount'!$D$4</f>
        <v>41212</v>
      </c>
      <c r="D37" s="200" t="str">
        <f t="shared" ca="1" si="0"/>
        <v>Category 1: Enhance Interpretation Services and Culturally Competent Care</v>
      </c>
      <c r="E37" s="197">
        <f t="shared" ca="1" si="1"/>
        <v>0</v>
      </c>
      <c r="F37" s="197">
        <f t="shared" ca="1" si="2"/>
        <v>0</v>
      </c>
      <c r="G37" s="200" t="str">
        <f ca="1">INDIRECT("'"&amp;$Q37&amp;"'!B147")</f>
        <v>Improvement Milestone:</v>
      </c>
      <c r="H37" s="197">
        <f ca="1">INDIRECT("'"&amp;$Q37&amp;"'!D147")</f>
        <v>0</v>
      </c>
      <c r="I37" s="197"/>
      <c r="J37" s="197">
        <f ca="1">INDIRECT("'"&amp;$Q37&amp;"'!F150")</f>
        <v>0</v>
      </c>
      <c r="K37" s="197">
        <f ca="1">INDIRECT("'"&amp;$Q37&amp;"'!F152")</f>
        <v>0</v>
      </c>
      <c r="L37" s="197" t="str">
        <f ca="1">INDIRECT("'"&amp;$Q37&amp;"'!F154")</f>
        <v>N/A</v>
      </c>
      <c r="M37" s="197">
        <f ca="1">INDIRECT("'"&amp;$Q37&amp;"'!F157")</f>
        <v>0</v>
      </c>
      <c r="N37" s="197">
        <f ca="1">INDIRECT("'"&amp;$Q37&amp;"'!B159")</f>
        <v>0</v>
      </c>
      <c r="O37" s="197">
        <f ca="1">INDIRECT("'"&amp;$Q37&amp;"'!F167")</f>
        <v>0</v>
      </c>
      <c r="P37" s="197" t="str">
        <f ca="1">INDIRECT("'"&amp;$Q37&amp;"'!F169")</f>
        <v xml:space="preserve"> </v>
      </c>
      <c r="Q37" t="s">
        <v>256</v>
      </c>
      <c r="R37">
        <v>4</v>
      </c>
    </row>
    <row r="38" spans="1:18" x14ac:dyDescent="0.25">
      <c r="A38" s="197" t="str">
        <f>'Total Payment Amount'!$D$2</f>
        <v>UCLA Health System</v>
      </c>
      <c r="B38" s="197" t="str">
        <f>'Total Payment Amount'!$D$3</f>
        <v>DY 7</v>
      </c>
      <c r="C38" s="198">
        <f>'Total Payment Amount'!$D$4</f>
        <v>41212</v>
      </c>
      <c r="D38" s="200" t="str">
        <f t="shared" ca="1" si="0"/>
        <v>Category 1: Enhance Interpretation Services and Culturally Competent Care</v>
      </c>
      <c r="E38" s="197">
        <f t="shared" ca="1" si="1"/>
        <v>0</v>
      </c>
      <c r="F38" s="197">
        <f t="shared" ca="1" si="2"/>
        <v>0</v>
      </c>
      <c r="G38" s="200" t="str">
        <f ca="1">INDIRECT("'"&amp;$Q38&amp;"'!B172")</f>
        <v>Improvement Milestone:</v>
      </c>
      <c r="H38" s="197">
        <f ca="1">INDIRECT("'"&amp;$Q38&amp;"'!D172")</f>
        <v>0</v>
      </c>
      <c r="I38" s="197"/>
      <c r="J38" s="197">
        <f ca="1">INDIRECT("'"&amp;$Q38&amp;"'!F175")</f>
        <v>0</v>
      </c>
      <c r="K38" s="197">
        <f ca="1">INDIRECT("'"&amp;$Q38&amp;"'!F177")</f>
        <v>0</v>
      </c>
      <c r="L38" s="197" t="str">
        <f ca="1">INDIRECT("'"&amp;$Q38&amp;"'!F179")</f>
        <v>N/A</v>
      </c>
      <c r="M38" s="197">
        <f ca="1">INDIRECT("'"&amp;$Q38&amp;"'!F182")</f>
        <v>0</v>
      </c>
      <c r="N38" s="197">
        <f ca="1">INDIRECT("'"&amp;$Q38&amp;"'!B184")</f>
        <v>0</v>
      </c>
      <c r="O38" s="197">
        <f ca="1">INDIRECT("'"&amp;$Q38&amp;"'!F192")</f>
        <v>0</v>
      </c>
      <c r="P38" s="197" t="str">
        <f ca="1">INDIRECT("'"&amp;$Q38&amp;"'!F194")</f>
        <v xml:space="preserve"> </v>
      </c>
      <c r="Q38" t="s">
        <v>256</v>
      </c>
      <c r="R38">
        <v>4</v>
      </c>
    </row>
    <row r="39" spans="1:18" x14ac:dyDescent="0.25">
      <c r="A39" s="197" t="str">
        <f>'Total Payment Amount'!$D$2</f>
        <v>UCLA Health System</v>
      </c>
      <c r="B39" s="197" t="str">
        <f>'Total Payment Amount'!$D$3</f>
        <v>DY 7</v>
      </c>
      <c r="C39" s="198">
        <f>'Total Payment Amount'!$D$4</f>
        <v>41212</v>
      </c>
      <c r="D39" s="200" t="str">
        <f t="shared" ca="1" si="0"/>
        <v>Category 1: Enhance Interpretation Services and Culturally Competent Care</v>
      </c>
      <c r="E39" s="197">
        <f t="shared" ca="1" si="1"/>
        <v>0</v>
      </c>
      <c r="F39" s="197">
        <f t="shared" ca="1" si="2"/>
        <v>0</v>
      </c>
      <c r="G39" s="200" t="str">
        <f ca="1">INDIRECT("'"&amp;$Q39&amp;"'!B197")</f>
        <v>Improvement Milestone:</v>
      </c>
      <c r="H39" s="197">
        <f ca="1">INDIRECT("'"&amp;$Q39&amp;"'!D197")</f>
        <v>0</v>
      </c>
      <c r="I39" s="197"/>
      <c r="J39" s="197">
        <f ca="1">INDIRECT("'"&amp;$Q39&amp;"'!F200")</f>
        <v>0</v>
      </c>
      <c r="K39" s="197">
        <f ca="1">INDIRECT("'"&amp;$Q39&amp;"'!F202")</f>
        <v>0</v>
      </c>
      <c r="L39" s="197" t="str">
        <f ca="1">INDIRECT("'"&amp;$Q39&amp;"'!F204")</f>
        <v>N/A</v>
      </c>
      <c r="M39" s="197">
        <f ca="1">INDIRECT("'"&amp;$Q39&amp;"'!F207")</f>
        <v>0</v>
      </c>
      <c r="N39" s="197">
        <f ca="1">INDIRECT("'"&amp;$Q39&amp;"'!B209")</f>
        <v>0</v>
      </c>
      <c r="O39" s="197">
        <f ca="1">INDIRECT("'"&amp;$Q39&amp;"'!F217")</f>
        <v>0</v>
      </c>
      <c r="P39" s="197" t="str">
        <f ca="1">INDIRECT("'"&amp;$Q39&amp;"'!F219")</f>
        <v xml:space="preserve"> </v>
      </c>
      <c r="Q39" t="s">
        <v>256</v>
      </c>
      <c r="R39">
        <v>4</v>
      </c>
    </row>
    <row r="40" spans="1:18" x14ac:dyDescent="0.25">
      <c r="A40" s="197" t="str">
        <f>'Total Payment Amount'!$D$2</f>
        <v>UCLA Health System</v>
      </c>
      <c r="B40" s="197" t="str">
        <f>'Total Payment Amount'!$D$3</f>
        <v>DY 7</v>
      </c>
      <c r="C40" s="198">
        <f>'Total Payment Amount'!$D$4</f>
        <v>41212</v>
      </c>
      <c r="D40" s="200" t="str">
        <f t="shared" ca="1" si="0"/>
        <v>Category 1: Enhance Interpretation Services and Culturally Competent Care</v>
      </c>
      <c r="E40" s="197">
        <f t="shared" ca="1" si="1"/>
        <v>0</v>
      </c>
      <c r="F40" s="197">
        <f t="shared" ca="1" si="2"/>
        <v>0</v>
      </c>
      <c r="G40" s="200" t="str">
        <f ca="1">INDIRECT("'"&amp;$Q40&amp;"'!B222")</f>
        <v>Improvement Milestone:</v>
      </c>
      <c r="H40" s="197">
        <f ca="1">INDIRECT("'"&amp;$Q40&amp;"'!D222")</f>
        <v>0</v>
      </c>
      <c r="I40" s="197"/>
      <c r="J40" s="197">
        <f ca="1">INDIRECT("'"&amp;$Q40&amp;"'!F225")</f>
        <v>0</v>
      </c>
      <c r="K40" s="197">
        <f ca="1">INDIRECT("'"&amp;$Q40&amp;"'!F227")</f>
        <v>0</v>
      </c>
      <c r="L40" s="197" t="str">
        <f ca="1">INDIRECT("'"&amp;$Q40&amp;"'!F229")</f>
        <v>N/A</v>
      </c>
      <c r="M40" s="197">
        <f ca="1">INDIRECT("'"&amp;$Q40&amp;"'!F232")</f>
        <v>0</v>
      </c>
      <c r="N40" s="197">
        <f ca="1">INDIRECT("'"&amp;$Q40&amp;"'!B234")</f>
        <v>0</v>
      </c>
      <c r="O40" s="197">
        <f ca="1">INDIRECT("'"&amp;$Q40&amp;"'!F242")</f>
        <v>0</v>
      </c>
      <c r="P40" s="197" t="str">
        <f ca="1">INDIRECT("'"&amp;$Q40&amp;"'!F244")</f>
        <v xml:space="preserve"> </v>
      </c>
      <c r="Q40" t="s">
        <v>256</v>
      </c>
      <c r="R40">
        <v>4</v>
      </c>
    </row>
    <row r="41" spans="1:18" x14ac:dyDescent="0.25">
      <c r="A41" s="197" t="str">
        <f>'Total Payment Amount'!$D$2</f>
        <v>UCLA Health System</v>
      </c>
      <c r="B41" s="197" t="str">
        <f>'Total Payment Amount'!$D$3</f>
        <v>DY 7</v>
      </c>
      <c r="C41" s="198">
        <f>'Total Payment Amount'!$D$4</f>
        <v>41212</v>
      </c>
      <c r="D41" s="200" t="str">
        <f t="shared" ca="1" si="0"/>
        <v>Category 1: Enhance Interpretation Services and Culturally Competent Care</v>
      </c>
      <c r="E41" s="197">
        <f t="shared" ca="1" si="1"/>
        <v>0</v>
      </c>
      <c r="F41" s="197">
        <f t="shared" ca="1" si="2"/>
        <v>0</v>
      </c>
      <c r="G41" s="200" t="str">
        <f ca="1">INDIRECT("'"&amp;$Q41&amp;"'!B247")</f>
        <v>Improvement Milestone:</v>
      </c>
      <c r="H41" s="197">
        <f ca="1">INDIRECT("'"&amp;$Q41&amp;"'!D247")</f>
        <v>0</v>
      </c>
      <c r="I41" s="197"/>
      <c r="J41" s="197">
        <f ca="1">INDIRECT("'"&amp;$Q41&amp;"'!F250")</f>
        <v>0</v>
      </c>
      <c r="K41" s="197">
        <f ca="1">INDIRECT("'"&amp;$Q41&amp;"'!F252")</f>
        <v>0</v>
      </c>
      <c r="L41" s="197" t="str">
        <f ca="1">INDIRECT("'"&amp;$Q41&amp;"'!F254")</f>
        <v>N/A</v>
      </c>
      <c r="M41" s="197">
        <f ca="1">INDIRECT("'"&amp;$Q41&amp;"'!F257")</f>
        <v>0</v>
      </c>
      <c r="N41" s="197">
        <f ca="1">INDIRECT("'"&amp;$Q41&amp;"'!B259")</f>
        <v>0</v>
      </c>
      <c r="O41" s="197">
        <f ca="1">INDIRECT("'"&amp;$Q41&amp;"'!F267")</f>
        <v>0</v>
      </c>
      <c r="P41" s="197" t="str">
        <f ca="1">INDIRECT("'"&amp;$Q41&amp;"'!F269")</f>
        <v xml:space="preserve"> </v>
      </c>
      <c r="Q41" t="s">
        <v>256</v>
      </c>
      <c r="R41">
        <v>4</v>
      </c>
    </row>
    <row r="42" spans="1:18" x14ac:dyDescent="0.25">
      <c r="A42" s="197" t="str">
        <f>'Total Payment Amount'!$D$2</f>
        <v>UCLA Health System</v>
      </c>
      <c r="B42" s="197" t="str">
        <f>'Total Payment Amount'!$D$3</f>
        <v>DY 7</v>
      </c>
      <c r="C42" s="198">
        <f>'Total Payment Amount'!$D$4</f>
        <v>41212</v>
      </c>
      <c r="D42" s="200" t="str">
        <f t="shared" ca="1" si="0"/>
        <v>Category 1: Collect Accurate Race, Ethnicity, and Language (REAL) Data to Reduce Disparities</v>
      </c>
      <c r="E42" s="197">
        <f t="shared" ca="1" si="1"/>
        <v>0</v>
      </c>
      <c r="F42" s="197">
        <f t="shared" ca="1" si="2"/>
        <v>0</v>
      </c>
      <c r="G42" s="200" t="str">
        <f ca="1">INDIRECT("'"&amp;$Q42&amp;"'!B22")</f>
        <v>Process Milestone:</v>
      </c>
      <c r="H42" s="197">
        <f ca="1">INDIRECT("'"&amp;$Q42&amp;"'!D22")</f>
        <v>0</v>
      </c>
      <c r="I42" s="197"/>
      <c r="J42" s="197">
        <f ca="1">INDIRECT("'"&amp;$Q42&amp;"'!F25")</f>
        <v>0</v>
      </c>
      <c r="K42" s="197">
        <f ca="1">INDIRECT("'"&amp;$Q42&amp;"'!F27")</f>
        <v>0</v>
      </c>
      <c r="L42" s="197" t="str">
        <f ca="1">INDIRECT("'"&amp;$Q42&amp;"'!F29")</f>
        <v>N/A</v>
      </c>
      <c r="M42" s="197">
        <f ca="1">INDIRECT("'"&amp;$Q42&amp;"'!F32")</f>
        <v>0</v>
      </c>
      <c r="N42" s="197">
        <f ca="1">INDIRECT("'"&amp;$Q42&amp;"'!B34")</f>
        <v>0</v>
      </c>
      <c r="O42" s="197">
        <f ca="1">INDIRECT("'"&amp;$Q42&amp;"'!F42")</f>
        <v>0</v>
      </c>
      <c r="P42" s="197" t="str">
        <f ca="1">INDIRECT("'"&amp;$Q42&amp;"'!F44")</f>
        <v xml:space="preserve"> </v>
      </c>
      <c r="Q42" t="s">
        <v>257</v>
      </c>
      <c r="R42">
        <v>5</v>
      </c>
    </row>
    <row r="43" spans="1:18" x14ac:dyDescent="0.25">
      <c r="A43" s="197" t="str">
        <f>'Total Payment Amount'!$D$2</f>
        <v>UCLA Health System</v>
      </c>
      <c r="B43" s="197" t="str">
        <f>'Total Payment Amount'!$D$3</f>
        <v>DY 7</v>
      </c>
      <c r="C43" s="198">
        <f>'Total Payment Amount'!$D$4</f>
        <v>41212</v>
      </c>
      <c r="D43" s="200" t="str">
        <f t="shared" ca="1" si="0"/>
        <v>Category 1: Collect Accurate Race, Ethnicity, and Language (REAL) Data to Reduce Disparities</v>
      </c>
      <c r="E43" s="197">
        <f t="shared" ca="1" si="1"/>
        <v>0</v>
      </c>
      <c r="F43" s="197">
        <f t="shared" ca="1" si="2"/>
        <v>0</v>
      </c>
      <c r="G43" s="200" t="str">
        <f ca="1">INDIRECT("'"&amp;$Q43&amp;"'!B47")</f>
        <v>Process Milestone:</v>
      </c>
      <c r="H43" s="197">
        <f ca="1">INDIRECT("'"&amp;$Q43&amp;"'!D47")</f>
        <v>0</v>
      </c>
      <c r="I43" s="197"/>
      <c r="J43" s="197">
        <f ca="1">INDIRECT("'"&amp;$Q43&amp;"'!F50")</f>
        <v>0</v>
      </c>
      <c r="K43" s="197">
        <f ca="1">INDIRECT("'"&amp;$Q43&amp;"'!F52")</f>
        <v>0</v>
      </c>
      <c r="L43" s="197" t="str">
        <f ca="1">INDIRECT("'"&amp;$Q43&amp;"'!F54")</f>
        <v>N/A</v>
      </c>
      <c r="M43" s="197">
        <f ca="1">INDIRECT("'"&amp;$Q43&amp;"'!F57")</f>
        <v>0</v>
      </c>
      <c r="N43" s="197">
        <f ca="1">INDIRECT("'"&amp;$Q43&amp;"'!B59")</f>
        <v>0</v>
      </c>
      <c r="O43" s="197">
        <f ca="1">INDIRECT("'"&amp;$Q43&amp;"'!F67")</f>
        <v>0</v>
      </c>
      <c r="P43" s="197" t="str">
        <f ca="1">INDIRECT("'"&amp;$Q43&amp;"'!F69")</f>
        <v xml:space="preserve"> </v>
      </c>
      <c r="Q43" t="s">
        <v>257</v>
      </c>
      <c r="R43">
        <v>5</v>
      </c>
    </row>
    <row r="44" spans="1:18" x14ac:dyDescent="0.25">
      <c r="A44" s="197" t="str">
        <f>'Total Payment Amount'!$D$2</f>
        <v>UCLA Health System</v>
      </c>
      <c r="B44" s="197" t="str">
        <f>'Total Payment Amount'!$D$3</f>
        <v>DY 7</v>
      </c>
      <c r="C44" s="198">
        <f>'Total Payment Amount'!$D$4</f>
        <v>41212</v>
      </c>
      <c r="D44" s="200" t="str">
        <f t="shared" ca="1" si="0"/>
        <v>Category 1: Collect Accurate Race, Ethnicity, and Language (REAL) Data to Reduce Disparities</v>
      </c>
      <c r="E44" s="197">
        <f t="shared" ca="1" si="1"/>
        <v>0</v>
      </c>
      <c r="F44" s="197">
        <f t="shared" ca="1" si="2"/>
        <v>0</v>
      </c>
      <c r="G44" s="200" t="str">
        <f ca="1">INDIRECT("'"&amp;$Q44&amp;"'!B72")</f>
        <v>Process Milestone:</v>
      </c>
      <c r="H44" s="197">
        <f ca="1">INDIRECT("'"&amp;$Q44&amp;"'!D72")</f>
        <v>0</v>
      </c>
      <c r="I44" s="197"/>
      <c r="J44" s="197">
        <f ca="1">INDIRECT("'"&amp;$Q44&amp;"'!F75")</f>
        <v>0</v>
      </c>
      <c r="K44" s="197">
        <f ca="1">INDIRECT("'"&amp;$Q44&amp;"'!F77")</f>
        <v>0</v>
      </c>
      <c r="L44" s="197" t="str">
        <f ca="1">INDIRECT("'"&amp;$Q44&amp;"'!F79")</f>
        <v>N/A</v>
      </c>
      <c r="M44" s="197">
        <f ca="1">INDIRECT("'"&amp;$Q44&amp;"'!F82")</f>
        <v>0</v>
      </c>
      <c r="N44" s="197">
        <f ca="1">INDIRECT("'"&amp;$Q44&amp;"'!B84")</f>
        <v>0</v>
      </c>
      <c r="O44" s="197">
        <f ca="1">INDIRECT("'"&amp;$Q44&amp;"'!F92")</f>
        <v>0</v>
      </c>
      <c r="P44" s="197" t="str">
        <f ca="1">INDIRECT("'"&amp;$Q44&amp;"'!F94")</f>
        <v xml:space="preserve"> </v>
      </c>
      <c r="Q44" t="s">
        <v>257</v>
      </c>
      <c r="R44">
        <v>5</v>
      </c>
    </row>
    <row r="45" spans="1:18" x14ac:dyDescent="0.25">
      <c r="A45" s="197" t="str">
        <f>'Total Payment Amount'!$D$2</f>
        <v>UCLA Health System</v>
      </c>
      <c r="B45" s="197" t="str">
        <f>'Total Payment Amount'!$D$3</f>
        <v>DY 7</v>
      </c>
      <c r="C45" s="198">
        <f>'Total Payment Amount'!$D$4</f>
        <v>41212</v>
      </c>
      <c r="D45" s="200" t="str">
        <f t="shared" ca="1" si="0"/>
        <v>Category 1: Collect Accurate Race, Ethnicity, and Language (REAL) Data to Reduce Disparities</v>
      </c>
      <c r="E45" s="197">
        <f t="shared" ca="1" si="1"/>
        <v>0</v>
      </c>
      <c r="F45" s="197">
        <f t="shared" ca="1" si="2"/>
        <v>0</v>
      </c>
      <c r="G45" s="200" t="str">
        <f ca="1">INDIRECT("'"&amp;$Q45&amp;"'!B97")</f>
        <v>Process Milestone:</v>
      </c>
      <c r="H45" s="197">
        <f ca="1">INDIRECT("'"&amp;$Q45&amp;"'!D97")</f>
        <v>0</v>
      </c>
      <c r="I45" s="197"/>
      <c r="J45" s="197">
        <f ca="1">INDIRECT("'"&amp;$Q45&amp;"'!F100")</f>
        <v>0</v>
      </c>
      <c r="K45" s="197">
        <f ca="1">INDIRECT("'"&amp;$Q45&amp;"'!F102")</f>
        <v>0</v>
      </c>
      <c r="L45" s="197" t="str">
        <f ca="1">INDIRECT("'"&amp;$Q45&amp;"'!F104")</f>
        <v>N/A</v>
      </c>
      <c r="M45" s="197">
        <f ca="1">INDIRECT("'"&amp;$Q45&amp;"'!F107")</f>
        <v>0</v>
      </c>
      <c r="N45" s="197">
        <f ca="1">INDIRECT("'"&amp;$Q45&amp;"'!B109")</f>
        <v>0</v>
      </c>
      <c r="O45" s="197">
        <f ca="1">INDIRECT("'"&amp;$Q45&amp;"'!F117")</f>
        <v>0</v>
      </c>
      <c r="P45" s="197" t="str">
        <f ca="1">INDIRECT("'"&amp;$Q45&amp;"'!F119")</f>
        <v xml:space="preserve"> </v>
      </c>
      <c r="Q45" t="s">
        <v>257</v>
      </c>
      <c r="R45">
        <v>5</v>
      </c>
    </row>
    <row r="46" spans="1:18" x14ac:dyDescent="0.25">
      <c r="A46" s="197" t="str">
        <f>'Total Payment Amount'!$D$2</f>
        <v>UCLA Health System</v>
      </c>
      <c r="B46" s="197" t="str">
        <f>'Total Payment Amount'!$D$3</f>
        <v>DY 7</v>
      </c>
      <c r="C46" s="198">
        <f>'Total Payment Amount'!$D$4</f>
        <v>41212</v>
      </c>
      <c r="D46" s="200" t="str">
        <f t="shared" ca="1" si="0"/>
        <v>Category 1: Collect Accurate Race, Ethnicity, and Language (REAL) Data to Reduce Disparities</v>
      </c>
      <c r="E46" s="197">
        <f t="shared" ca="1" si="1"/>
        <v>0</v>
      </c>
      <c r="F46" s="197">
        <f t="shared" ca="1" si="2"/>
        <v>0</v>
      </c>
      <c r="G46" s="200" t="str">
        <f ca="1">INDIRECT("'"&amp;$Q46&amp;"'!B122")</f>
        <v>Process Milestone:</v>
      </c>
      <c r="H46" s="197">
        <f ca="1">INDIRECT("'"&amp;$Q46&amp;"'!D122")</f>
        <v>0</v>
      </c>
      <c r="I46" s="197"/>
      <c r="J46" s="197">
        <f ca="1">INDIRECT("'"&amp;$Q46&amp;"'!F125")</f>
        <v>0</v>
      </c>
      <c r="K46" s="197">
        <f ca="1">INDIRECT("'"&amp;$Q46&amp;"'!F127")</f>
        <v>0</v>
      </c>
      <c r="L46" s="197" t="str">
        <f ca="1">INDIRECT("'"&amp;$Q46&amp;"'!F129")</f>
        <v>N/A</v>
      </c>
      <c r="M46" s="197">
        <f ca="1">INDIRECT("'"&amp;$Q46&amp;"'!F132")</f>
        <v>0</v>
      </c>
      <c r="N46" s="197">
        <f ca="1">INDIRECT("'"&amp;$Q46&amp;"'!B134")</f>
        <v>0</v>
      </c>
      <c r="O46" s="197">
        <f ca="1">INDIRECT("'"&amp;$Q46&amp;"'!F142")</f>
        <v>0</v>
      </c>
      <c r="P46" s="197" t="str">
        <f ca="1">INDIRECT("'"&amp;$Q46&amp;"'!F144")</f>
        <v xml:space="preserve"> </v>
      </c>
      <c r="Q46" t="s">
        <v>257</v>
      </c>
      <c r="R46">
        <v>5</v>
      </c>
    </row>
    <row r="47" spans="1:18" x14ac:dyDescent="0.25">
      <c r="A47" s="197" t="str">
        <f>'Total Payment Amount'!$D$2</f>
        <v>UCLA Health System</v>
      </c>
      <c r="B47" s="197" t="str">
        <f>'Total Payment Amount'!$D$3</f>
        <v>DY 7</v>
      </c>
      <c r="C47" s="198">
        <f>'Total Payment Amount'!$D$4</f>
        <v>41212</v>
      </c>
      <c r="D47" s="200" t="str">
        <f t="shared" ca="1" si="0"/>
        <v>Category 1: Collect Accurate Race, Ethnicity, and Language (REAL) Data to Reduce Disparities</v>
      </c>
      <c r="E47" s="197">
        <f t="shared" ca="1" si="1"/>
        <v>0</v>
      </c>
      <c r="F47" s="197">
        <f t="shared" ca="1" si="2"/>
        <v>0</v>
      </c>
      <c r="G47" s="200" t="str">
        <f ca="1">INDIRECT("'"&amp;$Q47&amp;"'!B147")</f>
        <v>Improvement Milestone:</v>
      </c>
      <c r="H47" s="197">
        <f ca="1">INDIRECT("'"&amp;$Q47&amp;"'!D147")</f>
        <v>0</v>
      </c>
      <c r="I47" s="197"/>
      <c r="J47" s="197">
        <f ca="1">INDIRECT("'"&amp;$Q47&amp;"'!F150")</f>
        <v>0</v>
      </c>
      <c r="K47" s="197">
        <f ca="1">INDIRECT("'"&amp;$Q47&amp;"'!F152")</f>
        <v>0</v>
      </c>
      <c r="L47" s="197" t="str">
        <f ca="1">INDIRECT("'"&amp;$Q47&amp;"'!F154")</f>
        <v>N/A</v>
      </c>
      <c r="M47" s="197">
        <f ca="1">INDIRECT("'"&amp;$Q47&amp;"'!F157")</f>
        <v>0</v>
      </c>
      <c r="N47" s="197">
        <f ca="1">INDIRECT("'"&amp;$Q47&amp;"'!B159")</f>
        <v>0</v>
      </c>
      <c r="O47" s="197">
        <f ca="1">INDIRECT("'"&amp;$Q47&amp;"'!F167")</f>
        <v>0</v>
      </c>
      <c r="P47" s="197" t="str">
        <f ca="1">INDIRECT("'"&amp;$Q47&amp;"'!F169")</f>
        <v xml:space="preserve"> </v>
      </c>
      <c r="Q47" t="s">
        <v>257</v>
      </c>
      <c r="R47">
        <v>5</v>
      </c>
    </row>
    <row r="48" spans="1:18" x14ac:dyDescent="0.25">
      <c r="A48" s="197" t="str">
        <f>'Total Payment Amount'!$D$2</f>
        <v>UCLA Health System</v>
      </c>
      <c r="B48" s="197" t="str">
        <f>'Total Payment Amount'!$D$3</f>
        <v>DY 7</v>
      </c>
      <c r="C48" s="198">
        <f>'Total Payment Amount'!$D$4</f>
        <v>41212</v>
      </c>
      <c r="D48" s="200" t="str">
        <f t="shared" ca="1" si="0"/>
        <v>Category 1: Collect Accurate Race, Ethnicity, and Language (REAL) Data to Reduce Disparities</v>
      </c>
      <c r="E48" s="197">
        <f t="shared" ca="1" si="1"/>
        <v>0</v>
      </c>
      <c r="F48" s="197">
        <f t="shared" ca="1" si="2"/>
        <v>0</v>
      </c>
      <c r="G48" s="200" t="str">
        <f ca="1">INDIRECT("'"&amp;$Q48&amp;"'!B172")</f>
        <v>Improvement Milestone:</v>
      </c>
      <c r="H48" s="197">
        <f ca="1">INDIRECT("'"&amp;$Q48&amp;"'!D172")</f>
        <v>0</v>
      </c>
      <c r="I48" s="197"/>
      <c r="J48" s="197">
        <f ca="1">INDIRECT("'"&amp;$Q48&amp;"'!F175")</f>
        <v>0</v>
      </c>
      <c r="K48" s="197">
        <f ca="1">INDIRECT("'"&amp;$Q48&amp;"'!F177")</f>
        <v>0</v>
      </c>
      <c r="L48" s="197" t="str">
        <f ca="1">INDIRECT("'"&amp;$Q48&amp;"'!F179")</f>
        <v>N/A</v>
      </c>
      <c r="M48" s="197">
        <f ca="1">INDIRECT("'"&amp;$Q48&amp;"'!F182")</f>
        <v>0</v>
      </c>
      <c r="N48" s="197">
        <f ca="1">INDIRECT("'"&amp;$Q48&amp;"'!B184")</f>
        <v>0</v>
      </c>
      <c r="O48" s="197">
        <f ca="1">INDIRECT("'"&amp;$Q48&amp;"'!F192")</f>
        <v>0</v>
      </c>
      <c r="P48" s="197" t="str">
        <f ca="1">INDIRECT("'"&amp;$Q48&amp;"'!F194")</f>
        <v xml:space="preserve"> </v>
      </c>
      <c r="Q48" t="s">
        <v>257</v>
      </c>
      <c r="R48">
        <v>5</v>
      </c>
    </row>
    <row r="49" spans="1:18" x14ac:dyDescent="0.25">
      <c r="A49" s="197" t="str">
        <f>'Total Payment Amount'!$D$2</f>
        <v>UCLA Health System</v>
      </c>
      <c r="B49" s="197" t="str">
        <f>'Total Payment Amount'!$D$3</f>
        <v>DY 7</v>
      </c>
      <c r="C49" s="198">
        <f>'Total Payment Amount'!$D$4</f>
        <v>41212</v>
      </c>
      <c r="D49" s="200" t="str">
        <f t="shared" ca="1" si="0"/>
        <v>Category 1: Collect Accurate Race, Ethnicity, and Language (REAL) Data to Reduce Disparities</v>
      </c>
      <c r="E49" s="197">
        <f t="shared" ca="1" si="1"/>
        <v>0</v>
      </c>
      <c r="F49" s="197">
        <f t="shared" ca="1" si="2"/>
        <v>0</v>
      </c>
      <c r="G49" s="200" t="str">
        <f ca="1">INDIRECT("'"&amp;$Q49&amp;"'!B197")</f>
        <v>Improvement Milestone:</v>
      </c>
      <c r="H49" s="197">
        <f ca="1">INDIRECT("'"&amp;$Q49&amp;"'!D197")</f>
        <v>0</v>
      </c>
      <c r="I49" s="197"/>
      <c r="J49" s="197">
        <f ca="1">INDIRECT("'"&amp;$Q49&amp;"'!F200")</f>
        <v>0</v>
      </c>
      <c r="K49" s="197">
        <f ca="1">INDIRECT("'"&amp;$Q49&amp;"'!F202")</f>
        <v>0</v>
      </c>
      <c r="L49" s="197" t="str">
        <f ca="1">INDIRECT("'"&amp;$Q49&amp;"'!F204")</f>
        <v>N/A</v>
      </c>
      <c r="M49" s="197">
        <f ca="1">INDIRECT("'"&amp;$Q49&amp;"'!F207")</f>
        <v>0</v>
      </c>
      <c r="N49" s="197">
        <f ca="1">INDIRECT("'"&amp;$Q49&amp;"'!B209")</f>
        <v>0</v>
      </c>
      <c r="O49" s="197">
        <f ca="1">INDIRECT("'"&amp;$Q49&amp;"'!F217")</f>
        <v>0</v>
      </c>
      <c r="P49" s="197" t="str">
        <f ca="1">INDIRECT("'"&amp;$Q49&amp;"'!F219")</f>
        <v xml:space="preserve"> </v>
      </c>
      <c r="Q49" t="s">
        <v>257</v>
      </c>
      <c r="R49">
        <v>5</v>
      </c>
    </row>
    <row r="50" spans="1:18" x14ac:dyDescent="0.25">
      <c r="A50" s="197" t="str">
        <f>'Total Payment Amount'!$D$2</f>
        <v>UCLA Health System</v>
      </c>
      <c r="B50" s="197" t="str">
        <f>'Total Payment Amount'!$D$3</f>
        <v>DY 7</v>
      </c>
      <c r="C50" s="198">
        <f>'Total Payment Amount'!$D$4</f>
        <v>41212</v>
      </c>
      <c r="D50" s="200" t="str">
        <f t="shared" ca="1" si="0"/>
        <v>Category 1: Collect Accurate Race, Ethnicity, and Language (REAL) Data to Reduce Disparities</v>
      </c>
      <c r="E50" s="197">
        <f t="shared" ca="1" si="1"/>
        <v>0</v>
      </c>
      <c r="F50" s="197">
        <f t="shared" ca="1" si="2"/>
        <v>0</v>
      </c>
      <c r="G50" s="200" t="str">
        <f ca="1">INDIRECT("'"&amp;$Q50&amp;"'!B222")</f>
        <v>Improvement Milestone:</v>
      </c>
      <c r="H50" s="197">
        <f ca="1">INDIRECT("'"&amp;$Q50&amp;"'!D222")</f>
        <v>0</v>
      </c>
      <c r="I50" s="197"/>
      <c r="J50" s="197">
        <f ca="1">INDIRECT("'"&amp;$Q50&amp;"'!F225")</f>
        <v>0</v>
      </c>
      <c r="K50" s="197">
        <f ca="1">INDIRECT("'"&amp;$Q50&amp;"'!F227")</f>
        <v>0</v>
      </c>
      <c r="L50" s="197" t="str">
        <f ca="1">INDIRECT("'"&amp;$Q50&amp;"'!F229")</f>
        <v>N/A</v>
      </c>
      <c r="M50" s="197">
        <f ca="1">INDIRECT("'"&amp;$Q50&amp;"'!F232")</f>
        <v>0</v>
      </c>
      <c r="N50" s="197">
        <f ca="1">INDIRECT("'"&amp;$Q50&amp;"'!B234")</f>
        <v>0</v>
      </c>
      <c r="O50" s="197">
        <f ca="1">INDIRECT("'"&amp;$Q50&amp;"'!F242")</f>
        <v>0</v>
      </c>
      <c r="P50" s="197" t="str">
        <f ca="1">INDIRECT("'"&amp;$Q50&amp;"'!F244")</f>
        <v xml:space="preserve"> </v>
      </c>
      <c r="Q50" t="s">
        <v>257</v>
      </c>
      <c r="R50">
        <v>5</v>
      </c>
    </row>
    <row r="51" spans="1:18" x14ac:dyDescent="0.25">
      <c r="A51" s="197" t="str">
        <f>'Total Payment Amount'!$D$2</f>
        <v>UCLA Health System</v>
      </c>
      <c r="B51" s="197" t="str">
        <f>'Total Payment Amount'!$D$3</f>
        <v>DY 7</v>
      </c>
      <c r="C51" s="198">
        <f>'Total Payment Amount'!$D$4</f>
        <v>41212</v>
      </c>
      <c r="D51" s="200" t="str">
        <f t="shared" ca="1" si="0"/>
        <v>Category 1: Collect Accurate Race, Ethnicity, and Language (REAL) Data to Reduce Disparities</v>
      </c>
      <c r="E51" s="197">
        <f t="shared" ca="1" si="1"/>
        <v>0</v>
      </c>
      <c r="F51" s="197">
        <f t="shared" ca="1" si="2"/>
        <v>0</v>
      </c>
      <c r="G51" s="200" t="str">
        <f ca="1">INDIRECT("'"&amp;$Q51&amp;"'!B247")</f>
        <v>Improvement Milestone:</v>
      </c>
      <c r="H51" s="197">
        <f ca="1">INDIRECT("'"&amp;$Q51&amp;"'!D247")</f>
        <v>0</v>
      </c>
      <c r="I51" s="197"/>
      <c r="J51" s="197">
        <f ca="1">INDIRECT("'"&amp;$Q51&amp;"'!F250")</f>
        <v>0</v>
      </c>
      <c r="K51" s="197">
        <f ca="1">INDIRECT("'"&amp;$Q51&amp;"'!F252")</f>
        <v>0</v>
      </c>
      <c r="L51" s="197" t="str">
        <f ca="1">INDIRECT("'"&amp;$Q51&amp;"'!F254")</f>
        <v>N/A</v>
      </c>
      <c r="M51" s="197">
        <f ca="1">INDIRECT("'"&amp;$Q51&amp;"'!F257")</f>
        <v>0</v>
      </c>
      <c r="N51" s="197">
        <f ca="1">INDIRECT("'"&amp;$Q51&amp;"'!B259")</f>
        <v>0</v>
      </c>
      <c r="O51" s="197">
        <f ca="1">INDIRECT("'"&amp;$Q51&amp;"'!F267")</f>
        <v>0</v>
      </c>
      <c r="P51" s="197" t="str">
        <f ca="1">INDIRECT("'"&amp;$Q51&amp;"'!F269")</f>
        <v xml:space="preserve"> </v>
      </c>
      <c r="Q51" t="s">
        <v>257</v>
      </c>
      <c r="R51">
        <v>5</v>
      </c>
    </row>
    <row r="52" spans="1:18" x14ac:dyDescent="0.25">
      <c r="A52" s="197" t="str">
        <f>'Total Payment Amount'!$D$2</f>
        <v>UCLA Health System</v>
      </c>
      <c r="B52" s="197" t="str">
        <f>'Total Payment Amount'!$D$3</f>
        <v>DY 7</v>
      </c>
      <c r="C52" s="198">
        <f>'Total Payment Amount'!$D$4</f>
        <v>41212</v>
      </c>
      <c r="D52" s="200" t="str">
        <f t="shared" ca="1" si="0"/>
        <v>Category 1: Enhance Urgent Medical Advice</v>
      </c>
      <c r="E52" s="197">
        <f t="shared" ca="1" si="1"/>
        <v>0</v>
      </c>
      <c r="F52" s="197">
        <f t="shared" ca="1" si="2"/>
        <v>0</v>
      </c>
      <c r="G52" s="200" t="str">
        <f ca="1">INDIRECT("'"&amp;$Q52&amp;"'!B22")</f>
        <v>Process Milestone:</v>
      </c>
      <c r="H52" s="197">
        <f ca="1">INDIRECT("'"&amp;$Q52&amp;"'!D22")</f>
        <v>0</v>
      </c>
      <c r="I52" s="197"/>
      <c r="J52" s="197">
        <f ca="1">INDIRECT("'"&amp;$Q52&amp;"'!F25")</f>
        <v>0</v>
      </c>
      <c r="K52" s="197">
        <f ca="1">INDIRECT("'"&amp;$Q52&amp;"'!F27")</f>
        <v>0</v>
      </c>
      <c r="L52" s="197" t="str">
        <f ca="1">INDIRECT("'"&amp;$Q52&amp;"'!F29")</f>
        <v>N/A</v>
      </c>
      <c r="M52" s="197">
        <f ca="1">INDIRECT("'"&amp;$Q52&amp;"'!F32")</f>
        <v>0</v>
      </c>
      <c r="N52" s="197">
        <f ca="1">INDIRECT("'"&amp;$Q52&amp;"'!B34")</f>
        <v>0</v>
      </c>
      <c r="O52" s="197">
        <f ca="1">INDIRECT("'"&amp;$Q52&amp;"'!F42")</f>
        <v>0</v>
      </c>
      <c r="P52" s="197" t="str">
        <f ca="1">INDIRECT("'"&amp;$Q52&amp;"'!F44")</f>
        <v xml:space="preserve"> </v>
      </c>
      <c r="Q52" t="s">
        <v>258</v>
      </c>
      <c r="R52">
        <v>6</v>
      </c>
    </row>
    <row r="53" spans="1:18" x14ac:dyDescent="0.25">
      <c r="A53" s="197" t="str">
        <f>'Total Payment Amount'!$D$2</f>
        <v>UCLA Health System</v>
      </c>
      <c r="B53" s="197" t="str">
        <f>'Total Payment Amount'!$D$3</f>
        <v>DY 7</v>
      </c>
      <c r="C53" s="198">
        <f>'Total Payment Amount'!$D$4</f>
        <v>41212</v>
      </c>
      <c r="D53" s="200" t="str">
        <f t="shared" ca="1" si="0"/>
        <v>Category 1: Enhance Urgent Medical Advice</v>
      </c>
      <c r="E53" s="197">
        <f t="shared" ca="1" si="1"/>
        <v>0</v>
      </c>
      <c r="F53" s="197">
        <f t="shared" ca="1" si="2"/>
        <v>0</v>
      </c>
      <c r="G53" s="200" t="str">
        <f ca="1">INDIRECT("'"&amp;$Q53&amp;"'!B47")</f>
        <v>Process Milestone:</v>
      </c>
      <c r="H53" s="197">
        <f ca="1">INDIRECT("'"&amp;$Q53&amp;"'!D47")</f>
        <v>0</v>
      </c>
      <c r="I53" s="197"/>
      <c r="J53" s="197">
        <f ca="1">INDIRECT("'"&amp;$Q53&amp;"'!F50")</f>
        <v>0</v>
      </c>
      <c r="K53" s="197">
        <f ca="1">INDIRECT("'"&amp;$Q53&amp;"'!F52")</f>
        <v>0</v>
      </c>
      <c r="L53" s="197" t="str">
        <f ca="1">INDIRECT("'"&amp;$Q53&amp;"'!F54")</f>
        <v>N/A</v>
      </c>
      <c r="M53" s="197">
        <f ca="1">INDIRECT("'"&amp;$Q53&amp;"'!F57")</f>
        <v>0</v>
      </c>
      <c r="N53" s="197">
        <f ca="1">INDIRECT("'"&amp;$Q53&amp;"'!B59")</f>
        <v>0</v>
      </c>
      <c r="O53" s="197">
        <f ca="1">INDIRECT("'"&amp;$Q53&amp;"'!F67")</f>
        <v>0</v>
      </c>
      <c r="P53" s="197" t="str">
        <f ca="1">INDIRECT("'"&amp;$Q53&amp;"'!F69")</f>
        <v xml:space="preserve"> </v>
      </c>
      <c r="Q53" t="s">
        <v>258</v>
      </c>
      <c r="R53">
        <v>6</v>
      </c>
    </row>
    <row r="54" spans="1:18" x14ac:dyDescent="0.25">
      <c r="A54" s="197" t="str">
        <f>'Total Payment Amount'!$D$2</f>
        <v>UCLA Health System</v>
      </c>
      <c r="B54" s="197" t="str">
        <f>'Total Payment Amount'!$D$3</f>
        <v>DY 7</v>
      </c>
      <c r="C54" s="198">
        <f>'Total Payment Amount'!$D$4</f>
        <v>41212</v>
      </c>
      <c r="D54" s="200" t="str">
        <f t="shared" ca="1" si="0"/>
        <v>Category 1: Enhance Urgent Medical Advice</v>
      </c>
      <c r="E54" s="197">
        <f t="shared" ca="1" si="1"/>
        <v>0</v>
      </c>
      <c r="F54" s="197">
        <f t="shared" ca="1" si="2"/>
        <v>0</v>
      </c>
      <c r="G54" s="200" t="str">
        <f ca="1">INDIRECT("'"&amp;$Q54&amp;"'!B72")</f>
        <v>Process Milestone:</v>
      </c>
      <c r="H54" s="197">
        <f ca="1">INDIRECT("'"&amp;$Q54&amp;"'!D72")</f>
        <v>0</v>
      </c>
      <c r="I54" s="197"/>
      <c r="J54" s="197">
        <f ca="1">INDIRECT("'"&amp;$Q54&amp;"'!F75")</f>
        <v>0</v>
      </c>
      <c r="K54" s="197">
        <f ca="1">INDIRECT("'"&amp;$Q54&amp;"'!F77")</f>
        <v>0</v>
      </c>
      <c r="L54" s="197" t="str">
        <f ca="1">INDIRECT("'"&amp;$Q54&amp;"'!F79")</f>
        <v>N/A</v>
      </c>
      <c r="M54" s="197">
        <f ca="1">INDIRECT("'"&amp;$Q54&amp;"'!F82")</f>
        <v>0</v>
      </c>
      <c r="N54" s="197">
        <f ca="1">INDIRECT("'"&amp;$Q54&amp;"'!B84")</f>
        <v>0</v>
      </c>
      <c r="O54" s="197">
        <f ca="1">INDIRECT("'"&amp;$Q54&amp;"'!F92")</f>
        <v>0</v>
      </c>
      <c r="P54" s="197" t="str">
        <f ca="1">INDIRECT("'"&amp;$Q54&amp;"'!F94")</f>
        <v xml:space="preserve"> </v>
      </c>
      <c r="Q54" t="s">
        <v>258</v>
      </c>
      <c r="R54">
        <v>6</v>
      </c>
    </row>
    <row r="55" spans="1:18" x14ac:dyDescent="0.25">
      <c r="A55" s="197" t="str">
        <f>'Total Payment Amount'!$D$2</f>
        <v>UCLA Health System</v>
      </c>
      <c r="B55" s="197" t="str">
        <f>'Total Payment Amount'!$D$3</f>
        <v>DY 7</v>
      </c>
      <c r="C55" s="198">
        <f>'Total Payment Amount'!$D$4</f>
        <v>41212</v>
      </c>
      <c r="D55" s="200" t="str">
        <f t="shared" ca="1" si="0"/>
        <v>Category 1: Enhance Urgent Medical Advice</v>
      </c>
      <c r="E55" s="197">
        <f t="shared" ca="1" si="1"/>
        <v>0</v>
      </c>
      <c r="F55" s="197">
        <f t="shared" ca="1" si="2"/>
        <v>0</v>
      </c>
      <c r="G55" s="200" t="str">
        <f ca="1">INDIRECT("'"&amp;$Q55&amp;"'!B97")</f>
        <v>Process Milestone:</v>
      </c>
      <c r="H55" s="197">
        <f ca="1">INDIRECT("'"&amp;$Q55&amp;"'!D97")</f>
        <v>0</v>
      </c>
      <c r="I55" s="197"/>
      <c r="J55" s="197">
        <f ca="1">INDIRECT("'"&amp;$Q55&amp;"'!F100")</f>
        <v>0</v>
      </c>
      <c r="K55" s="197">
        <f ca="1">INDIRECT("'"&amp;$Q55&amp;"'!F102")</f>
        <v>0</v>
      </c>
      <c r="L55" s="197" t="str">
        <f ca="1">INDIRECT("'"&amp;$Q55&amp;"'!F104")</f>
        <v>N/A</v>
      </c>
      <c r="M55" s="197">
        <f ca="1">INDIRECT("'"&amp;$Q55&amp;"'!F107")</f>
        <v>0</v>
      </c>
      <c r="N55" s="197">
        <f ca="1">INDIRECT("'"&amp;$Q55&amp;"'!B109")</f>
        <v>0</v>
      </c>
      <c r="O55" s="197">
        <f ca="1">INDIRECT("'"&amp;$Q55&amp;"'!F117")</f>
        <v>0</v>
      </c>
      <c r="P55" s="197" t="str">
        <f ca="1">INDIRECT("'"&amp;$Q55&amp;"'!F119")</f>
        <v xml:space="preserve"> </v>
      </c>
      <c r="Q55" t="s">
        <v>258</v>
      </c>
      <c r="R55">
        <v>6</v>
      </c>
    </row>
    <row r="56" spans="1:18" x14ac:dyDescent="0.25">
      <c r="A56" s="197" t="str">
        <f>'Total Payment Amount'!$D$2</f>
        <v>UCLA Health System</v>
      </c>
      <c r="B56" s="197" t="str">
        <f>'Total Payment Amount'!$D$3</f>
        <v>DY 7</v>
      </c>
      <c r="C56" s="198">
        <f>'Total Payment Amount'!$D$4</f>
        <v>41212</v>
      </c>
      <c r="D56" s="200" t="str">
        <f t="shared" ca="1" si="0"/>
        <v>Category 1: Enhance Urgent Medical Advice</v>
      </c>
      <c r="E56" s="197">
        <f t="shared" ca="1" si="1"/>
        <v>0</v>
      </c>
      <c r="F56" s="197">
        <f t="shared" ca="1" si="2"/>
        <v>0</v>
      </c>
      <c r="G56" s="200" t="str">
        <f ca="1">INDIRECT("'"&amp;$Q56&amp;"'!B122")</f>
        <v>Process Milestone:</v>
      </c>
      <c r="H56" s="197">
        <f ca="1">INDIRECT("'"&amp;$Q56&amp;"'!D122")</f>
        <v>0</v>
      </c>
      <c r="I56" s="197"/>
      <c r="J56" s="197">
        <f ca="1">INDIRECT("'"&amp;$Q56&amp;"'!F125")</f>
        <v>0</v>
      </c>
      <c r="K56" s="197">
        <f ca="1">INDIRECT("'"&amp;$Q56&amp;"'!F127")</f>
        <v>0</v>
      </c>
      <c r="L56" s="197" t="str">
        <f ca="1">INDIRECT("'"&amp;$Q56&amp;"'!F129")</f>
        <v>N/A</v>
      </c>
      <c r="M56" s="197">
        <f ca="1">INDIRECT("'"&amp;$Q56&amp;"'!F132")</f>
        <v>0</v>
      </c>
      <c r="N56" s="197">
        <f ca="1">INDIRECT("'"&amp;$Q56&amp;"'!B134")</f>
        <v>0</v>
      </c>
      <c r="O56" s="197">
        <f ca="1">INDIRECT("'"&amp;$Q56&amp;"'!F142")</f>
        <v>0</v>
      </c>
      <c r="P56" s="197" t="str">
        <f ca="1">INDIRECT("'"&amp;$Q56&amp;"'!F144")</f>
        <v xml:space="preserve"> </v>
      </c>
      <c r="Q56" t="s">
        <v>258</v>
      </c>
      <c r="R56">
        <v>6</v>
      </c>
    </row>
    <row r="57" spans="1:18" x14ac:dyDescent="0.25">
      <c r="A57" s="197" t="str">
        <f>'Total Payment Amount'!$D$2</f>
        <v>UCLA Health System</v>
      </c>
      <c r="B57" s="197" t="str">
        <f>'Total Payment Amount'!$D$3</f>
        <v>DY 7</v>
      </c>
      <c r="C57" s="198">
        <f>'Total Payment Amount'!$D$4</f>
        <v>41212</v>
      </c>
      <c r="D57" s="200" t="str">
        <f t="shared" ca="1" si="0"/>
        <v>Category 1: Enhance Urgent Medical Advice</v>
      </c>
      <c r="E57" s="197">
        <f t="shared" ca="1" si="1"/>
        <v>0</v>
      </c>
      <c r="F57" s="197">
        <f t="shared" ca="1" si="2"/>
        <v>0</v>
      </c>
      <c r="G57" s="200" t="str">
        <f ca="1">INDIRECT("'"&amp;$Q57&amp;"'!B147")</f>
        <v>Improvement Milestone:</v>
      </c>
      <c r="H57" s="197">
        <f ca="1">INDIRECT("'"&amp;$Q57&amp;"'!D147")</f>
        <v>0</v>
      </c>
      <c r="I57" s="197"/>
      <c r="J57" s="197">
        <f ca="1">INDIRECT("'"&amp;$Q57&amp;"'!F150")</f>
        <v>0</v>
      </c>
      <c r="K57" s="197">
        <f ca="1">INDIRECT("'"&amp;$Q57&amp;"'!F152")</f>
        <v>0</v>
      </c>
      <c r="L57" s="197" t="str">
        <f ca="1">INDIRECT("'"&amp;$Q57&amp;"'!F154")</f>
        <v>N/A</v>
      </c>
      <c r="M57" s="197">
        <f ca="1">INDIRECT("'"&amp;$Q57&amp;"'!F157")</f>
        <v>0</v>
      </c>
      <c r="N57" s="197">
        <f ca="1">INDIRECT("'"&amp;$Q57&amp;"'!B159")</f>
        <v>0</v>
      </c>
      <c r="O57" s="197">
        <f ca="1">INDIRECT("'"&amp;$Q57&amp;"'!F167")</f>
        <v>0</v>
      </c>
      <c r="P57" s="197" t="str">
        <f ca="1">INDIRECT("'"&amp;$Q57&amp;"'!F169")</f>
        <v xml:space="preserve"> </v>
      </c>
      <c r="Q57" t="s">
        <v>258</v>
      </c>
      <c r="R57">
        <v>6</v>
      </c>
    </row>
    <row r="58" spans="1:18" x14ac:dyDescent="0.25">
      <c r="A58" s="197" t="str">
        <f>'Total Payment Amount'!$D$2</f>
        <v>UCLA Health System</v>
      </c>
      <c r="B58" s="197" t="str">
        <f>'Total Payment Amount'!$D$3</f>
        <v>DY 7</v>
      </c>
      <c r="C58" s="198">
        <f>'Total Payment Amount'!$D$4</f>
        <v>41212</v>
      </c>
      <c r="D58" s="200" t="str">
        <f t="shared" ca="1" si="0"/>
        <v>Category 1: Enhance Urgent Medical Advice</v>
      </c>
      <c r="E58" s="197">
        <f t="shared" ca="1" si="1"/>
        <v>0</v>
      </c>
      <c r="F58" s="197">
        <f t="shared" ca="1" si="2"/>
        <v>0</v>
      </c>
      <c r="G58" s="200" t="str">
        <f ca="1">INDIRECT("'"&amp;$Q58&amp;"'!B172")</f>
        <v>Improvement Milestone:</v>
      </c>
      <c r="H58" s="197">
        <f ca="1">INDIRECT("'"&amp;$Q58&amp;"'!D172")</f>
        <v>0</v>
      </c>
      <c r="I58" s="197"/>
      <c r="J58" s="197">
        <f ca="1">INDIRECT("'"&amp;$Q58&amp;"'!F175")</f>
        <v>0</v>
      </c>
      <c r="K58" s="197">
        <f ca="1">INDIRECT("'"&amp;$Q58&amp;"'!F177")</f>
        <v>0</v>
      </c>
      <c r="L58" s="197" t="str">
        <f ca="1">INDIRECT("'"&amp;$Q58&amp;"'!F179")</f>
        <v>N/A</v>
      </c>
      <c r="M58" s="197">
        <f ca="1">INDIRECT("'"&amp;$Q58&amp;"'!F182")</f>
        <v>0</v>
      </c>
      <c r="N58" s="197">
        <f ca="1">INDIRECT("'"&amp;$Q58&amp;"'!B184")</f>
        <v>0</v>
      </c>
      <c r="O58" s="197">
        <f ca="1">INDIRECT("'"&amp;$Q58&amp;"'!F192")</f>
        <v>0</v>
      </c>
      <c r="P58" s="197" t="str">
        <f ca="1">INDIRECT("'"&amp;$Q58&amp;"'!F194")</f>
        <v xml:space="preserve"> </v>
      </c>
      <c r="Q58" t="s">
        <v>258</v>
      </c>
      <c r="R58">
        <v>6</v>
      </c>
    </row>
    <row r="59" spans="1:18" x14ac:dyDescent="0.25">
      <c r="A59" s="197" t="str">
        <f>'Total Payment Amount'!$D$2</f>
        <v>UCLA Health System</v>
      </c>
      <c r="B59" s="197" t="str">
        <f>'Total Payment Amount'!$D$3</f>
        <v>DY 7</v>
      </c>
      <c r="C59" s="198">
        <f>'Total Payment Amount'!$D$4</f>
        <v>41212</v>
      </c>
      <c r="D59" s="200" t="str">
        <f t="shared" ca="1" si="0"/>
        <v>Category 1: Enhance Urgent Medical Advice</v>
      </c>
      <c r="E59" s="197">
        <f t="shared" ca="1" si="1"/>
        <v>0</v>
      </c>
      <c r="F59" s="197">
        <f t="shared" ca="1" si="2"/>
        <v>0</v>
      </c>
      <c r="G59" s="200" t="str">
        <f ca="1">INDIRECT("'"&amp;$Q59&amp;"'!B197")</f>
        <v>Improvement Milestone:</v>
      </c>
      <c r="H59" s="197">
        <f ca="1">INDIRECT("'"&amp;$Q59&amp;"'!D197")</f>
        <v>0</v>
      </c>
      <c r="I59" s="197"/>
      <c r="J59" s="197">
        <f ca="1">INDIRECT("'"&amp;$Q59&amp;"'!F200")</f>
        <v>0</v>
      </c>
      <c r="K59" s="197">
        <f ca="1">INDIRECT("'"&amp;$Q59&amp;"'!F202")</f>
        <v>0</v>
      </c>
      <c r="L59" s="197" t="str">
        <f ca="1">INDIRECT("'"&amp;$Q59&amp;"'!F204")</f>
        <v>N/A</v>
      </c>
      <c r="M59" s="197">
        <f ca="1">INDIRECT("'"&amp;$Q59&amp;"'!F207")</f>
        <v>0</v>
      </c>
      <c r="N59" s="197">
        <f ca="1">INDIRECT("'"&amp;$Q59&amp;"'!B209")</f>
        <v>0</v>
      </c>
      <c r="O59" s="197">
        <f ca="1">INDIRECT("'"&amp;$Q59&amp;"'!F217")</f>
        <v>0</v>
      </c>
      <c r="P59" s="197" t="str">
        <f ca="1">INDIRECT("'"&amp;$Q59&amp;"'!F219")</f>
        <v xml:space="preserve"> </v>
      </c>
      <c r="Q59" t="s">
        <v>258</v>
      </c>
      <c r="R59">
        <v>6</v>
      </c>
    </row>
    <row r="60" spans="1:18" x14ac:dyDescent="0.25">
      <c r="A60" s="197" t="str">
        <f>'Total Payment Amount'!$D$2</f>
        <v>UCLA Health System</v>
      </c>
      <c r="B60" s="197" t="str">
        <f>'Total Payment Amount'!$D$3</f>
        <v>DY 7</v>
      </c>
      <c r="C60" s="198">
        <f>'Total Payment Amount'!$D$4</f>
        <v>41212</v>
      </c>
      <c r="D60" s="200" t="str">
        <f t="shared" ca="1" si="0"/>
        <v>Category 1: Enhance Urgent Medical Advice</v>
      </c>
      <c r="E60" s="197">
        <f t="shared" ca="1" si="1"/>
        <v>0</v>
      </c>
      <c r="F60" s="197">
        <f t="shared" ca="1" si="2"/>
        <v>0</v>
      </c>
      <c r="G60" s="200" t="str">
        <f ca="1">INDIRECT("'"&amp;$Q60&amp;"'!B222")</f>
        <v>Improvement Milestone:</v>
      </c>
      <c r="H60" s="197">
        <f ca="1">INDIRECT("'"&amp;$Q60&amp;"'!D222")</f>
        <v>0</v>
      </c>
      <c r="I60" s="197"/>
      <c r="J60" s="197">
        <f ca="1">INDIRECT("'"&amp;$Q60&amp;"'!F225")</f>
        <v>0</v>
      </c>
      <c r="K60" s="197">
        <f ca="1">INDIRECT("'"&amp;$Q60&amp;"'!F227")</f>
        <v>0</v>
      </c>
      <c r="L60" s="197" t="str">
        <f ca="1">INDIRECT("'"&amp;$Q60&amp;"'!F229")</f>
        <v>N/A</v>
      </c>
      <c r="M60" s="197">
        <f ca="1">INDIRECT("'"&amp;$Q60&amp;"'!F232")</f>
        <v>0</v>
      </c>
      <c r="N60" s="197">
        <f ca="1">INDIRECT("'"&amp;$Q60&amp;"'!B234")</f>
        <v>0</v>
      </c>
      <c r="O60" s="197">
        <f ca="1">INDIRECT("'"&amp;$Q60&amp;"'!F242")</f>
        <v>0</v>
      </c>
      <c r="P60" s="197" t="str">
        <f ca="1">INDIRECT("'"&amp;$Q60&amp;"'!F244")</f>
        <v xml:space="preserve"> </v>
      </c>
      <c r="Q60" t="s">
        <v>258</v>
      </c>
      <c r="R60">
        <v>6</v>
      </c>
    </row>
    <row r="61" spans="1:18" x14ac:dyDescent="0.25">
      <c r="A61" s="197" t="str">
        <f>'Total Payment Amount'!$D$2</f>
        <v>UCLA Health System</v>
      </c>
      <c r="B61" s="197" t="str">
        <f>'Total Payment Amount'!$D$3</f>
        <v>DY 7</v>
      </c>
      <c r="C61" s="198">
        <f>'Total Payment Amount'!$D$4</f>
        <v>41212</v>
      </c>
      <c r="D61" s="200" t="str">
        <f t="shared" ca="1" si="0"/>
        <v>Category 1: Enhance Urgent Medical Advice</v>
      </c>
      <c r="E61" s="197">
        <f t="shared" ca="1" si="1"/>
        <v>0</v>
      </c>
      <c r="F61" s="197">
        <f t="shared" ca="1" si="2"/>
        <v>0</v>
      </c>
      <c r="G61" s="200" t="str">
        <f ca="1">INDIRECT("'"&amp;$Q61&amp;"'!B247")</f>
        <v>Improvement Milestone:</v>
      </c>
      <c r="H61" s="197">
        <f ca="1">INDIRECT("'"&amp;$Q61&amp;"'!D247")</f>
        <v>0</v>
      </c>
      <c r="I61" s="197"/>
      <c r="J61" s="197">
        <f ca="1">INDIRECT("'"&amp;$Q61&amp;"'!F250")</f>
        <v>0</v>
      </c>
      <c r="K61" s="197">
        <f ca="1">INDIRECT("'"&amp;$Q61&amp;"'!F252")</f>
        <v>0</v>
      </c>
      <c r="L61" s="197" t="str">
        <f ca="1">INDIRECT("'"&amp;$Q61&amp;"'!F254")</f>
        <v>N/A</v>
      </c>
      <c r="M61" s="197">
        <f ca="1">INDIRECT("'"&amp;$Q61&amp;"'!F257")</f>
        <v>0</v>
      </c>
      <c r="N61" s="197">
        <f ca="1">INDIRECT("'"&amp;$Q61&amp;"'!B259")</f>
        <v>0</v>
      </c>
      <c r="O61" s="197">
        <f ca="1">INDIRECT("'"&amp;$Q61&amp;"'!F267")</f>
        <v>0</v>
      </c>
      <c r="P61" s="197" t="str">
        <f ca="1">INDIRECT("'"&amp;$Q61&amp;"'!F269")</f>
        <v xml:space="preserve"> </v>
      </c>
      <c r="Q61" t="s">
        <v>258</v>
      </c>
      <c r="R61">
        <v>6</v>
      </c>
    </row>
    <row r="62" spans="1:18" x14ac:dyDescent="0.25">
      <c r="A62" s="197" t="str">
        <f>'Total Payment Amount'!$D$2</f>
        <v>UCLA Health System</v>
      </c>
      <c r="B62" s="197" t="str">
        <f>'Total Payment Amount'!$D$3</f>
        <v>DY 7</v>
      </c>
      <c r="C62" s="198">
        <f>'Total Payment Amount'!$D$4</f>
        <v>41212</v>
      </c>
      <c r="D62" s="200" t="str">
        <f t="shared" ca="1" si="0"/>
        <v>Category 1: Introduce Telemedicine</v>
      </c>
      <c r="E62" s="197">
        <f t="shared" ca="1" si="1"/>
        <v>0</v>
      </c>
      <c r="F62" s="197">
        <f t="shared" ca="1" si="2"/>
        <v>0</v>
      </c>
      <c r="G62" s="200" t="str">
        <f ca="1">INDIRECT("'"&amp;$Q62&amp;"'!B22")</f>
        <v>Process Milestone:</v>
      </c>
      <c r="H62" s="197">
        <f ca="1">INDIRECT("'"&amp;$Q62&amp;"'!D22")</f>
        <v>0</v>
      </c>
      <c r="I62" s="197"/>
      <c r="J62" s="197">
        <f ca="1">INDIRECT("'"&amp;$Q62&amp;"'!F25")</f>
        <v>0</v>
      </c>
      <c r="K62" s="197">
        <f ca="1">INDIRECT("'"&amp;$Q62&amp;"'!F27")</f>
        <v>0</v>
      </c>
      <c r="L62" s="197" t="str">
        <f ca="1">INDIRECT("'"&amp;$Q62&amp;"'!F29")</f>
        <v>N/A</v>
      </c>
      <c r="M62" s="197">
        <f ca="1">INDIRECT("'"&amp;$Q62&amp;"'!F32")</f>
        <v>0</v>
      </c>
      <c r="N62" s="197">
        <f ca="1">INDIRECT("'"&amp;$Q62&amp;"'!B34")</f>
        <v>0</v>
      </c>
      <c r="O62" s="197">
        <f ca="1">INDIRECT("'"&amp;$Q62&amp;"'!F42")</f>
        <v>0</v>
      </c>
      <c r="P62" s="197" t="str">
        <f ca="1">INDIRECT("'"&amp;$Q62&amp;"'!F44")</f>
        <v xml:space="preserve"> </v>
      </c>
      <c r="Q62" t="s">
        <v>99</v>
      </c>
      <c r="R62">
        <v>7</v>
      </c>
    </row>
    <row r="63" spans="1:18" x14ac:dyDescent="0.25">
      <c r="A63" s="197" t="str">
        <f>'Total Payment Amount'!$D$2</f>
        <v>UCLA Health System</v>
      </c>
      <c r="B63" s="197" t="str">
        <f>'Total Payment Amount'!$D$3</f>
        <v>DY 7</v>
      </c>
      <c r="C63" s="198">
        <f>'Total Payment Amount'!$D$4</f>
        <v>41212</v>
      </c>
      <c r="D63" s="200" t="str">
        <f t="shared" ca="1" si="0"/>
        <v>Category 1: Introduce Telemedicine</v>
      </c>
      <c r="E63" s="197">
        <f t="shared" ca="1" si="1"/>
        <v>0</v>
      </c>
      <c r="F63" s="197">
        <f t="shared" ca="1" si="2"/>
        <v>0</v>
      </c>
      <c r="G63" s="200" t="str">
        <f ca="1">INDIRECT("'"&amp;$Q63&amp;"'!B47")</f>
        <v>Process Milestone:</v>
      </c>
      <c r="H63" s="197">
        <f ca="1">INDIRECT("'"&amp;$Q63&amp;"'!D47")</f>
        <v>0</v>
      </c>
      <c r="I63" s="197"/>
      <c r="J63" s="197">
        <f ca="1">INDIRECT("'"&amp;$Q63&amp;"'!F50")</f>
        <v>0</v>
      </c>
      <c r="K63" s="197">
        <f ca="1">INDIRECT("'"&amp;$Q63&amp;"'!F52")</f>
        <v>0</v>
      </c>
      <c r="L63" s="197" t="str">
        <f ca="1">INDIRECT("'"&amp;$Q63&amp;"'!F54")</f>
        <v>N/A</v>
      </c>
      <c r="M63" s="197">
        <f ca="1">INDIRECT("'"&amp;$Q63&amp;"'!F57")</f>
        <v>0</v>
      </c>
      <c r="N63" s="197">
        <f ca="1">INDIRECT("'"&amp;$Q63&amp;"'!B59")</f>
        <v>0</v>
      </c>
      <c r="O63" s="197">
        <f ca="1">INDIRECT("'"&amp;$Q63&amp;"'!F67")</f>
        <v>0</v>
      </c>
      <c r="P63" s="197" t="str">
        <f ca="1">INDIRECT("'"&amp;$Q63&amp;"'!F69")</f>
        <v xml:space="preserve"> </v>
      </c>
      <c r="Q63" t="s">
        <v>99</v>
      </c>
      <c r="R63">
        <v>7</v>
      </c>
    </row>
    <row r="64" spans="1:18" x14ac:dyDescent="0.25">
      <c r="A64" s="197" t="str">
        <f>'Total Payment Amount'!$D$2</f>
        <v>UCLA Health System</v>
      </c>
      <c r="B64" s="197" t="str">
        <f>'Total Payment Amount'!$D$3</f>
        <v>DY 7</v>
      </c>
      <c r="C64" s="198">
        <f>'Total Payment Amount'!$D$4</f>
        <v>41212</v>
      </c>
      <c r="D64" s="200" t="str">
        <f t="shared" ca="1" si="0"/>
        <v>Category 1: Introduce Telemedicine</v>
      </c>
      <c r="E64" s="197">
        <f t="shared" ca="1" si="1"/>
        <v>0</v>
      </c>
      <c r="F64" s="197">
        <f t="shared" ca="1" si="2"/>
        <v>0</v>
      </c>
      <c r="G64" s="200" t="str">
        <f ca="1">INDIRECT("'"&amp;$Q64&amp;"'!B72")</f>
        <v>Process Milestone:</v>
      </c>
      <c r="H64" s="197">
        <f ca="1">INDIRECT("'"&amp;$Q64&amp;"'!D72")</f>
        <v>0</v>
      </c>
      <c r="I64" s="197"/>
      <c r="J64" s="197">
        <f ca="1">INDIRECT("'"&amp;$Q64&amp;"'!F75")</f>
        <v>0</v>
      </c>
      <c r="K64" s="197">
        <f ca="1">INDIRECT("'"&amp;$Q64&amp;"'!F77")</f>
        <v>0</v>
      </c>
      <c r="L64" s="197" t="str">
        <f ca="1">INDIRECT("'"&amp;$Q64&amp;"'!F79")</f>
        <v>N/A</v>
      </c>
      <c r="M64" s="197">
        <f ca="1">INDIRECT("'"&amp;$Q64&amp;"'!F82")</f>
        <v>0</v>
      </c>
      <c r="N64" s="197">
        <f ca="1">INDIRECT("'"&amp;$Q64&amp;"'!B84")</f>
        <v>0</v>
      </c>
      <c r="O64" s="197">
        <f ca="1">INDIRECT("'"&amp;$Q64&amp;"'!F92")</f>
        <v>0</v>
      </c>
      <c r="P64" s="197" t="str">
        <f ca="1">INDIRECT("'"&amp;$Q64&amp;"'!F94")</f>
        <v xml:space="preserve"> </v>
      </c>
      <c r="Q64" t="s">
        <v>99</v>
      </c>
      <c r="R64">
        <v>7</v>
      </c>
    </row>
    <row r="65" spans="1:18" x14ac:dyDescent="0.25">
      <c r="A65" s="197" t="str">
        <f>'Total Payment Amount'!$D$2</f>
        <v>UCLA Health System</v>
      </c>
      <c r="B65" s="197" t="str">
        <f>'Total Payment Amount'!$D$3</f>
        <v>DY 7</v>
      </c>
      <c r="C65" s="198">
        <f>'Total Payment Amount'!$D$4</f>
        <v>41212</v>
      </c>
      <c r="D65" s="200" t="str">
        <f t="shared" ca="1" si="0"/>
        <v>Category 1: Introduce Telemedicine</v>
      </c>
      <c r="E65" s="197">
        <f t="shared" ca="1" si="1"/>
        <v>0</v>
      </c>
      <c r="F65" s="197">
        <f t="shared" ca="1" si="2"/>
        <v>0</v>
      </c>
      <c r="G65" s="200" t="str">
        <f ca="1">INDIRECT("'"&amp;$Q65&amp;"'!B97")</f>
        <v>Process Milestone:</v>
      </c>
      <c r="H65" s="197">
        <f ca="1">INDIRECT("'"&amp;$Q65&amp;"'!D97")</f>
        <v>0</v>
      </c>
      <c r="I65" s="197"/>
      <c r="J65" s="197">
        <f ca="1">INDIRECT("'"&amp;$Q65&amp;"'!F100")</f>
        <v>0</v>
      </c>
      <c r="K65" s="197">
        <f ca="1">INDIRECT("'"&amp;$Q65&amp;"'!F102")</f>
        <v>0</v>
      </c>
      <c r="L65" s="197" t="str">
        <f ca="1">INDIRECT("'"&amp;$Q65&amp;"'!F104")</f>
        <v>N/A</v>
      </c>
      <c r="M65" s="197">
        <f ca="1">INDIRECT("'"&amp;$Q65&amp;"'!F107")</f>
        <v>0</v>
      </c>
      <c r="N65" s="197">
        <f ca="1">INDIRECT("'"&amp;$Q65&amp;"'!B109")</f>
        <v>0</v>
      </c>
      <c r="O65" s="197">
        <f ca="1">INDIRECT("'"&amp;$Q65&amp;"'!F117")</f>
        <v>0</v>
      </c>
      <c r="P65" s="197" t="str">
        <f ca="1">INDIRECT("'"&amp;$Q65&amp;"'!F119")</f>
        <v xml:space="preserve"> </v>
      </c>
      <c r="Q65" t="s">
        <v>99</v>
      </c>
      <c r="R65">
        <v>7</v>
      </c>
    </row>
    <row r="66" spans="1:18" x14ac:dyDescent="0.25">
      <c r="A66" s="197" t="str">
        <f>'Total Payment Amount'!$D$2</f>
        <v>UCLA Health System</v>
      </c>
      <c r="B66" s="197" t="str">
        <f>'Total Payment Amount'!$D$3</f>
        <v>DY 7</v>
      </c>
      <c r="C66" s="198">
        <f>'Total Payment Amount'!$D$4</f>
        <v>41212</v>
      </c>
      <c r="D66" s="200" t="str">
        <f t="shared" ref="D66:D119" ca="1" si="3">INDIRECT("'"&amp;$Q66&amp;"'!$A$6")</f>
        <v>Category 1: Introduce Telemedicine</v>
      </c>
      <c r="E66" s="197">
        <f t="shared" ref="E66:E119" ca="1" si="4">INDIRECT("'"&amp;$Q66&amp;"'!$F$18")</f>
        <v>0</v>
      </c>
      <c r="F66" s="197">
        <f t="shared" ref="F66:F119" ca="1" si="5">INDIRECT("'"&amp;$Q66&amp;"'!$F$20")</f>
        <v>0</v>
      </c>
      <c r="G66" s="200" t="str">
        <f ca="1">INDIRECT("'"&amp;$Q66&amp;"'!B122")</f>
        <v>Process Milestone:</v>
      </c>
      <c r="H66" s="197">
        <f ca="1">INDIRECT("'"&amp;$Q66&amp;"'!D122")</f>
        <v>0</v>
      </c>
      <c r="I66" s="197"/>
      <c r="J66" s="197">
        <f ca="1">INDIRECT("'"&amp;$Q66&amp;"'!F125")</f>
        <v>0</v>
      </c>
      <c r="K66" s="197">
        <f ca="1">INDIRECT("'"&amp;$Q66&amp;"'!F127")</f>
        <v>0</v>
      </c>
      <c r="L66" s="197" t="str">
        <f ca="1">INDIRECT("'"&amp;$Q66&amp;"'!F129")</f>
        <v>N/A</v>
      </c>
      <c r="M66" s="197">
        <f ca="1">INDIRECT("'"&amp;$Q66&amp;"'!F132")</f>
        <v>0</v>
      </c>
      <c r="N66" s="197">
        <f ca="1">INDIRECT("'"&amp;$Q66&amp;"'!B134")</f>
        <v>0</v>
      </c>
      <c r="O66" s="197">
        <f ca="1">INDIRECT("'"&amp;$Q66&amp;"'!F142")</f>
        <v>0</v>
      </c>
      <c r="P66" s="197" t="str">
        <f ca="1">INDIRECT("'"&amp;$Q66&amp;"'!F144")</f>
        <v xml:space="preserve"> </v>
      </c>
      <c r="Q66" t="s">
        <v>99</v>
      </c>
      <c r="R66">
        <v>7</v>
      </c>
    </row>
    <row r="67" spans="1:18" x14ac:dyDescent="0.25">
      <c r="A67" s="197" t="str">
        <f>'Total Payment Amount'!$D$2</f>
        <v>UCLA Health System</v>
      </c>
      <c r="B67" s="197" t="str">
        <f>'Total Payment Amount'!$D$3</f>
        <v>DY 7</v>
      </c>
      <c r="C67" s="198">
        <f>'Total Payment Amount'!$D$4</f>
        <v>41212</v>
      </c>
      <c r="D67" s="200" t="str">
        <f t="shared" ca="1" si="3"/>
        <v>Category 1: Introduce Telemedicine</v>
      </c>
      <c r="E67" s="197">
        <f t="shared" ca="1" si="4"/>
        <v>0</v>
      </c>
      <c r="F67" s="197">
        <f t="shared" ca="1" si="5"/>
        <v>0</v>
      </c>
      <c r="G67" s="200" t="str">
        <f ca="1">INDIRECT("'"&amp;$Q67&amp;"'!B147")</f>
        <v>Improvement Milestone:</v>
      </c>
      <c r="H67" s="197">
        <f ca="1">INDIRECT("'"&amp;$Q67&amp;"'!D147")</f>
        <v>0</v>
      </c>
      <c r="I67" s="197"/>
      <c r="J67" s="197">
        <f ca="1">INDIRECT("'"&amp;$Q67&amp;"'!F150")</f>
        <v>0</v>
      </c>
      <c r="K67" s="197">
        <f ca="1">INDIRECT("'"&amp;$Q67&amp;"'!F152")</f>
        <v>0</v>
      </c>
      <c r="L67" s="197" t="str">
        <f ca="1">INDIRECT("'"&amp;$Q67&amp;"'!F154")</f>
        <v>N/A</v>
      </c>
      <c r="M67" s="197">
        <f ca="1">INDIRECT("'"&amp;$Q67&amp;"'!F157")</f>
        <v>0</v>
      </c>
      <c r="N67" s="197">
        <f ca="1">INDIRECT("'"&amp;$Q67&amp;"'!B159")</f>
        <v>0</v>
      </c>
      <c r="O67" s="197">
        <f ca="1">INDIRECT("'"&amp;$Q67&amp;"'!F167")</f>
        <v>0</v>
      </c>
      <c r="P67" s="197" t="str">
        <f ca="1">INDIRECT("'"&amp;$Q67&amp;"'!F169")</f>
        <v xml:space="preserve"> </v>
      </c>
      <c r="Q67" t="s">
        <v>99</v>
      </c>
      <c r="R67">
        <v>7</v>
      </c>
    </row>
    <row r="68" spans="1:18" x14ac:dyDescent="0.25">
      <c r="A68" s="197" t="str">
        <f>'Total Payment Amount'!$D$2</f>
        <v>UCLA Health System</v>
      </c>
      <c r="B68" s="197" t="str">
        <f>'Total Payment Amount'!$D$3</f>
        <v>DY 7</v>
      </c>
      <c r="C68" s="198">
        <f>'Total Payment Amount'!$D$4</f>
        <v>41212</v>
      </c>
      <c r="D68" s="200" t="str">
        <f t="shared" ca="1" si="3"/>
        <v>Category 1: Introduce Telemedicine</v>
      </c>
      <c r="E68" s="197">
        <f t="shared" ca="1" si="4"/>
        <v>0</v>
      </c>
      <c r="F68" s="197">
        <f t="shared" ca="1" si="5"/>
        <v>0</v>
      </c>
      <c r="G68" s="200" t="str">
        <f ca="1">INDIRECT("'"&amp;$Q68&amp;"'!B172")</f>
        <v>Improvement Milestone:</v>
      </c>
      <c r="H68" s="197">
        <f ca="1">INDIRECT("'"&amp;$Q68&amp;"'!D172")</f>
        <v>0</v>
      </c>
      <c r="I68" s="197"/>
      <c r="J68" s="197">
        <f ca="1">INDIRECT("'"&amp;$Q68&amp;"'!F175")</f>
        <v>0</v>
      </c>
      <c r="K68" s="197">
        <f ca="1">INDIRECT("'"&amp;$Q68&amp;"'!F177")</f>
        <v>0</v>
      </c>
      <c r="L68" s="197" t="str">
        <f ca="1">INDIRECT("'"&amp;$Q68&amp;"'!F179")</f>
        <v>N/A</v>
      </c>
      <c r="M68" s="197">
        <f ca="1">INDIRECT("'"&amp;$Q68&amp;"'!F182")</f>
        <v>0</v>
      </c>
      <c r="N68" s="197">
        <f ca="1">INDIRECT("'"&amp;$Q68&amp;"'!B184")</f>
        <v>0</v>
      </c>
      <c r="O68" s="197">
        <f ca="1">INDIRECT("'"&amp;$Q68&amp;"'!F192")</f>
        <v>0</v>
      </c>
      <c r="P68" s="197" t="str">
        <f ca="1">INDIRECT("'"&amp;$Q68&amp;"'!F194")</f>
        <v xml:space="preserve"> </v>
      </c>
      <c r="Q68" t="s">
        <v>99</v>
      </c>
      <c r="R68">
        <v>7</v>
      </c>
    </row>
    <row r="69" spans="1:18" x14ac:dyDescent="0.25">
      <c r="A69" s="197" t="str">
        <f>'Total Payment Amount'!$D$2</f>
        <v>UCLA Health System</v>
      </c>
      <c r="B69" s="197" t="str">
        <f>'Total Payment Amount'!$D$3</f>
        <v>DY 7</v>
      </c>
      <c r="C69" s="198">
        <f>'Total Payment Amount'!$D$4</f>
        <v>41212</v>
      </c>
      <c r="D69" s="200" t="str">
        <f t="shared" ca="1" si="3"/>
        <v>Category 1: Introduce Telemedicine</v>
      </c>
      <c r="E69" s="197">
        <f t="shared" ca="1" si="4"/>
        <v>0</v>
      </c>
      <c r="F69" s="197">
        <f t="shared" ca="1" si="5"/>
        <v>0</v>
      </c>
      <c r="G69" s="200" t="str">
        <f ca="1">INDIRECT("'"&amp;$Q69&amp;"'!B197")</f>
        <v>Improvement Milestone:</v>
      </c>
      <c r="H69" s="197">
        <f ca="1">INDIRECT("'"&amp;$Q69&amp;"'!D197")</f>
        <v>0</v>
      </c>
      <c r="I69" s="197"/>
      <c r="J69" s="197">
        <f ca="1">INDIRECT("'"&amp;$Q69&amp;"'!F200")</f>
        <v>0</v>
      </c>
      <c r="K69" s="197">
        <f ca="1">INDIRECT("'"&amp;$Q69&amp;"'!F202")</f>
        <v>0</v>
      </c>
      <c r="L69" s="197" t="str">
        <f ca="1">INDIRECT("'"&amp;$Q69&amp;"'!F204")</f>
        <v>N/A</v>
      </c>
      <c r="M69" s="197">
        <f ca="1">INDIRECT("'"&amp;$Q69&amp;"'!F207")</f>
        <v>0</v>
      </c>
      <c r="N69" s="197">
        <f ca="1">INDIRECT("'"&amp;$Q69&amp;"'!B209")</f>
        <v>0</v>
      </c>
      <c r="O69" s="197">
        <f ca="1">INDIRECT("'"&amp;$Q69&amp;"'!F217")</f>
        <v>0</v>
      </c>
      <c r="P69" s="197" t="str">
        <f ca="1">INDIRECT("'"&amp;$Q69&amp;"'!F219")</f>
        <v xml:space="preserve"> </v>
      </c>
      <c r="Q69" t="s">
        <v>99</v>
      </c>
      <c r="R69">
        <v>7</v>
      </c>
    </row>
    <row r="70" spans="1:18" x14ac:dyDescent="0.25">
      <c r="A70" s="197" t="str">
        <f>'Total Payment Amount'!$D$2</f>
        <v>UCLA Health System</v>
      </c>
      <c r="B70" s="197" t="str">
        <f>'Total Payment Amount'!$D$3</f>
        <v>DY 7</v>
      </c>
      <c r="C70" s="198">
        <f>'Total Payment Amount'!$D$4</f>
        <v>41212</v>
      </c>
      <c r="D70" s="200" t="str">
        <f t="shared" ca="1" si="3"/>
        <v>Category 1: Introduce Telemedicine</v>
      </c>
      <c r="E70" s="197">
        <f t="shared" ca="1" si="4"/>
        <v>0</v>
      </c>
      <c r="F70" s="197">
        <f t="shared" ca="1" si="5"/>
        <v>0</v>
      </c>
      <c r="G70" s="200" t="str">
        <f ca="1">INDIRECT("'"&amp;$Q70&amp;"'!B222")</f>
        <v>Improvement Milestone:</v>
      </c>
      <c r="H70" s="197">
        <f ca="1">INDIRECT("'"&amp;$Q70&amp;"'!D222")</f>
        <v>0</v>
      </c>
      <c r="I70" s="197"/>
      <c r="J70" s="197">
        <f ca="1">INDIRECT("'"&amp;$Q70&amp;"'!F225")</f>
        <v>0</v>
      </c>
      <c r="K70" s="197">
        <f ca="1">INDIRECT("'"&amp;$Q70&amp;"'!F227")</f>
        <v>0</v>
      </c>
      <c r="L70" s="197" t="str">
        <f ca="1">INDIRECT("'"&amp;$Q70&amp;"'!F229")</f>
        <v>N/A</v>
      </c>
      <c r="M70" s="197">
        <f ca="1">INDIRECT("'"&amp;$Q70&amp;"'!F232")</f>
        <v>0</v>
      </c>
      <c r="N70" s="197">
        <f ca="1">INDIRECT("'"&amp;$Q70&amp;"'!B234")</f>
        <v>0</v>
      </c>
      <c r="O70" s="197">
        <f ca="1">INDIRECT("'"&amp;$Q70&amp;"'!F242")</f>
        <v>0</v>
      </c>
      <c r="P70" s="197" t="str">
        <f ca="1">INDIRECT("'"&amp;$Q70&amp;"'!F244")</f>
        <v xml:space="preserve"> </v>
      </c>
      <c r="Q70" t="s">
        <v>99</v>
      </c>
      <c r="R70">
        <v>7</v>
      </c>
    </row>
    <row r="71" spans="1:18" x14ac:dyDescent="0.25">
      <c r="A71" s="197" t="str">
        <f>'Total Payment Amount'!$D$2</f>
        <v>UCLA Health System</v>
      </c>
      <c r="B71" s="197" t="str">
        <f>'Total Payment Amount'!$D$3</f>
        <v>DY 7</v>
      </c>
      <c r="C71" s="198">
        <f>'Total Payment Amount'!$D$4</f>
        <v>41212</v>
      </c>
      <c r="D71" s="200" t="str">
        <f t="shared" ca="1" si="3"/>
        <v>Category 1: Introduce Telemedicine</v>
      </c>
      <c r="E71" s="197">
        <f t="shared" ca="1" si="4"/>
        <v>0</v>
      </c>
      <c r="F71" s="197">
        <f t="shared" ca="1" si="5"/>
        <v>0</v>
      </c>
      <c r="G71" s="200" t="str">
        <f ca="1">INDIRECT("'"&amp;$Q71&amp;"'!B247")</f>
        <v>Improvement Milestone:</v>
      </c>
      <c r="H71" s="197">
        <f ca="1">INDIRECT("'"&amp;$Q71&amp;"'!D247")</f>
        <v>0</v>
      </c>
      <c r="I71" s="197"/>
      <c r="J71" s="197">
        <f ca="1">INDIRECT("'"&amp;$Q71&amp;"'!F250")</f>
        <v>0</v>
      </c>
      <c r="K71" s="197">
        <f ca="1">INDIRECT("'"&amp;$Q71&amp;"'!F252")</f>
        <v>0</v>
      </c>
      <c r="L71" s="197" t="str">
        <f ca="1">INDIRECT("'"&amp;$Q71&amp;"'!F254")</f>
        <v>N/A</v>
      </c>
      <c r="M71" s="197">
        <f ca="1">INDIRECT("'"&amp;$Q71&amp;"'!F257")</f>
        <v>0</v>
      </c>
      <c r="N71" s="197">
        <f ca="1">INDIRECT("'"&amp;$Q71&amp;"'!B259")</f>
        <v>0</v>
      </c>
      <c r="O71" s="197">
        <f ca="1">INDIRECT("'"&amp;$Q71&amp;"'!F267")</f>
        <v>0</v>
      </c>
      <c r="P71" s="197" t="str">
        <f ca="1">INDIRECT("'"&amp;$Q71&amp;"'!F269")</f>
        <v xml:space="preserve"> </v>
      </c>
      <c r="Q71" t="s">
        <v>99</v>
      </c>
      <c r="R71">
        <v>7</v>
      </c>
    </row>
    <row r="72" spans="1:18" x14ac:dyDescent="0.25">
      <c r="A72" s="197" t="str">
        <f>'Total Payment Amount'!$D$2</f>
        <v>UCLA Health System</v>
      </c>
      <c r="B72" s="197" t="str">
        <f>'Total Payment Amount'!$D$3</f>
        <v>DY 7</v>
      </c>
      <c r="C72" s="198">
        <f>'Total Payment Amount'!$D$4</f>
        <v>41212</v>
      </c>
      <c r="D72" s="200" t="str">
        <f t="shared" ca="1" si="3"/>
        <v>Category 1: Enhance Coding and Documentation for Quality Data</v>
      </c>
      <c r="E72" s="197">
        <f t="shared" ca="1" si="4"/>
        <v>0</v>
      </c>
      <c r="F72" s="197">
        <f t="shared" ca="1" si="5"/>
        <v>0</v>
      </c>
      <c r="G72" s="200" t="str">
        <f ca="1">INDIRECT("'"&amp;$Q72&amp;"'!B22")</f>
        <v>Process Milestone:</v>
      </c>
      <c r="H72" s="197">
        <f ca="1">INDIRECT("'"&amp;$Q72&amp;"'!D22")</f>
        <v>0</v>
      </c>
      <c r="I72" s="197"/>
      <c r="J72" s="197">
        <f ca="1">INDIRECT("'"&amp;$Q72&amp;"'!F25")</f>
        <v>0</v>
      </c>
      <c r="K72" s="197">
        <f ca="1">INDIRECT("'"&amp;$Q72&amp;"'!F27")</f>
        <v>0</v>
      </c>
      <c r="L72" s="197" t="str">
        <f ca="1">INDIRECT("'"&amp;$Q72&amp;"'!F29")</f>
        <v>N/A</v>
      </c>
      <c r="M72" s="197">
        <f ca="1">INDIRECT("'"&amp;$Q72&amp;"'!F32")</f>
        <v>0</v>
      </c>
      <c r="N72" s="197">
        <f ca="1">INDIRECT("'"&amp;$Q72&amp;"'!B34")</f>
        <v>0</v>
      </c>
      <c r="O72" s="197">
        <f ca="1">INDIRECT("'"&amp;$Q72&amp;"'!F42")</f>
        <v>0</v>
      </c>
      <c r="P72" s="197" t="str">
        <f ca="1">INDIRECT("'"&amp;$Q72&amp;"'!F44")</f>
        <v xml:space="preserve"> </v>
      </c>
      <c r="Q72" t="s">
        <v>259</v>
      </c>
      <c r="R72">
        <v>8</v>
      </c>
    </row>
    <row r="73" spans="1:18" x14ac:dyDescent="0.25">
      <c r="A73" s="197" t="str">
        <f>'Total Payment Amount'!$D$2</f>
        <v>UCLA Health System</v>
      </c>
      <c r="B73" s="197" t="str">
        <f>'Total Payment Amount'!$D$3</f>
        <v>DY 7</v>
      </c>
      <c r="C73" s="198">
        <f>'Total Payment Amount'!$D$4</f>
        <v>41212</v>
      </c>
      <c r="D73" s="200" t="str">
        <f t="shared" ca="1" si="3"/>
        <v>Category 1: Enhance Coding and Documentation for Quality Data</v>
      </c>
      <c r="E73" s="197">
        <f t="shared" ca="1" si="4"/>
        <v>0</v>
      </c>
      <c r="F73" s="197">
        <f t="shared" ca="1" si="5"/>
        <v>0</v>
      </c>
      <c r="G73" s="200" t="str">
        <f ca="1">INDIRECT("'"&amp;$Q73&amp;"'!B47")</f>
        <v>Process Milestone:</v>
      </c>
      <c r="H73" s="197">
        <f ca="1">INDIRECT("'"&amp;$Q73&amp;"'!D47")</f>
        <v>0</v>
      </c>
      <c r="I73" s="197"/>
      <c r="J73" s="197">
        <f ca="1">INDIRECT("'"&amp;$Q73&amp;"'!F50")</f>
        <v>0</v>
      </c>
      <c r="K73" s="197">
        <f ca="1">INDIRECT("'"&amp;$Q73&amp;"'!F52")</f>
        <v>0</v>
      </c>
      <c r="L73" s="197" t="str">
        <f ca="1">INDIRECT("'"&amp;$Q73&amp;"'!F54")</f>
        <v>N/A</v>
      </c>
      <c r="M73" s="197">
        <f ca="1">INDIRECT("'"&amp;$Q73&amp;"'!F57")</f>
        <v>0</v>
      </c>
      <c r="N73" s="197">
        <f ca="1">INDIRECT("'"&amp;$Q73&amp;"'!B59")</f>
        <v>0</v>
      </c>
      <c r="O73" s="197">
        <f ca="1">INDIRECT("'"&amp;$Q73&amp;"'!F67")</f>
        <v>0</v>
      </c>
      <c r="P73" s="197" t="str">
        <f ca="1">INDIRECT("'"&amp;$Q73&amp;"'!F69")</f>
        <v xml:space="preserve"> </v>
      </c>
      <c r="Q73" t="s">
        <v>259</v>
      </c>
      <c r="R73">
        <v>8</v>
      </c>
    </row>
    <row r="74" spans="1:18" x14ac:dyDescent="0.25">
      <c r="A74" s="197" t="str">
        <f>'Total Payment Amount'!$D$2</f>
        <v>UCLA Health System</v>
      </c>
      <c r="B74" s="197" t="str">
        <f>'Total Payment Amount'!$D$3</f>
        <v>DY 7</v>
      </c>
      <c r="C74" s="198">
        <f>'Total Payment Amount'!$D$4</f>
        <v>41212</v>
      </c>
      <c r="D74" s="200" t="str">
        <f t="shared" ca="1" si="3"/>
        <v>Category 1: Enhance Coding and Documentation for Quality Data</v>
      </c>
      <c r="E74" s="197">
        <f t="shared" ca="1" si="4"/>
        <v>0</v>
      </c>
      <c r="F74" s="197">
        <f t="shared" ca="1" si="5"/>
        <v>0</v>
      </c>
      <c r="G74" s="200" t="str">
        <f ca="1">INDIRECT("'"&amp;$Q74&amp;"'!B72")</f>
        <v>Process Milestone:</v>
      </c>
      <c r="H74" s="197">
        <f ca="1">INDIRECT("'"&amp;$Q74&amp;"'!D72")</f>
        <v>0</v>
      </c>
      <c r="I74" s="197"/>
      <c r="J74" s="197">
        <f ca="1">INDIRECT("'"&amp;$Q74&amp;"'!F75")</f>
        <v>0</v>
      </c>
      <c r="K74" s="197">
        <f ca="1">INDIRECT("'"&amp;$Q74&amp;"'!F77")</f>
        <v>0</v>
      </c>
      <c r="L74" s="197" t="str">
        <f ca="1">INDIRECT("'"&amp;$Q74&amp;"'!F79")</f>
        <v>N/A</v>
      </c>
      <c r="M74" s="197">
        <f ca="1">INDIRECT("'"&amp;$Q74&amp;"'!F82")</f>
        <v>0</v>
      </c>
      <c r="N74" s="197">
        <f ca="1">INDIRECT("'"&amp;$Q74&amp;"'!B84")</f>
        <v>0</v>
      </c>
      <c r="O74" s="197">
        <f ca="1">INDIRECT("'"&amp;$Q74&amp;"'!F92")</f>
        <v>0</v>
      </c>
      <c r="P74" s="197" t="str">
        <f ca="1">INDIRECT("'"&amp;$Q74&amp;"'!F94")</f>
        <v xml:space="preserve"> </v>
      </c>
      <c r="Q74" t="s">
        <v>259</v>
      </c>
      <c r="R74">
        <v>8</v>
      </c>
    </row>
    <row r="75" spans="1:18" x14ac:dyDescent="0.25">
      <c r="A75" s="197" t="str">
        <f>'Total Payment Amount'!$D$2</f>
        <v>UCLA Health System</v>
      </c>
      <c r="B75" s="197" t="str">
        <f>'Total Payment Amount'!$D$3</f>
        <v>DY 7</v>
      </c>
      <c r="C75" s="198">
        <f>'Total Payment Amount'!$D$4</f>
        <v>41212</v>
      </c>
      <c r="D75" s="200" t="str">
        <f t="shared" ca="1" si="3"/>
        <v>Category 1: Enhance Coding and Documentation for Quality Data</v>
      </c>
      <c r="E75" s="197">
        <f t="shared" ca="1" si="4"/>
        <v>0</v>
      </c>
      <c r="F75" s="197">
        <f t="shared" ca="1" si="5"/>
        <v>0</v>
      </c>
      <c r="G75" s="200" t="str">
        <f ca="1">INDIRECT("'"&amp;$Q75&amp;"'!B97")</f>
        <v>Process Milestone:</v>
      </c>
      <c r="H75" s="197">
        <f ca="1">INDIRECT("'"&amp;$Q75&amp;"'!D97")</f>
        <v>0</v>
      </c>
      <c r="I75" s="197"/>
      <c r="J75" s="197">
        <f ca="1">INDIRECT("'"&amp;$Q75&amp;"'!F100")</f>
        <v>0</v>
      </c>
      <c r="K75" s="197">
        <f ca="1">INDIRECT("'"&amp;$Q75&amp;"'!F102")</f>
        <v>0</v>
      </c>
      <c r="L75" s="197" t="str">
        <f ca="1">INDIRECT("'"&amp;$Q75&amp;"'!F104")</f>
        <v>N/A</v>
      </c>
      <c r="M75" s="197">
        <f ca="1">INDIRECT("'"&amp;$Q75&amp;"'!F107")</f>
        <v>0</v>
      </c>
      <c r="N75" s="197">
        <f ca="1">INDIRECT("'"&amp;$Q75&amp;"'!B109")</f>
        <v>0</v>
      </c>
      <c r="O75" s="197">
        <f ca="1">INDIRECT("'"&amp;$Q75&amp;"'!F117")</f>
        <v>0</v>
      </c>
      <c r="P75" s="197" t="str">
        <f ca="1">INDIRECT("'"&amp;$Q75&amp;"'!F119")</f>
        <v xml:space="preserve"> </v>
      </c>
      <c r="Q75" t="s">
        <v>259</v>
      </c>
      <c r="R75">
        <v>8</v>
      </c>
    </row>
    <row r="76" spans="1:18" x14ac:dyDescent="0.25">
      <c r="A76" s="197" t="str">
        <f>'Total Payment Amount'!$D$2</f>
        <v>UCLA Health System</v>
      </c>
      <c r="B76" s="197" t="str">
        <f>'Total Payment Amount'!$D$3</f>
        <v>DY 7</v>
      </c>
      <c r="C76" s="198">
        <f>'Total Payment Amount'!$D$4</f>
        <v>41212</v>
      </c>
      <c r="D76" s="200" t="str">
        <f t="shared" ca="1" si="3"/>
        <v>Category 1: Enhance Coding and Documentation for Quality Data</v>
      </c>
      <c r="E76" s="197">
        <f t="shared" ca="1" si="4"/>
        <v>0</v>
      </c>
      <c r="F76" s="197">
        <f t="shared" ca="1" si="5"/>
        <v>0</v>
      </c>
      <c r="G76" s="200" t="str">
        <f ca="1">INDIRECT("'"&amp;$Q76&amp;"'!B122")</f>
        <v>Process Milestone:</v>
      </c>
      <c r="H76" s="197">
        <f ca="1">INDIRECT("'"&amp;$Q76&amp;"'!D122")</f>
        <v>0</v>
      </c>
      <c r="I76" s="197"/>
      <c r="J76" s="197">
        <f ca="1">INDIRECT("'"&amp;$Q76&amp;"'!F125")</f>
        <v>0</v>
      </c>
      <c r="K76" s="197">
        <f ca="1">INDIRECT("'"&amp;$Q76&amp;"'!F127")</f>
        <v>0</v>
      </c>
      <c r="L76" s="197" t="str">
        <f ca="1">INDIRECT("'"&amp;$Q76&amp;"'!F129")</f>
        <v>N/A</v>
      </c>
      <c r="M76" s="197">
        <f ca="1">INDIRECT("'"&amp;$Q76&amp;"'!F132")</f>
        <v>0</v>
      </c>
      <c r="N76" s="197">
        <f ca="1">INDIRECT("'"&amp;$Q76&amp;"'!B134")</f>
        <v>0</v>
      </c>
      <c r="O76" s="197">
        <f ca="1">INDIRECT("'"&amp;$Q76&amp;"'!F142")</f>
        <v>0</v>
      </c>
      <c r="P76" s="197" t="str">
        <f ca="1">INDIRECT("'"&amp;$Q76&amp;"'!F144")</f>
        <v xml:space="preserve"> </v>
      </c>
      <c r="Q76" t="s">
        <v>259</v>
      </c>
      <c r="R76">
        <v>8</v>
      </c>
    </row>
    <row r="77" spans="1:18" x14ac:dyDescent="0.25">
      <c r="A77" s="197" t="str">
        <f>'Total Payment Amount'!$D$2</f>
        <v>UCLA Health System</v>
      </c>
      <c r="B77" s="197" t="str">
        <f>'Total Payment Amount'!$D$3</f>
        <v>DY 7</v>
      </c>
      <c r="C77" s="198">
        <f>'Total Payment Amount'!$D$4</f>
        <v>41212</v>
      </c>
      <c r="D77" s="200" t="str">
        <f t="shared" ca="1" si="3"/>
        <v>Category 1: Enhance Coding and Documentation for Quality Data</v>
      </c>
      <c r="E77" s="197">
        <f t="shared" ca="1" si="4"/>
        <v>0</v>
      </c>
      <c r="F77" s="197">
        <f t="shared" ca="1" si="5"/>
        <v>0</v>
      </c>
      <c r="G77" s="200" t="str">
        <f ca="1">INDIRECT("'"&amp;$Q77&amp;"'!B147")</f>
        <v>Improvement Milestone:</v>
      </c>
      <c r="H77" s="197">
        <f ca="1">INDIRECT("'"&amp;$Q77&amp;"'!D147")</f>
        <v>0</v>
      </c>
      <c r="I77" s="197"/>
      <c r="J77" s="197">
        <f ca="1">INDIRECT("'"&amp;$Q77&amp;"'!F150")</f>
        <v>0</v>
      </c>
      <c r="K77" s="197">
        <f ca="1">INDIRECT("'"&amp;$Q77&amp;"'!F152")</f>
        <v>0</v>
      </c>
      <c r="L77" s="197" t="str">
        <f ca="1">INDIRECT("'"&amp;$Q77&amp;"'!F154")</f>
        <v>N/A</v>
      </c>
      <c r="M77" s="197">
        <f ca="1">INDIRECT("'"&amp;$Q77&amp;"'!F157")</f>
        <v>0</v>
      </c>
      <c r="N77" s="197">
        <f ca="1">INDIRECT("'"&amp;$Q77&amp;"'!B159")</f>
        <v>0</v>
      </c>
      <c r="O77" s="197">
        <f ca="1">INDIRECT("'"&amp;$Q77&amp;"'!F167")</f>
        <v>0</v>
      </c>
      <c r="P77" s="197" t="str">
        <f ca="1">INDIRECT("'"&amp;$Q77&amp;"'!F169")</f>
        <v xml:space="preserve"> </v>
      </c>
      <c r="Q77" t="s">
        <v>259</v>
      </c>
      <c r="R77">
        <v>8</v>
      </c>
    </row>
    <row r="78" spans="1:18" x14ac:dyDescent="0.25">
      <c r="A78" s="197" t="str">
        <f>'Total Payment Amount'!$D$2</f>
        <v>UCLA Health System</v>
      </c>
      <c r="B78" s="197" t="str">
        <f>'Total Payment Amount'!$D$3</f>
        <v>DY 7</v>
      </c>
      <c r="C78" s="198">
        <f>'Total Payment Amount'!$D$4</f>
        <v>41212</v>
      </c>
      <c r="D78" s="200" t="str">
        <f t="shared" ca="1" si="3"/>
        <v>Category 1: Enhance Coding and Documentation for Quality Data</v>
      </c>
      <c r="E78" s="197">
        <f t="shared" ca="1" si="4"/>
        <v>0</v>
      </c>
      <c r="F78" s="197">
        <f t="shared" ca="1" si="5"/>
        <v>0</v>
      </c>
      <c r="G78" s="200" t="str">
        <f ca="1">INDIRECT("'"&amp;$Q78&amp;"'!B172")</f>
        <v>Improvement Milestone:</v>
      </c>
      <c r="H78" s="197">
        <f ca="1">INDIRECT("'"&amp;$Q78&amp;"'!D172")</f>
        <v>0</v>
      </c>
      <c r="I78" s="197"/>
      <c r="J78" s="197">
        <f ca="1">INDIRECT("'"&amp;$Q78&amp;"'!F175")</f>
        <v>0</v>
      </c>
      <c r="K78" s="197">
        <f ca="1">INDIRECT("'"&amp;$Q78&amp;"'!F177")</f>
        <v>0</v>
      </c>
      <c r="L78" s="197" t="str">
        <f ca="1">INDIRECT("'"&amp;$Q78&amp;"'!F179")</f>
        <v>N/A</v>
      </c>
      <c r="M78" s="197">
        <f ca="1">INDIRECT("'"&amp;$Q78&amp;"'!F182")</f>
        <v>0</v>
      </c>
      <c r="N78" s="197">
        <f ca="1">INDIRECT("'"&amp;$Q78&amp;"'!B184")</f>
        <v>0</v>
      </c>
      <c r="O78" s="197">
        <f ca="1">INDIRECT("'"&amp;$Q78&amp;"'!F192")</f>
        <v>0</v>
      </c>
      <c r="P78" s="197" t="str">
        <f ca="1">INDIRECT("'"&amp;$Q78&amp;"'!F194")</f>
        <v xml:space="preserve"> </v>
      </c>
      <c r="Q78" t="s">
        <v>259</v>
      </c>
      <c r="R78">
        <v>8</v>
      </c>
    </row>
    <row r="79" spans="1:18" x14ac:dyDescent="0.25">
      <c r="A79" s="197" t="str">
        <f>'Total Payment Amount'!$D$2</f>
        <v>UCLA Health System</v>
      </c>
      <c r="B79" s="197" t="str">
        <f>'Total Payment Amount'!$D$3</f>
        <v>DY 7</v>
      </c>
      <c r="C79" s="198">
        <f>'Total Payment Amount'!$D$4</f>
        <v>41212</v>
      </c>
      <c r="D79" s="200" t="str">
        <f t="shared" ca="1" si="3"/>
        <v>Category 1: Enhance Coding and Documentation for Quality Data</v>
      </c>
      <c r="E79" s="197">
        <f t="shared" ca="1" si="4"/>
        <v>0</v>
      </c>
      <c r="F79" s="197">
        <f t="shared" ca="1" si="5"/>
        <v>0</v>
      </c>
      <c r="G79" s="200" t="str">
        <f ca="1">INDIRECT("'"&amp;$Q79&amp;"'!B197")</f>
        <v>Improvement Milestone:</v>
      </c>
      <c r="H79" s="197">
        <f ca="1">INDIRECT("'"&amp;$Q79&amp;"'!D197")</f>
        <v>0</v>
      </c>
      <c r="I79" s="197"/>
      <c r="J79" s="197">
        <f ca="1">INDIRECT("'"&amp;$Q79&amp;"'!F200")</f>
        <v>0</v>
      </c>
      <c r="K79" s="197">
        <f ca="1">INDIRECT("'"&amp;$Q79&amp;"'!F202")</f>
        <v>0</v>
      </c>
      <c r="L79" s="197" t="str">
        <f ca="1">INDIRECT("'"&amp;$Q79&amp;"'!F204")</f>
        <v>N/A</v>
      </c>
      <c r="M79" s="197">
        <f ca="1">INDIRECT("'"&amp;$Q79&amp;"'!F207")</f>
        <v>0</v>
      </c>
      <c r="N79" s="197">
        <f ca="1">INDIRECT("'"&amp;$Q79&amp;"'!B209")</f>
        <v>0</v>
      </c>
      <c r="O79" s="197">
        <f ca="1">INDIRECT("'"&amp;$Q79&amp;"'!F217")</f>
        <v>0</v>
      </c>
      <c r="P79" s="197" t="str">
        <f ca="1">INDIRECT("'"&amp;$Q79&amp;"'!F219")</f>
        <v xml:space="preserve"> </v>
      </c>
      <c r="Q79" t="s">
        <v>259</v>
      </c>
      <c r="R79">
        <v>8</v>
      </c>
    </row>
    <row r="80" spans="1:18" x14ac:dyDescent="0.25">
      <c r="A80" s="197" t="str">
        <f>'Total Payment Amount'!$D$2</f>
        <v>UCLA Health System</v>
      </c>
      <c r="B80" s="197" t="str">
        <f>'Total Payment Amount'!$D$3</f>
        <v>DY 7</v>
      </c>
      <c r="C80" s="198">
        <f>'Total Payment Amount'!$D$4</f>
        <v>41212</v>
      </c>
      <c r="D80" s="200" t="str">
        <f t="shared" ca="1" si="3"/>
        <v>Category 1: Enhance Coding and Documentation for Quality Data</v>
      </c>
      <c r="E80" s="197">
        <f t="shared" ca="1" si="4"/>
        <v>0</v>
      </c>
      <c r="F80" s="197">
        <f t="shared" ca="1" si="5"/>
        <v>0</v>
      </c>
      <c r="G80" s="200" t="str">
        <f ca="1">INDIRECT("'"&amp;$Q80&amp;"'!B222")</f>
        <v>Improvement Milestone:</v>
      </c>
      <c r="H80" s="197">
        <f ca="1">INDIRECT("'"&amp;$Q80&amp;"'!D222")</f>
        <v>0</v>
      </c>
      <c r="I80" s="197"/>
      <c r="J80" s="197">
        <f ca="1">INDIRECT("'"&amp;$Q80&amp;"'!F225")</f>
        <v>0</v>
      </c>
      <c r="K80" s="197">
        <f ca="1">INDIRECT("'"&amp;$Q80&amp;"'!F227")</f>
        <v>0</v>
      </c>
      <c r="L80" s="197" t="str">
        <f ca="1">INDIRECT("'"&amp;$Q80&amp;"'!F229")</f>
        <v>N/A</v>
      </c>
      <c r="M80" s="197">
        <f ca="1">INDIRECT("'"&amp;$Q80&amp;"'!F232")</f>
        <v>0</v>
      </c>
      <c r="N80" s="197">
        <f ca="1">INDIRECT("'"&amp;$Q80&amp;"'!B234")</f>
        <v>0</v>
      </c>
      <c r="O80" s="197">
        <f ca="1">INDIRECT("'"&amp;$Q80&amp;"'!F242")</f>
        <v>0</v>
      </c>
      <c r="P80" s="197" t="str">
        <f ca="1">INDIRECT("'"&amp;$Q80&amp;"'!F244")</f>
        <v xml:space="preserve"> </v>
      </c>
      <c r="Q80" t="s">
        <v>259</v>
      </c>
      <c r="R80">
        <v>8</v>
      </c>
    </row>
    <row r="81" spans="1:18" x14ac:dyDescent="0.25">
      <c r="A81" s="197" t="str">
        <f>'Total Payment Amount'!$D$2</f>
        <v>UCLA Health System</v>
      </c>
      <c r="B81" s="197" t="str">
        <f>'Total Payment Amount'!$D$3</f>
        <v>DY 7</v>
      </c>
      <c r="C81" s="198">
        <f>'Total Payment Amount'!$D$4</f>
        <v>41212</v>
      </c>
      <c r="D81" s="200" t="str">
        <f t="shared" ca="1" si="3"/>
        <v>Category 1: Enhance Coding and Documentation for Quality Data</v>
      </c>
      <c r="E81" s="197">
        <f t="shared" ca="1" si="4"/>
        <v>0</v>
      </c>
      <c r="F81" s="197">
        <f t="shared" ca="1" si="5"/>
        <v>0</v>
      </c>
      <c r="G81" s="200" t="str">
        <f ca="1">INDIRECT("'"&amp;$Q81&amp;"'!B247")</f>
        <v>Improvement Milestone:</v>
      </c>
      <c r="H81" s="197">
        <f ca="1">INDIRECT("'"&amp;$Q81&amp;"'!D247")</f>
        <v>0</v>
      </c>
      <c r="I81" s="197"/>
      <c r="J81" s="197">
        <f ca="1">INDIRECT("'"&amp;$Q81&amp;"'!F250")</f>
        <v>0</v>
      </c>
      <c r="K81" s="197">
        <f ca="1">INDIRECT("'"&amp;$Q81&amp;"'!F252")</f>
        <v>0</v>
      </c>
      <c r="L81" s="197" t="str">
        <f ca="1">INDIRECT("'"&amp;$Q81&amp;"'!F254")</f>
        <v>N/A</v>
      </c>
      <c r="M81" s="197">
        <f ca="1">INDIRECT("'"&amp;$Q81&amp;"'!F257")</f>
        <v>0</v>
      </c>
      <c r="N81" s="197">
        <f ca="1">INDIRECT("'"&amp;$Q81&amp;"'!B259")</f>
        <v>0</v>
      </c>
      <c r="O81" s="197">
        <f ca="1">INDIRECT("'"&amp;$Q81&amp;"'!F267")</f>
        <v>0</v>
      </c>
      <c r="P81" s="197" t="str">
        <f ca="1">INDIRECT("'"&amp;$Q81&amp;"'!F269")</f>
        <v xml:space="preserve"> </v>
      </c>
      <c r="Q81" t="s">
        <v>259</v>
      </c>
      <c r="R81">
        <v>8</v>
      </c>
    </row>
    <row r="82" spans="1:18" x14ac:dyDescent="0.25">
      <c r="A82" s="197" t="str">
        <f>'Total Payment Amount'!$D$2</f>
        <v>UCLA Health System</v>
      </c>
      <c r="B82" s="197" t="str">
        <f>'Total Payment Amount'!$D$3</f>
        <v>DY 7</v>
      </c>
      <c r="C82" s="198">
        <f>'Total Payment Amount'!$D$4</f>
        <v>41212</v>
      </c>
      <c r="D82" s="200" t="str">
        <f t="shared" ca="1" si="3"/>
        <v>Category 1: Develop Risk Stratification Capabilities/Functionalities</v>
      </c>
      <c r="E82" s="197">
        <f t="shared" ca="1" si="4"/>
        <v>0</v>
      </c>
      <c r="F82" s="197">
        <f t="shared" ca="1" si="5"/>
        <v>0</v>
      </c>
      <c r="G82" s="200" t="str">
        <f ca="1">INDIRECT("'"&amp;$Q82&amp;"'!B22")</f>
        <v>Process Milestone:</v>
      </c>
      <c r="H82" s="197">
        <f ca="1">INDIRECT("'"&amp;$Q82&amp;"'!D22")</f>
        <v>0</v>
      </c>
      <c r="I82" s="197"/>
      <c r="J82" s="197">
        <f ca="1">INDIRECT("'"&amp;$Q82&amp;"'!F25")</f>
        <v>0</v>
      </c>
      <c r="K82" s="197">
        <f ca="1">INDIRECT("'"&amp;$Q82&amp;"'!F27")</f>
        <v>0</v>
      </c>
      <c r="L82" s="197" t="str">
        <f ca="1">INDIRECT("'"&amp;$Q82&amp;"'!F29")</f>
        <v>N/A</v>
      </c>
      <c r="M82" s="197">
        <f ca="1">INDIRECT("'"&amp;$Q82&amp;"'!F32")</f>
        <v>0</v>
      </c>
      <c r="N82" s="197">
        <f ca="1">INDIRECT("'"&amp;$Q82&amp;"'!B34")</f>
        <v>0</v>
      </c>
      <c r="O82" s="197">
        <f ca="1">INDIRECT("'"&amp;$Q82&amp;"'!F42")</f>
        <v>0</v>
      </c>
      <c r="P82" s="197" t="str">
        <f ca="1">INDIRECT("'"&amp;$Q82&amp;"'!F44")</f>
        <v xml:space="preserve"> </v>
      </c>
      <c r="Q82" t="s">
        <v>260</v>
      </c>
      <c r="R82">
        <v>9</v>
      </c>
    </row>
    <row r="83" spans="1:18" x14ac:dyDescent="0.25">
      <c r="A83" s="197" t="str">
        <f>'Total Payment Amount'!$D$2</f>
        <v>UCLA Health System</v>
      </c>
      <c r="B83" s="197" t="str">
        <f>'Total Payment Amount'!$D$3</f>
        <v>DY 7</v>
      </c>
      <c r="C83" s="198">
        <f>'Total Payment Amount'!$D$4</f>
        <v>41212</v>
      </c>
      <c r="D83" s="200" t="str">
        <f t="shared" ca="1" si="3"/>
        <v>Category 1: Develop Risk Stratification Capabilities/Functionalities</v>
      </c>
      <c r="E83" s="197">
        <f t="shared" ca="1" si="4"/>
        <v>0</v>
      </c>
      <c r="F83" s="197">
        <f t="shared" ca="1" si="5"/>
        <v>0</v>
      </c>
      <c r="G83" s="200" t="str">
        <f ca="1">INDIRECT("'"&amp;$Q83&amp;"'!B47")</f>
        <v>Process Milestone:</v>
      </c>
      <c r="H83" s="197">
        <f ca="1">INDIRECT("'"&amp;$Q83&amp;"'!D47")</f>
        <v>0</v>
      </c>
      <c r="I83" s="197"/>
      <c r="J83" s="197">
        <f ca="1">INDIRECT("'"&amp;$Q83&amp;"'!F50")</f>
        <v>0</v>
      </c>
      <c r="K83" s="197">
        <f ca="1">INDIRECT("'"&amp;$Q83&amp;"'!F52")</f>
        <v>0</v>
      </c>
      <c r="L83" s="197" t="str">
        <f ca="1">INDIRECT("'"&amp;$Q83&amp;"'!F54")</f>
        <v>N/A</v>
      </c>
      <c r="M83" s="197">
        <f ca="1">INDIRECT("'"&amp;$Q83&amp;"'!F57")</f>
        <v>0</v>
      </c>
      <c r="N83" s="197">
        <f ca="1">INDIRECT("'"&amp;$Q83&amp;"'!B59")</f>
        <v>0</v>
      </c>
      <c r="O83" s="197">
        <f ca="1">INDIRECT("'"&amp;$Q83&amp;"'!F67")</f>
        <v>0</v>
      </c>
      <c r="P83" s="197" t="str">
        <f ca="1">INDIRECT("'"&amp;$Q83&amp;"'!F69")</f>
        <v xml:space="preserve"> </v>
      </c>
      <c r="Q83" t="s">
        <v>260</v>
      </c>
      <c r="R83">
        <v>9</v>
      </c>
    </row>
    <row r="84" spans="1:18" x14ac:dyDescent="0.25">
      <c r="A84" s="197" t="str">
        <f>'Total Payment Amount'!$D$2</f>
        <v>UCLA Health System</v>
      </c>
      <c r="B84" s="197" t="str">
        <f>'Total Payment Amount'!$D$3</f>
        <v>DY 7</v>
      </c>
      <c r="C84" s="198">
        <f>'Total Payment Amount'!$D$4</f>
        <v>41212</v>
      </c>
      <c r="D84" s="200" t="str">
        <f t="shared" ca="1" si="3"/>
        <v>Category 1: Develop Risk Stratification Capabilities/Functionalities</v>
      </c>
      <c r="E84" s="197">
        <f t="shared" ca="1" si="4"/>
        <v>0</v>
      </c>
      <c r="F84" s="197">
        <f t="shared" ca="1" si="5"/>
        <v>0</v>
      </c>
      <c r="G84" s="200" t="str">
        <f ca="1">INDIRECT("'"&amp;$Q84&amp;"'!B72")</f>
        <v>Process Milestone:</v>
      </c>
      <c r="H84" s="197">
        <f ca="1">INDIRECT("'"&amp;$Q84&amp;"'!D72")</f>
        <v>0</v>
      </c>
      <c r="I84" s="197"/>
      <c r="J84" s="197">
        <f ca="1">INDIRECT("'"&amp;$Q84&amp;"'!F75")</f>
        <v>0</v>
      </c>
      <c r="K84" s="197">
        <f ca="1">INDIRECT("'"&amp;$Q84&amp;"'!F77")</f>
        <v>0</v>
      </c>
      <c r="L84" s="197" t="str">
        <f ca="1">INDIRECT("'"&amp;$Q84&amp;"'!F79")</f>
        <v>N/A</v>
      </c>
      <c r="M84" s="197">
        <f ca="1">INDIRECT("'"&amp;$Q84&amp;"'!F82")</f>
        <v>0</v>
      </c>
      <c r="N84" s="197">
        <f ca="1">INDIRECT("'"&amp;$Q84&amp;"'!B84")</f>
        <v>0</v>
      </c>
      <c r="O84" s="197">
        <f ca="1">INDIRECT("'"&amp;$Q84&amp;"'!F92")</f>
        <v>0</v>
      </c>
      <c r="P84" s="197" t="str">
        <f ca="1">INDIRECT("'"&amp;$Q84&amp;"'!F94")</f>
        <v xml:space="preserve"> </v>
      </c>
      <c r="Q84" t="s">
        <v>260</v>
      </c>
      <c r="R84">
        <v>9</v>
      </c>
    </row>
    <row r="85" spans="1:18" x14ac:dyDescent="0.25">
      <c r="A85" s="197" t="str">
        <f>'Total Payment Amount'!$D$2</f>
        <v>UCLA Health System</v>
      </c>
      <c r="B85" s="197" t="str">
        <f>'Total Payment Amount'!$D$3</f>
        <v>DY 7</v>
      </c>
      <c r="C85" s="198">
        <f>'Total Payment Amount'!$D$4</f>
        <v>41212</v>
      </c>
      <c r="D85" s="200" t="str">
        <f t="shared" ca="1" si="3"/>
        <v>Category 1: Develop Risk Stratification Capabilities/Functionalities</v>
      </c>
      <c r="E85" s="197">
        <f t="shared" ca="1" si="4"/>
        <v>0</v>
      </c>
      <c r="F85" s="197">
        <f t="shared" ca="1" si="5"/>
        <v>0</v>
      </c>
      <c r="G85" s="200" t="str">
        <f ca="1">INDIRECT("'"&amp;$Q85&amp;"'!B97")</f>
        <v>Process Milestone:</v>
      </c>
      <c r="H85" s="197">
        <f ca="1">INDIRECT("'"&amp;$Q85&amp;"'!D97")</f>
        <v>0</v>
      </c>
      <c r="I85" s="197"/>
      <c r="J85" s="197">
        <f ca="1">INDIRECT("'"&amp;$Q85&amp;"'!F100")</f>
        <v>0</v>
      </c>
      <c r="K85" s="197">
        <f ca="1">INDIRECT("'"&amp;$Q85&amp;"'!F102")</f>
        <v>0</v>
      </c>
      <c r="L85" s="197" t="str">
        <f ca="1">INDIRECT("'"&amp;$Q85&amp;"'!F104")</f>
        <v>N/A</v>
      </c>
      <c r="M85" s="197">
        <f ca="1">INDIRECT("'"&amp;$Q85&amp;"'!F107")</f>
        <v>0</v>
      </c>
      <c r="N85" s="197">
        <f ca="1">INDIRECT("'"&amp;$Q85&amp;"'!B109")</f>
        <v>0</v>
      </c>
      <c r="O85" s="197">
        <f ca="1">INDIRECT("'"&amp;$Q85&amp;"'!F117")</f>
        <v>0</v>
      </c>
      <c r="P85" s="197" t="str">
        <f ca="1">INDIRECT("'"&amp;$Q85&amp;"'!F119")</f>
        <v xml:space="preserve"> </v>
      </c>
      <c r="Q85" t="s">
        <v>260</v>
      </c>
      <c r="R85">
        <v>9</v>
      </c>
    </row>
    <row r="86" spans="1:18" x14ac:dyDescent="0.25">
      <c r="A86" s="197" t="str">
        <f>'Total Payment Amount'!$D$2</f>
        <v>UCLA Health System</v>
      </c>
      <c r="B86" s="197" t="str">
        <f>'Total Payment Amount'!$D$3</f>
        <v>DY 7</v>
      </c>
      <c r="C86" s="198">
        <f>'Total Payment Amount'!$D$4</f>
        <v>41212</v>
      </c>
      <c r="D86" s="200" t="str">
        <f t="shared" ca="1" si="3"/>
        <v>Category 1: Develop Risk Stratification Capabilities/Functionalities</v>
      </c>
      <c r="E86" s="197">
        <f t="shared" ca="1" si="4"/>
        <v>0</v>
      </c>
      <c r="F86" s="197">
        <f t="shared" ca="1" si="5"/>
        <v>0</v>
      </c>
      <c r="G86" s="200" t="str">
        <f ca="1">INDIRECT("'"&amp;$Q86&amp;"'!B122")</f>
        <v>Process Milestone:</v>
      </c>
      <c r="H86" s="197">
        <f ca="1">INDIRECT("'"&amp;$Q86&amp;"'!D122")</f>
        <v>0</v>
      </c>
      <c r="I86" s="197"/>
      <c r="J86" s="197">
        <f ca="1">INDIRECT("'"&amp;$Q86&amp;"'!F125")</f>
        <v>0</v>
      </c>
      <c r="K86" s="197">
        <f ca="1">INDIRECT("'"&amp;$Q86&amp;"'!F127")</f>
        <v>0</v>
      </c>
      <c r="L86" s="197" t="str">
        <f ca="1">INDIRECT("'"&amp;$Q86&amp;"'!F129")</f>
        <v>N/A</v>
      </c>
      <c r="M86" s="197">
        <f ca="1">INDIRECT("'"&amp;$Q86&amp;"'!F132")</f>
        <v>0</v>
      </c>
      <c r="N86" s="197">
        <f ca="1">INDIRECT("'"&amp;$Q86&amp;"'!B134")</f>
        <v>0</v>
      </c>
      <c r="O86" s="197">
        <f ca="1">INDIRECT("'"&amp;$Q86&amp;"'!F142")</f>
        <v>0</v>
      </c>
      <c r="P86" s="197" t="str">
        <f ca="1">INDIRECT("'"&amp;$Q86&amp;"'!F144")</f>
        <v xml:space="preserve"> </v>
      </c>
      <c r="Q86" t="s">
        <v>260</v>
      </c>
      <c r="R86">
        <v>9</v>
      </c>
    </row>
    <row r="87" spans="1:18" x14ac:dyDescent="0.25">
      <c r="A87" s="197" t="str">
        <f>'Total Payment Amount'!$D$2</f>
        <v>UCLA Health System</v>
      </c>
      <c r="B87" s="197" t="str">
        <f>'Total Payment Amount'!$D$3</f>
        <v>DY 7</v>
      </c>
      <c r="C87" s="198">
        <f>'Total Payment Amount'!$D$4</f>
        <v>41212</v>
      </c>
      <c r="D87" s="200" t="str">
        <f t="shared" ca="1" si="3"/>
        <v>Category 1: Develop Risk Stratification Capabilities/Functionalities</v>
      </c>
      <c r="E87" s="197">
        <f t="shared" ca="1" si="4"/>
        <v>0</v>
      </c>
      <c r="F87" s="197">
        <f t="shared" ca="1" si="5"/>
        <v>0</v>
      </c>
      <c r="G87" s="200" t="str">
        <f ca="1">INDIRECT("'"&amp;$Q87&amp;"'!B147")</f>
        <v>Improvement Milestone:</v>
      </c>
      <c r="H87" s="197">
        <f ca="1">INDIRECT("'"&amp;$Q87&amp;"'!D147")</f>
        <v>0</v>
      </c>
      <c r="I87" s="197"/>
      <c r="J87" s="197">
        <f ca="1">INDIRECT("'"&amp;$Q87&amp;"'!F150")</f>
        <v>0</v>
      </c>
      <c r="K87" s="197">
        <f ca="1">INDIRECT("'"&amp;$Q87&amp;"'!F152")</f>
        <v>0</v>
      </c>
      <c r="L87" s="197" t="str">
        <f ca="1">INDIRECT("'"&amp;$Q87&amp;"'!F154")</f>
        <v>N/A</v>
      </c>
      <c r="M87" s="197">
        <f ca="1">INDIRECT("'"&amp;$Q87&amp;"'!F157")</f>
        <v>0</v>
      </c>
      <c r="N87" s="197">
        <f ca="1">INDIRECT("'"&amp;$Q87&amp;"'!B159")</f>
        <v>0</v>
      </c>
      <c r="O87" s="197">
        <f ca="1">INDIRECT("'"&amp;$Q87&amp;"'!F167")</f>
        <v>0</v>
      </c>
      <c r="P87" s="197" t="str">
        <f ca="1">INDIRECT("'"&amp;$Q87&amp;"'!F169")</f>
        <v xml:space="preserve"> </v>
      </c>
      <c r="Q87" t="s">
        <v>260</v>
      </c>
      <c r="R87">
        <v>9</v>
      </c>
    </row>
    <row r="88" spans="1:18" x14ac:dyDescent="0.25">
      <c r="A88" s="197" t="str">
        <f>'Total Payment Amount'!$D$2</f>
        <v>UCLA Health System</v>
      </c>
      <c r="B88" s="197" t="str">
        <f>'Total Payment Amount'!$D$3</f>
        <v>DY 7</v>
      </c>
      <c r="C88" s="198">
        <f>'Total Payment Amount'!$D$4</f>
        <v>41212</v>
      </c>
      <c r="D88" s="200" t="str">
        <f t="shared" ca="1" si="3"/>
        <v>Category 1: Develop Risk Stratification Capabilities/Functionalities</v>
      </c>
      <c r="E88" s="197">
        <f t="shared" ca="1" si="4"/>
        <v>0</v>
      </c>
      <c r="F88" s="197">
        <f t="shared" ca="1" si="5"/>
        <v>0</v>
      </c>
      <c r="G88" s="200" t="str">
        <f ca="1">INDIRECT("'"&amp;$Q88&amp;"'!B172")</f>
        <v>Improvement Milestone:</v>
      </c>
      <c r="H88" s="197">
        <f ca="1">INDIRECT("'"&amp;$Q88&amp;"'!D172")</f>
        <v>0</v>
      </c>
      <c r="I88" s="197"/>
      <c r="J88" s="197">
        <f ca="1">INDIRECT("'"&amp;$Q88&amp;"'!F175")</f>
        <v>0</v>
      </c>
      <c r="K88" s="197">
        <f ca="1">INDIRECT("'"&amp;$Q88&amp;"'!F177")</f>
        <v>0</v>
      </c>
      <c r="L88" s="197" t="str">
        <f ca="1">INDIRECT("'"&amp;$Q88&amp;"'!F179")</f>
        <v>N/A</v>
      </c>
      <c r="M88" s="197">
        <f ca="1">INDIRECT("'"&amp;$Q88&amp;"'!F182")</f>
        <v>0</v>
      </c>
      <c r="N88" s="197">
        <f ca="1">INDIRECT("'"&amp;$Q88&amp;"'!B184")</f>
        <v>0</v>
      </c>
      <c r="O88" s="197">
        <f ca="1">INDIRECT("'"&amp;$Q88&amp;"'!F192")</f>
        <v>0</v>
      </c>
      <c r="P88" s="197" t="str">
        <f ca="1">INDIRECT("'"&amp;$Q88&amp;"'!F194")</f>
        <v xml:space="preserve"> </v>
      </c>
      <c r="Q88" t="s">
        <v>260</v>
      </c>
      <c r="R88">
        <v>9</v>
      </c>
    </row>
    <row r="89" spans="1:18" x14ac:dyDescent="0.25">
      <c r="A89" s="197" t="str">
        <f>'Total Payment Amount'!$D$2</f>
        <v>UCLA Health System</v>
      </c>
      <c r="B89" s="197" t="str">
        <f>'Total Payment Amount'!$D$3</f>
        <v>DY 7</v>
      </c>
      <c r="C89" s="198">
        <f>'Total Payment Amount'!$D$4</f>
        <v>41212</v>
      </c>
      <c r="D89" s="200" t="str">
        <f t="shared" ca="1" si="3"/>
        <v>Category 1: Develop Risk Stratification Capabilities/Functionalities</v>
      </c>
      <c r="E89" s="197">
        <f t="shared" ca="1" si="4"/>
        <v>0</v>
      </c>
      <c r="F89" s="197">
        <f t="shared" ca="1" si="5"/>
        <v>0</v>
      </c>
      <c r="G89" s="200" t="str">
        <f ca="1">INDIRECT("'"&amp;$Q89&amp;"'!B197")</f>
        <v>Improvement Milestone:</v>
      </c>
      <c r="H89" s="197">
        <f ca="1">INDIRECT("'"&amp;$Q89&amp;"'!D197")</f>
        <v>0</v>
      </c>
      <c r="I89" s="197"/>
      <c r="J89" s="197">
        <f ca="1">INDIRECT("'"&amp;$Q89&amp;"'!F200")</f>
        <v>0</v>
      </c>
      <c r="K89" s="197">
        <f ca="1">INDIRECT("'"&amp;$Q89&amp;"'!F202")</f>
        <v>0</v>
      </c>
      <c r="L89" s="197" t="str">
        <f ca="1">INDIRECT("'"&amp;$Q89&amp;"'!F204")</f>
        <v>N/A</v>
      </c>
      <c r="M89" s="197">
        <f ca="1">INDIRECT("'"&amp;$Q89&amp;"'!F207")</f>
        <v>0</v>
      </c>
      <c r="N89" s="197">
        <f ca="1">INDIRECT("'"&amp;$Q89&amp;"'!B209")</f>
        <v>0</v>
      </c>
      <c r="O89" s="197">
        <f ca="1">INDIRECT("'"&amp;$Q89&amp;"'!F217")</f>
        <v>0</v>
      </c>
      <c r="P89" s="197" t="str">
        <f ca="1">INDIRECT("'"&amp;$Q89&amp;"'!F219")</f>
        <v xml:space="preserve"> </v>
      </c>
      <c r="Q89" t="s">
        <v>260</v>
      </c>
      <c r="R89">
        <v>9</v>
      </c>
    </row>
    <row r="90" spans="1:18" x14ac:dyDescent="0.25">
      <c r="A90" s="197" t="str">
        <f>'Total Payment Amount'!$D$2</f>
        <v>UCLA Health System</v>
      </c>
      <c r="B90" s="197" t="str">
        <f>'Total Payment Amount'!$D$3</f>
        <v>DY 7</v>
      </c>
      <c r="C90" s="198">
        <f>'Total Payment Amount'!$D$4</f>
        <v>41212</v>
      </c>
      <c r="D90" s="200" t="str">
        <f t="shared" ca="1" si="3"/>
        <v>Category 1: Develop Risk Stratification Capabilities/Functionalities</v>
      </c>
      <c r="E90" s="197">
        <f t="shared" ca="1" si="4"/>
        <v>0</v>
      </c>
      <c r="F90" s="197">
        <f t="shared" ca="1" si="5"/>
        <v>0</v>
      </c>
      <c r="G90" s="200" t="str">
        <f ca="1">INDIRECT("'"&amp;$Q90&amp;"'!B222")</f>
        <v>Improvement Milestone:</v>
      </c>
      <c r="H90" s="197">
        <f ca="1">INDIRECT("'"&amp;$Q90&amp;"'!D222")</f>
        <v>0</v>
      </c>
      <c r="I90" s="197"/>
      <c r="J90" s="197">
        <f ca="1">INDIRECT("'"&amp;$Q90&amp;"'!F225")</f>
        <v>0</v>
      </c>
      <c r="K90" s="197">
        <f ca="1">INDIRECT("'"&amp;$Q90&amp;"'!F227")</f>
        <v>0</v>
      </c>
      <c r="L90" s="197" t="str">
        <f ca="1">INDIRECT("'"&amp;$Q90&amp;"'!F229")</f>
        <v>N/A</v>
      </c>
      <c r="M90" s="197">
        <f ca="1">INDIRECT("'"&amp;$Q90&amp;"'!F232")</f>
        <v>0</v>
      </c>
      <c r="N90" s="197">
        <f ca="1">INDIRECT("'"&amp;$Q90&amp;"'!B234")</f>
        <v>0</v>
      </c>
      <c r="O90" s="197">
        <f ca="1">INDIRECT("'"&amp;$Q90&amp;"'!F242")</f>
        <v>0</v>
      </c>
      <c r="P90" s="197" t="str">
        <f ca="1">INDIRECT("'"&amp;$Q90&amp;"'!F244")</f>
        <v xml:space="preserve"> </v>
      </c>
      <c r="Q90" t="s">
        <v>260</v>
      </c>
      <c r="R90">
        <v>9</v>
      </c>
    </row>
    <row r="91" spans="1:18" x14ac:dyDescent="0.25">
      <c r="A91" s="197" t="str">
        <f>'Total Payment Amount'!$D$2</f>
        <v>UCLA Health System</v>
      </c>
      <c r="B91" s="197" t="str">
        <f>'Total Payment Amount'!$D$3</f>
        <v>DY 7</v>
      </c>
      <c r="C91" s="198">
        <f>'Total Payment Amount'!$D$4</f>
        <v>41212</v>
      </c>
      <c r="D91" s="200" t="str">
        <f t="shared" ca="1" si="3"/>
        <v>Category 1: Develop Risk Stratification Capabilities/Functionalities</v>
      </c>
      <c r="E91" s="197">
        <f t="shared" ca="1" si="4"/>
        <v>0</v>
      </c>
      <c r="F91" s="197">
        <f t="shared" ca="1" si="5"/>
        <v>0</v>
      </c>
      <c r="G91" s="200" t="str">
        <f ca="1">INDIRECT("'"&amp;$Q91&amp;"'!B247")</f>
        <v>Improvement Milestone:</v>
      </c>
      <c r="H91" s="197">
        <f ca="1">INDIRECT("'"&amp;$Q91&amp;"'!D247")</f>
        <v>0</v>
      </c>
      <c r="I91" s="197"/>
      <c r="J91" s="197">
        <f ca="1">INDIRECT("'"&amp;$Q91&amp;"'!F250")</f>
        <v>0</v>
      </c>
      <c r="K91" s="197">
        <f ca="1">INDIRECT("'"&amp;$Q91&amp;"'!F252")</f>
        <v>0</v>
      </c>
      <c r="L91" s="197" t="str">
        <f ca="1">INDIRECT("'"&amp;$Q91&amp;"'!F254")</f>
        <v>N/A</v>
      </c>
      <c r="M91" s="197">
        <f ca="1">INDIRECT("'"&amp;$Q91&amp;"'!F257")</f>
        <v>0</v>
      </c>
      <c r="N91" s="197">
        <f ca="1">INDIRECT("'"&amp;$Q91&amp;"'!B259")</f>
        <v>0</v>
      </c>
      <c r="O91" s="197">
        <f ca="1">INDIRECT("'"&amp;$Q91&amp;"'!F267")</f>
        <v>0</v>
      </c>
      <c r="P91" s="197" t="str">
        <f ca="1">INDIRECT("'"&amp;$Q91&amp;"'!F269")</f>
        <v xml:space="preserve"> </v>
      </c>
      <c r="Q91" t="s">
        <v>260</v>
      </c>
      <c r="R91">
        <v>9</v>
      </c>
    </row>
    <row r="92" spans="1:18" x14ac:dyDescent="0.25">
      <c r="A92" s="197" t="str">
        <f>'Total Payment Amount'!$D$2</f>
        <v>UCLA Health System</v>
      </c>
      <c r="B92" s="197" t="str">
        <f>'Total Payment Amount'!$D$3</f>
        <v>DY 7</v>
      </c>
      <c r="C92" s="198">
        <f>'Total Payment Amount'!$D$4</f>
        <v>41212</v>
      </c>
      <c r="D92" s="200" t="str">
        <f t="shared" ca="1" si="3"/>
        <v>Category 1: Expand Specialty Care Capacity</v>
      </c>
      <c r="E92" s="197">
        <f t="shared" ca="1" si="4"/>
        <v>6351400</v>
      </c>
      <c r="F92" s="197">
        <f t="shared" ca="1" si="5"/>
        <v>6351400</v>
      </c>
      <c r="G92" s="200" t="str">
        <f ca="1">INDIRECT("'"&amp;$Q92&amp;"'!B22")</f>
        <v>Process Milestone:</v>
      </c>
      <c r="H92" s="197" t="str">
        <f ca="1">INDIRECT("'"&amp;$Q92&amp;"'!D22")</f>
        <v>Train primary care providers, specialists and staff on process guidelines, and technology for referrals and consultations into selected specialties</v>
      </c>
      <c r="I92" s="197"/>
      <c r="J92" s="197">
        <f ca="1">INDIRECT("'"&amp;$Q92&amp;"'!F25")</f>
        <v>217</v>
      </c>
      <c r="K92" s="197">
        <f ca="1">INDIRECT("'"&amp;$Q92&amp;"'!F27")</f>
        <v>245</v>
      </c>
      <c r="L92" s="197">
        <f ca="1">INDIRECT("'"&amp;$Q92&amp;"'!F29")</f>
        <v>0.88571428571428568</v>
      </c>
      <c r="M92" s="197" t="str">
        <f ca="1">INDIRECT("'"&amp;$Q92&amp;"'!F32")</f>
        <v>Yes</v>
      </c>
      <c r="N92" s="197" t="str">
        <f ca="1">INDIRECT("'"&amp;$Q92&amp;"'!B34")</f>
        <v xml:space="preserve">     UCLA physician referral services staff conducted Venice Family Clinic Mar Vista subspecialty referral process training sessions for its staff and each of the medicine/surgical subspecialty areas. A thirteen-page training packet showing how to schedule appointments for the eligible Venice Family Clinic Mar Vista patients was developed from appropriate "screen shots" of the UCLA appointment scheduling and encounter system (see binder tab 3). Subsequently, this training packet was shared with the appropriate staff at the participating subspecialty clinics and physician referral services group. While podiatry staff were not trained, subsequent podiatry patient referrals were made without incident. In addition, all one hundred and eighty UCLA clinic managers were informed about the specialty referral process via a presentation at a standing meeting and/or through email.
     To assess training effectiveness, we contacted the Venice Family Clinic Medical Director and the primary care practitioner leadership at the Mar Vista Colen Health Center, where the patients are assigned.  The qualitative feedback that we obtained from these physicians corroborated our assumptions that the referral and scheduling process is working smoothly and effectively.  It was noted by the Mar Vista primary care physician that they have not received any complaints from her peer physicians at the site or from any of the patients.</v>
      </c>
      <c r="O92" s="197" t="str">
        <f ca="1">INDIRECT("'"&amp;$Q92&amp;"'!F42")</f>
        <v>Yes</v>
      </c>
      <c r="P92" s="197">
        <f ca="1">INDIRECT("'"&amp;$Q92&amp;"'!F44")</f>
        <v>1</v>
      </c>
      <c r="Q92" t="s">
        <v>102</v>
      </c>
      <c r="R92">
        <v>10</v>
      </c>
    </row>
    <row r="93" spans="1:18" x14ac:dyDescent="0.25">
      <c r="A93" s="197" t="str">
        <f>'Total Payment Amount'!$D$2</f>
        <v>UCLA Health System</v>
      </c>
      <c r="B93" s="197" t="str">
        <f>'Total Payment Amount'!$D$3</f>
        <v>DY 7</v>
      </c>
      <c r="C93" s="198">
        <f>'Total Payment Amount'!$D$4</f>
        <v>41212</v>
      </c>
      <c r="D93" s="200" t="str">
        <f t="shared" ca="1" si="3"/>
        <v>Category 1: Expand Specialty Care Capacity</v>
      </c>
      <c r="E93" s="197">
        <f t="shared" ca="1" si="4"/>
        <v>6351400</v>
      </c>
      <c r="F93" s="197">
        <f t="shared" ca="1" si="5"/>
        <v>6351400</v>
      </c>
      <c r="G93" s="200" t="str">
        <f ca="1">INDIRECT("'"&amp;$Q93&amp;"'!B47")</f>
        <v>Process Milestone:</v>
      </c>
      <c r="H93" s="197" t="str">
        <f ca="1">INDIRECT("'"&amp;$Q93&amp;"'!D47")</f>
        <v>Increase the number of specialist providers and clinic hours available</v>
      </c>
      <c r="I93" s="197"/>
      <c r="J93" s="197">
        <f ca="1">INDIRECT("'"&amp;$Q93&amp;"'!F50")</f>
        <v>0</v>
      </c>
      <c r="K93" s="197">
        <f ca="1">INDIRECT("'"&amp;$Q93&amp;"'!F52")</f>
        <v>0</v>
      </c>
      <c r="L93" s="197" t="str">
        <f ca="1">INDIRECT("'"&amp;$Q93&amp;"'!F54")</f>
        <v>Yes</v>
      </c>
      <c r="M93" s="197" t="str">
        <f ca="1">INDIRECT("'"&amp;$Q93&amp;"'!F57")</f>
        <v>Yes</v>
      </c>
      <c r="N93" s="197" t="str">
        <f ca="1">INDIRECT("'"&amp;$Q93&amp;"'!B59")</f>
        <v xml:space="preserve">     We have increased the number of specialist providers at the Venice Family Clinic/Mar Vista Care (VFC/MV). Currently, we have participating doctors from the following four specialties: Gastroenterology (6), Neurology (3), Orthopedics (8), and Rheumatology (4). In addition, we have increased the number of clinic hours available as evidenced by the ability for patients to make appointments by calling the Venice Family Clinic call center to schedule a clinic visit Monday through Friday between 8am-5pm. We have increased the number of specialist providers from zero to twenty-one (21) and increase available clinic hours from zero to forty (40).
     As a result of opening selected specialty access for the VFC/MV patients, we went from zero patients to 111 unique VFC/MV patients, who in total, accounted for 193 specialty appointment referrals during DY7. Less than five percent of these referrals resulted in cancellation by the patient or by the Venice Family Clinic.
     One of the major challenges associated with increasing specialty access to this uninsured population was the administrative process that needed to be put in place to coordinate billing, authorizations, and payments for physician and technical fees. This required coordination across the finance staff of the various specialty divisions and departments with the hospital finance staff responsible for accounting for the payments. Existing staff has to add this task to their already busy schedules, sometimes causing delays in the payment. Final review and approval of the billings had to be coordinated with the Venice Family Clinic Medical Director.
     One lesson learned from this project is the importance of having a common vision. The Venice Family Clinic and UCLA Health System teams have such a common vision, to provide these needed resources to our uninsured patients, which has contributed to the success of the project. Another important lesson is to make sure that there is ongoing, effective communication. The communication between the two organizations has been excellent, and it has always been critical that there is buy-in at the highest levels of both organizations.</v>
      </c>
      <c r="O93" s="197" t="str">
        <f ca="1">INDIRECT("'"&amp;$Q93&amp;"'!F67")</f>
        <v>Yes</v>
      </c>
      <c r="P93" s="197">
        <f ca="1">INDIRECT("'"&amp;$Q93&amp;"'!F69")</f>
        <v>1</v>
      </c>
      <c r="Q93" t="s">
        <v>102</v>
      </c>
      <c r="R93">
        <v>10</v>
      </c>
    </row>
    <row r="94" spans="1:18" x14ac:dyDescent="0.25">
      <c r="A94" s="197" t="str">
        <f>'Total Payment Amount'!$D$2</f>
        <v>UCLA Health System</v>
      </c>
      <c r="B94" s="197" t="str">
        <f>'Total Payment Amount'!$D$3</f>
        <v>DY 7</v>
      </c>
      <c r="C94" s="198">
        <f>'Total Payment Amount'!$D$4</f>
        <v>41212</v>
      </c>
      <c r="D94" s="200" t="str">
        <f t="shared" ca="1" si="3"/>
        <v>Category 1: Expand Specialty Care Capacity</v>
      </c>
      <c r="E94" s="197">
        <f t="shared" ca="1" si="4"/>
        <v>6351400</v>
      </c>
      <c r="F94" s="197">
        <f t="shared" ca="1" si="5"/>
        <v>6351400</v>
      </c>
      <c r="G94" s="200" t="str">
        <f ca="1">INDIRECT("'"&amp;$Q94&amp;"'!B72")</f>
        <v>Process Milestone:</v>
      </c>
      <c r="H94" s="197">
        <f ca="1">INDIRECT("'"&amp;$Q94&amp;"'!D72")</f>
        <v>0</v>
      </c>
      <c r="I94" s="197"/>
      <c r="J94" s="197">
        <f ca="1">INDIRECT("'"&amp;$Q94&amp;"'!F75")</f>
        <v>0</v>
      </c>
      <c r="K94" s="197">
        <f ca="1">INDIRECT("'"&amp;$Q94&amp;"'!F77")</f>
        <v>0</v>
      </c>
      <c r="L94" s="197" t="str">
        <f ca="1">INDIRECT("'"&amp;$Q94&amp;"'!F79")</f>
        <v>N/A</v>
      </c>
      <c r="M94" s="197">
        <f ca="1">INDIRECT("'"&amp;$Q94&amp;"'!F82")</f>
        <v>0</v>
      </c>
      <c r="N94" s="197">
        <f ca="1">INDIRECT("'"&amp;$Q94&amp;"'!B84")</f>
        <v>0</v>
      </c>
      <c r="O94" s="197">
        <f ca="1">INDIRECT("'"&amp;$Q94&amp;"'!F92")</f>
        <v>0</v>
      </c>
      <c r="P94" s="197" t="str">
        <f ca="1">INDIRECT("'"&amp;$Q94&amp;"'!F94")</f>
        <v xml:space="preserve"> </v>
      </c>
      <c r="Q94" t="s">
        <v>102</v>
      </c>
      <c r="R94">
        <v>10</v>
      </c>
    </row>
    <row r="95" spans="1:18" x14ac:dyDescent="0.25">
      <c r="A95" s="197" t="str">
        <f>'Total Payment Amount'!$D$2</f>
        <v>UCLA Health System</v>
      </c>
      <c r="B95" s="197" t="str">
        <f>'Total Payment Amount'!$D$3</f>
        <v>DY 7</v>
      </c>
      <c r="C95" s="198">
        <f>'Total Payment Amount'!$D$4</f>
        <v>41212</v>
      </c>
      <c r="D95" s="200" t="str">
        <f t="shared" ca="1" si="3"/>
        <v>Category 1: Expand Specialty Care Capacity</v>
      </c>
      <c r="E95" s="197">
        <f t="shared" ca="1" si="4"/>
        <v>6351400</v>
      </c>
      <c r="F95" s="197">
        <f t="shared" ca="1" si="5"/>
        <v>6351400</v>
      </c>
      <c r="G95" s="200" t="str">
        <f ca="1">INDIRECT("'"&amp;$Q95&amp;"'!B97")</f>
        <v>Process Milestone:</v>
      </c>
      <c r="H95" s="197">
        <f ca="1">INDIRECT("'"&amp;$Q95&amp;"'!D97")</f>
        <v>0</v>
      </c>
      <c r="I95" s="197"/>
      <c r="J95" s="197">
        <f ca="1">INDIRECT("'"&amp;$Q95&amp;"'!F100")</f>
        <v>0</v>
      </c>
      <c r="K95" s="197">
        <f ca="1">INDIRECT("'"&amp;$Q95&amp;"'!F102")</f>
        <v>0</v>
      </c>
      <c r="L95" s="197" t="str">
        <f ca="1">INDIRECT("'"&amp;$Q95&amp;"'!F104")</f>
        <v>N/A</v>
      </c>
      <c r="M95" s="197">
        <f ca="1">INDIRECT("'"&amp;$Q95&amp;"'!F107")</f>
        <v>0</v>
      </c>
      <c r="N95" s="197">
        <f ca="1">INDIRECT("'"&amp;$Q95&amp;"'!B109")</f>
        <v>0</v>
      </c>
      <c r="O95" s="197">
        <f ca="1">INDIRECT("'"&amp;$Q95&amp;"'!F117")</f>
        <v>0</v>
      </c>
      <c r="P95" s="197" t="str">
        <f ca="1">INDIRECT("'"&amp;$Q95&amp;"'!F119")</f>
        <v xml:space="preserve"> </v>
      </c>
      <c r="Q95" t="s">
        <v>102</v>
      </c>
      <c r="R95">
        <v>10</v>
      </c>
    </row>
    <row r="96" spans="1:18" x14ac:dyDescent="0.25">
      <c r="A96" s="197" t="str">
        <f>'Total Payment Amount'!$D$2</f>
        <v>UCLA Health System</v>
      </c>
      <c r="B96" s="197" t="str">
        <f>'Total Payment Amount'!$D$3</f>
        <v>DY 7</v>
      </c>
      <c r="C96" s="198">
        <f>'Total Payment Amount'!$D$4</f>
        <v>41212</v>
      </c>
      <c r="D96" s="200" t="str">
        <f t="shared" ca="1" si="3"/>
        <v>Category 1: Expand Specialty Care Capacity</v>
      </c>
      <c r="E96" s="197">
        <f t="shared" ca="1" si="4"/>
        <v>6351400</v>
      </c>
      <c r="F96" s="197">
        <f t="shared" ca="1" si="5"/>
        <v>6351400</v>
      </c>
      <c r="G96" s="200" t="str">
        <f ca="1">INDIRECT("'"&amp;$Q96&amp;"'!B122")</f>
        <v>Process Milestone:</v>
      </c>
      <c r="H96" s="197">
        <f ca="1">INDIRECT("'"&amp;$Q96&amp;"'!D122")</f>
        <v>0</v>
      </c>
      <c r="I96" s="197"/>
      <c r="J96" s="197">
        <f ca="1">INDIRECT("'"&amp;$Q96&amp;"'!F125")</f>
        <v>0</v>
      </c>
      <c r="K96" s="197">
        <f ca="1">INDIRECT("'"&amp;$Q96&amp;"'!F127")</f>
        <v>0</v>
      </c>
      <c r="L96" s="197" t="str">
        <f ca="1">INDIRECT("'"&amp;$Q96&amp;"'!F129")</f>
        <v>N/A</v>
      </c>
      <c r="M96" s="197">
        <f ca="1">INDIRECT("'"&amp;$Q96&amp;"'!F132")</f>
        <v>0</v>
      </c>
      <c r="N96" s="197">
        <f ca="1">INDIRECT("'"&amp;$Q96&amp;"'!B134")</f>
        <v>0</v>
      </c>
      <c r="O96" s="197">
        <f ca="1">INDIRECT("'"&amp;$Q96&amp;"'!F142")</f>
        <v>0</v>
      </c>
      <c r="P96" s="197" t="str">
        <f ca="1">INDIRECT("'"&amp;$Q96&amp;"'!F144")</f>
        <v xml:space="preserve"> </v>
      </c>
      <c r="Q96" t="s">
        <v>102</v>
      </c>
      <c r="R96">
        <v>10</v>
      </c>
    </row>
    <row r="97" spans="1:18" x14ac:dyDescent="0.25">
      <c r="A97" s="197" t="str">
        <f>'Total Payment Amount'!$D$2</f>
        <v>UCLA Health System</v>
      </c>
      <c r="B97" s="197" t="str">
        <f>'Total Payment Amount'!$D$3</f>
        <v>DY 7</v>
      </c>
      <c r="C97" s="198">
        <f>'Total Payment Amount'!$D$4</f>
        <v>41212</v>
      </c>
      <c r="D97" s="200" t="str">
        <f t="shared" ca="1" si="3"/>
        <v>Category 1: Expand Specialty Care Capacity</v>
      </c>
      <c r="E97" s="197">
        <f t="shared" ca="1" si="4"/>
        <v>6351400</v>
      </c>
      <c r="F97" s="197">
        <f t="shared" ca="1" si="5"/>
        <v>6351400</v>
      </c>
      <c r="G97" s="200" t="str">
        <f ca="1">INDIRECT("'"&amp;$Q97&amp;"'!B147")</f>
        <v>Improvement Milestone:</v>
      </c>
      <c r="H97" s="197">
        <f ca="1">INDIRECT("'"&amp;$Q97&amp;"'!D147")</f>
        <v>0</v>
      </c>
      <c r="I97" s="197"/>
      <c r="J97" s="197">
        <f ca="1">INDIRECT("'"&amp;$Q97&amp;"'!F150")</f>
        <v>0</v>
      </c>
      <c r="K97" s="197">
        <f ca="1">INDIRECT("'"&amp;$Q97&amp;"'!F152")</f>
        <v>0</v>
      </c>
      <c r="L97" s="197" t="str">
        <f ca="1">INDIRECT("'"&amp;$Q97&amp;"'!F154")</f>
        <v>N/A</v>
      </c>
      <c r="M97" s="197">
        <f ca="1">INDIRECT("'"&amp;$Q97&amp;"'!F157")</f>
        <v>0</v>
      </c>
      <c r="N97" s="197">
        <f ca="1">INDIRECT("'"&amp;$Q97&amp;"'!B159")</f>
        <v>0</v>
      </c>
      <c r="O97" s="197">
        <f ca="1">INDIRECT("'"&amp;$Q97&amp;"'!F167")</f>
        <v>0</v>
      </c>
      <c r="P97" s="197" t="str">
        <f ca="1">INDIRECT("'"&amp;$Q97&amp;"'!F169")</f>
        <v xml:space="preserve"> </v>
      </c>
      <c r="Q97" t="s">
        <v>102</v>
      </c>
      <c r="R97">
        <v>10</v>
      </c>
    </row>
    <row r="98" spans="1:18" x14ac:dyDescent="0.25">
      <c r="A98" s="197" t="str">
        <f>'Total Payment Amount'!$D$2</f>
        <v>UCLA Health System</v>
      </c>
      <c r="B98" s="197" t="str">
        <f>'Total Payment Amount'!$D$3</f>
        <v>DY 7</v>
      </c>
      <c r="C98" s="198">
        <f>'Total Payment Amount'!$D$4</f>
        <v>41212</v>
      </c>
      <c r="D98" s="200" t="str">
        <f t="shared" ca="1" si="3"/>
        <v>Category 1: Expand Specialty Care Capacity</v>
      </c>
      <c r="E98" s="197">
        <f t="shared" ca="1" si="4"/>
        <v>6351400</v>
      </c>
      <c r="F98" s="197">
        <f t="shared" ca="1" si="5"/>
        <v>6351400</v>
      </c>
      <c r="G98" s="200" t="str">
        <f ca="1">INDIRECT("'"&amp;$Q98&amp;"'!B172")</f>
        <v>Improvement Milestone:</v>
      </c>
      <c r="H98" s="197">
        <f ca="1">INDIRECT("'"&amp;$Q98&amp;"'!D172")</f>
        <v>0</v>
      </c>
      <c r="I98" s="197"/>
      <c r="J98" s="197">
        <f ca="1">INDIRECT("'"&amp;$Q98&amp;"'!F175")</f>
        <v>0</v>
      </c>
      <c r="K98" s="197">
        <f ca="1">INDIRECT("'"&amp;$Q98&amp;"'!F177")</f>
        <v>0</v>
      </c>
      <c r="L98" s="197" t="str">
        <f ca="1">INDIRECT("'"&amp;$Q98&amp;"'!F179")</f>
        <v>N/A</v>
      </c>
      <c r="M98" s="197">
        <f ca="1">INDIRECT("'"&amp;$Q98&amp;"'!F182")</f>
        <v>0</v>
      </c>
      <c r="N98" s="197">
        <f ca="1">INDIRECT("'"&amp;$Q98&amp;"'!B184")</f>
        <v>0</v>
      </c>
      <c r="O98" s="197">
        <f ca="1">INDIRECT("'"&amp;$Q98&amp;"'!F192")</f>
        <v>0</v>
      </c>
      <c r="P98" s="197" t="str">
        <f ca="1">INDIRECT("'"&amp;$Q98&amp;"'!F194")</f>
        <v xml:space="preserve"> </v>
      </c>
      <c r="Q98" t="s">
        <v>102</v>
      </c>
      <c r="R98">
        <v>10</v>
      </c>
    </row>
    <row r="99" spans="1:18" x14ac:dyDescent="0.25">
      <c r="A99" s="197" t="str">
        <f>'Total Payment Amount'!$D$2</f>
        <v>UCLA Health System</v>
      </c>
      <c r="B99" s="197" t="str">
        <f>'Total Payment Amount'!$D$3</f>
        <v>DY 7</v>
      </c>
      <c r="C99" s="198">
        <f>'Total Payment Amount'!$D$4</f>
        <v>41212</v>
      </c>
      <c r="D99" s="200" t="str">
        <f t="shared" ca="1" si="3"/>
        <v>Category 1: Expand Specialty Care Capacity</v>
      </c>
      <c r="E99" s="197">
        <f t="shared" ca="1" si="4"/>
        <v>6351400</v>
      </c>
      <c r="F99" s="197">
        <f t="shared" ca="1" si="5"/>
        <v>6351400</v>
      </c>
      <c r="G99" s="200" t="str">
        <f ca="1">INDIRECT("'"&amp;$Q99&amp;"'!B197")</f>
        <v>Improvement Milestone:</v>
      </c>
      <c r="H99" s="197">
        <f ca="1">INDIRECT("'"&amp;$Q99&amp;"'!D197")</f>
        <v>0</v>
      </c>
      <c r="I99" s="197"/>
      <c r="J99" s="197">
        <f ca="1">INDIRECT("'"&amp;$Q99&amp;"'!F200")</f>
        <v>0</v>
      </c>
      <c r="K99" s="197">
        <f ca="1">INDIRECT("'"&amp;$Q99&amp;"'!F202")</f>
        <v>0</v>
      </c>
      <c r="L99" s="197" t="str">
        <f ca="1">INDIRECT("'"&amp;$Q99&amp;"'!F204")</f>
        <v>N/A</v>
      </c>
      <c r="M99" s="197">
        <f ca="1">INDIRECT("'"&amp;$Q99&amp;"'!F207")</f>
        <v>0</v>
      </c>
      <c r="N99" s="197">
        <f ca="1">INDIRECT("'"&amp;$Q99&amp;"'!B209")</f>
        <v>0</v>
      </c>
      <c r="O99" s="197">
        <f ca="1">INDIRECT("'"&amp;$Q99&amp;"'!F217")</f>
        <v>0</v>
      </c>
      <c r="P99" s="197" t="str">
        <f ca="1">INDIRECT("'"&amp;$Q99&amp;"'!F219")</f>
        <v xml:space="preserve"> </v>
      </c>
      <c r="Q99" t="s">
        <v>102</v>
      </c>
      <c r="R99">
        <v>10</v>
      </c>
    </row>
    <row r="100" spans="1:18" x14ac:dyDescent="0.25">
      <c r="A100" s="197" t="str">
        <f>'Total Payment Amount'!$D$2</f>
        <v>UCLA Health System</v>
      </c>
      <c r="B100" s="197" t="str">
        <f>'Total Payment Amount'!$D$3</f>
        <v>DY 7</v>
      </c>
      <c r="C100" s="198">
        <f>'Total Payment Amount'!$D$4</f>
        <v>41212</v>
      </c>
      <c r="D100" s="200" t="str">
        <f t="shared" ca="1" si="3"/>
        <v>Category 1: Expand Specialty Care Capacity</v>
      </c>
      <c r="E100" s="197">
        <f t="shared" ca="1" si="4"/>
        <v>6351400</v>
      </c>
      <c r="F100" s="197">
        <f t="shared" ca="1" si="5"/>
        <v>6351400</v>
      </c>
      <c r="G100" s="200" t="str">
        <f ca="1">INDIRECT("'"&amp;$Q100&amp;"'!B222")</f>
        <v>Improvement Milestone:</v>
      </c>
      <c r="H100" s="197">
        <f ca="1">INDIRECT("'"&amp;$Q100&amp;"'!D222")</f>
        <v>0</v>
      </c>
      <c r="I100" s="197"/>
      <c r="J100" s="197">
        <f ca="1">INDIRECT("'"&amp;$Q100&amp;"'!F225")</f>
        <v>0</v>
      </c>
      <c r="K100" s="197">
        <f ca="1">INDIRECT("'"&amp;$Q100&amp;"'!F227")</f>
        <v>0</v>
      </c>
      <c r="L100" s="197" t="str">
        <f ca="1">INDIRECT("'"&amp;$Q100&amp;"'!F229")</f>
        <v>N/A</v>
      </c>
      <c r="M100" s="197">
        <f ca="1">INDIRECT("'"&amp;$Q100&amp;"'!F232")</f>
        <v>0</v>
      </c>
      <c r="N100" s="197">
        <f ca="1">INDIRECT("'"&amp;$Q100&amp;"'!B234")</f>
        <v>0</v>
      </c>
      <c r="O100" s="197">
        <f ca="1">INDIRECT("'"&amp;$Q100&amp;"'!F242")</f>
        <v>0</v>
      </c>
      <c r="P100" s="197" t="str">
        <f ca="1">INDIRECT("'"&amp;$Q100&amp;"'!F244")</f>
        <v xml:space="preserve"> </v>
      </c>
      <c r="Q100" t="s">
        <v>102</v>
      </c>
      <c r="R100">
        <v>10</v>
      </c>
    </row>
    <row r="101" spans="1:18" x14ac:dyDescent="0.25">
      <c r="A101" s="197" t="str">
        <f>'Total Payment Amount'!$D$2</f>
        <v>UCLA Health System</v>
      </c>
      <c r="B101" s="197" t="str">
        <f>'Total Payment Amount'!$D$3</f>
        <v>DY 7</v>
      </c>
      <c r="C101" s="198">
        <f>'Total Payment Amount'!$D$4</f>
        <v>41212</v>
      </c>
      <c r="D101" s="200" t="str">
        <f t="shared" ca="1" si="3"/>
        <v>Category 1: Expand Specialty Care Capacity</v>
      </c>
      <c r="E101" s="197">
        <f t="shared" ca="1" si="4"/>
        <v>6351400</v>
      </c>
      <c r="F101" s="197">
        <f t="shared" ca="1" si="5"/>
        <v>6351400</v>
      </c>
      <c r="G101" s="200" t="str">
        <f ca="1">INDIRECT("'"&amp;$Q101&amp;"'!B247")</f>
        <v>Improvement Milestone:</v>
      </c>
      <c r="H101" s="197">
        <f ca="1">INDIRECT("'"&amp;$Q101&amp;"'!D247")</f>
        <v>0</v>
      </c>
      <c r="I101" s="197"/>
      <c r="J101" s="197">
        <f ca="1">INDIRECT("'"&amp;$Q101&amp;"'!F250")</f>
        <v>0</v>
      </c>
      <c r="K101" s="197">
        <f ca="1">INDIRECT("'"&amp;$Q101&amp;"'!F252")</f>
        <v>0</v>
      </c>
      <c r="L101" s="197" t="str">
        <f ca="1">INDIRECT("'"&amp;$Q101&amp;"'!F254")</f>
        <v>N/A</v>
      </c>
      <c r="M101" s="197">
        <f ca="1">INDIRECT("'"&amp;$Q101&amp;"'!F257")</f>
        <v>0</v>
      </c>
      <c r="N101" s="197">
        <f ca="1">INDIRECT("'"&amp;$Q101&amp;"'!B259")</f>
        <v>0</v>
      </c>
      <c r="O101" s="197">
        <f ca="1">INDIRECT("'"&amp;$Q101&amp;"'!F267")</f>
        <v>0</v>
      </c>
      <c r="P101" s="197" t="str">
        <f ca="1">INDIRECT("'"&amp;$Q101&amp;"'!F269")</f>
        <v xml:space="preserve"> </v>
      </c>
      <c r="Q101" t="s">
        <v>102</v>
      </c>
      <c r="R101">
        <v>10</v>
      </c>
    </row>
    <row r="102" spans="1:18" x14ac:dyDescent="0.25">
      <c r="A102" s="197" t="str">
        <f>'Total Payment Amount'!$D$2</f>
        <v>UCLA Health System</v>
      </c>
      <c r="B102" s="197" t="str">
        <f>'Total Payment Amount'!$D$3</f>
        <v>DY 7</v>
      </c>
      <c r="C102" s="198">
        <f>'Total Payment Amount'!$D$4</f>
        <v>41212</v>
      </c>
      <c r="D102" s="200" t="str">
        <f t="shared" ca="1" si="3"/>
        <v>Category 1: Enhance Performance Improvement and Reporting Capacity</v>
      </c>
      <c r="E102" s="197">
        <f t="shared" ca="1" si="4"/>
        <v>0</v>
      </c>
      <c r="F102" s="197">
        <f t="shared" ca="1" si="5"/>
        <v>0</v>
      </c>
      <c r="G102" s="200" t="str">
        <f ca="1">INDIRECT("'"&amp;$Q102&amp;"'!B22")</f>
        <v>Process Milestone:</v>
      </c>
      <c r="H102" s="197">
        <f ca="1">INDIRECT("'"&amp;$Q102&amp;"'!D22")</f>
        <v>0</v>
      </c>
      <c r="I102" s="197"/>
      <c r="J102" s="197">
        <f ca="1">INDIRECT("'"&amp;$Q102&amp;"'!F25")</f>
        <v>0</v>
      </c>
      <c r="K102" s="197">
        <f ca="1">INDIRECT("'"&amp;$Q102&amp;"'!F27")</f>
        <v>0</v>
      </c>
      <c r="L102" s="197" t="str">
        <f ca="1">INDIRECT("'"&amp;$Q102&amp;"'!F29")</f>
        <v>N/A</v>
      </c>
      <c r="M102" s="197">
        <f ca="1">INDIRECT("'"&amp;$Q102&amp;"'!F32")</f>
        <v>0</v>
      </c>
      <c r="N102" s="197">
        <f ca="1">INDIRECT("'"&amp;$Q102&amp;"'!B34")</f>
        <v>0</v>
      </c>
      <c r="O102" s="197">
        <f ca="1">INDIRECT("'"&amp;$Q102&amp;"'!F42")</f>
        <v>0</v>
      </c>
      <c r="P102" s="197" t="str">
        <f ca="1">INDIRECT("'"&amp;$Q102&amp;"'!F44")</f>
        <v xml:space="preserve"> </v>
      </c>
      <c r="Q102" t="s">
        <v>261</v>
      </c>
      <c r="R102">
        <v>11</v>
      </c>
    </row>
    <row r="103" spans="1:18" x14ac:dyDescent="0.25">
      <c r="A103" s="197" t="str">
        <f>'Total Payment Amount'!$D$2</f>
        <v>UCLA Health System</v>
      </c>
      <c r="B103" s="197" t="str">
        <f>'Total Payment Amount'!$D$3</f>
        <v>DY 7</v>
      </c>
      <c r="C103" s="198">
        <f>'Total Payment Amount'!$D$4</f>
        <v>41212</v>
      </c>
      <c r="D103" s="200" t="str">
        <f t="shared" ca="1" si="3"/>
        <v>Category 1: Enhance Performance Improvement and Reporting Capacity</v>
      </c>
      <c r="E103" s="197">
        <f t="shared" ca="1" si="4"/>
        <v>0</v>
      </c>
      <c r="F103" s="197">
        <f t="shared" ca="1" si="5"/>
        <v>0</v>
      </c>
      <c r="G103" s="200" t="str">
        <f ca="1">INDIRECT("'"&amp;$Q103&amp;"'!B47")</f>
        <v>Process Milestone:</v>
      </c>
      <c r="H103" s="197">
        <f ca="1">INDIRECT("'"&amp;$Q103&amp;"'!D47")</f>
        <v>0</v>
      </c>
      <c r="I103" s="197"/>
      <c r="J103" s="197">
        <f ca="1">INDIRECT("'"&amp;$Q103&amp;"'!F50")</f>
        <v>0</v>
      </c>
      <c r="K103" s="197">
        <f ca="1">INDIRECT("'"&amp;$Q103&amp;"'!F52")</f>
        <v>0</v>
      </c>
      <c r="L103" s="197" t="str">
        <f ca="1">INDIRECT("'"&amp;$Q103&amp;"'!F54")</f>
        <v>N/A</v>
      </c>
      <c r="M103" s="197">
        <f ca="1">INDIRECT("'"&amp;$Q103&amp;"'!F57")</f>
        <v>0</v>
      </c>
      <c r="N103" s="197">
        <f ca="1">INDIRECT("'"&amp;$Q103&amp;"'!B59")</f>
        <v>0</v>
      </c>
      <c r="O103" s="197">
        <f ca="1">INDIRECT("'"&amp;$Q103&amp;"'!F67")</f>
        <v>0</v>
      </c>
      <c r="P103" s="197" t="str">
        <f ca="1">INDIRECT("'"&amp;$Q103&amp;"'!F69")</f>
        <v xml:space="preserve"> </v>
      </c>
      <c r="Q103" t="s">
        <v>261</v>
      </c>
      <c r="R103">
        <v>11</v>
      </c>
    </row>
    <row r="104" spans="1:18" x14ac:dyDescent="0.25">
      <c r="A104" s="197" t="str">
        <f>'Total Payment Amount'!$D$2</f>
        <v>UCLA Health System</v>
      </c>
      <c r="B104" s="197" t="str">
        <f>'Total Payment Amount'!$D$3</f>
        <v>DY 7</v>
      </c>
      <c r="C104" s="198">
        <f>'Total Payment Amount'!$D$4</f>
        <v>41212</v>
      </c>
      <c r="D104" s="200" t="str">
        <f t="shared" ca="1" si="3"/>
        <v>Category 1: Enhance Performance Improvement and Reporting Capacity</v>
      </c>
      <c r="E104" s="197">
        <f t="shared" ca="1" si="4"/>
        <v>0</v>
      </c>
      <c r="F104" s="197">
        <f t="shared" ca="1" si="5"/>
        <v>0</v>
      </c>
      <c r="G104" s="200" t="str">
        <f ca="1">INDIRECT("'"&amp;$Q104&amp;"'!B72")</f>
        <v>Process Milestone:</v>
      </c>
      <c r="H104" s="197">
        <f ca="1">INDIRECT("'"&amp;$Q104&amp;"'!D72")</f>
        <v>0</v>
      </c>
      <c r="I104" s="197"/>
      <c r="J104" s="197">
        <f ca="1">INDIRECT("'"&amp;$Q104&amp;"'!F75")</f>
        <v>0</v>
      </c>
      <c r="K104" s="197">
        <f ca="1">INDIRECT("'"&amp;$Q104&amp;"'!F77")</f>
        <v>0</v>
      </c>
      <c r="L104" s="197" t="str">
        <f ca="1">INDIRECT("'"&amp;$Q104&amp;"'!F79")</f>
        <v>N/A</v>
      </c>
      <c r="M104" s="197">
        <f ca="1">INDIRECT("'"&amp;$Q104&amp;"'!F82")</f>
        <v>0</v>
      </c>
      <c r="N104" s="197">
        <f ca="1">INDIRECT("'"&amp;$Q104&amp;"'!B84")</f>
        <v>0</v>
      </c>
      <c r="O104" s="197">
        <f ca="1">INDIRECT("'"&amp;$Q104&amp;"'!F92")</f>
        <v>0</v>
      </c>
      <c r="P104" s="197" t="str">
        <f ca="1">INDIRECT("'"&amp;$Q104&amp;"'!F94")</f>
        <v xml:space="preserve"> </v>
      </c>
      <c r="Q104" t="s">
        <v>261</v>
      </c>
      <c r="R104">
        <v>11</v>
      </c>
    </row>
    <row r="105" spans="1:18" x14ac:dyDescent="0.25">
      <c r="A105" s="197" t="str">
        <f>'Total Payment Amount'!$D$2</f>
        <v>UCLA Health System</v>
      </c>
      <c r="B105" s="197" t="str">
        <f>'Total Payment Amount'!$D$3</f>
        <v>DY 7</v>
      </c>
      <c r="C105" s="198">
        <f>'Total Payment Amount'!$D$4</f>
        <v>41212</v>
      </c>
      <c r="D105" s="200" t="str">
        <f t="shared" ca="1" si="3"/>
        <v>Category 1: Enhance Performance Improvement and Reporting Capacity</v>
      </c>
      <c r="E105" s="197">
        <f t="shared" ca="1" si="4"/>
        <v>0</v>
      </c>
      <c r="F105" s="197">
        <f t="shared" ca="1" si="5"/>
        <v>0</v>
      </c>
      <c r="G105" s="200" t="str">
        <f ca="1">INDIRECT("'"&amp;$Q105&amp;"'!B97")</f>
        <v>Process Milestone:</v>
      </c>
      <c r="H105" s="197">
        <f ca="1">INDIRECT("'"&amp;$Q105&amp;"'!D97")</f>
        <v>0</v>
      </c>
      <c r="I105" s="197"/>
      <c r="J105" s="197">
        <f ca="1">INDIRECT("'"&amp;$Q105&amp;"'!F100")</f>
        <v>0</v>
      </c>
      <c r="K105" s="197">
        <f ca="1">INDIRECT("'"&amp;$Q105&amp;"'!F102")</f>
        <v>0</v>
      </c>
      <c r="L105" s="197" t="str">
        <f ca="1">INDIRECT("'"&amp;$Q105&amp;"'!F104")</f>
        <v>N/A</v>
      </c>
      <c r="M105" s="197">
        <f ca="1">INDIRECT("'"&amp;$Q105&amp;"'!F107")</f>
        <v>0</v>
      </c>
      <c r="N105" s="197">
        <f ca="1">INDIRECT("'"&amp;$Q105&amp;"'!B109")</f>
        <v>0</v>
      </c>
      <c r="O105" s="197">
        <f ca="1">INDIRECT("'"&amp;$Q105&amp;"'!F117")</f>
        <v>0</v>
      </c>
      <c r="P105" s="197" t="str">
        <f ca="1">INDIRECT("'"&amp;$Q105&amp;"'!F119")</f>
        <v xml:space="preserve"> </v>
      </c>
      <c r="Q105" t="s">
        <v>261</v>
      </c>
      <c r="R105">
        <v>11</v>
      </c>
    </row>
    <row r="106" spans="1:18" x14ac:dyDescent="0.25">
      <c r="A106" s="197" t="str">
        <f>'Total Payment Amount'!$D$2</f>
        <v>UCLA Health System</v>
      </c>
      <c r="B106" s="197" t="str">
        <f>'Total Payment Amount'!$D$3</f>
        <v>DY 7</v>
      </c>
      <c r="C106" s="198">
        <f>'Total Payment Amount'!$D$4</f>
        <v>41212</v>
      </c>
      <c r="D106" s="200" t="str">
        <f t="shared" ca="1" si="3"/>
        <v>Category 1: Enhance Performance Improvement and Reporting Capacity</v>
      </c>
      <c r="E106" s="197">
        <f t="shared" ca="1" si="4"/>
        <v>0</v>
      </c>
      <c r="F106" s="197">
        <f t="shared" ca="1" si="5"/>
        <v>0</v>
      </c>
      <c r="G106" s="200" t="str">
        <f ca="1">INDIRECT("'"&amp;$Q106&amp;"'!B122")</f>
        <v>Process Milestone:</v>
      </c>
      <c r="H106" s="197">
        <f ca="1">INDIRECT("'"&amp;$Q106&amp;"'!D122")</f>
        <v>0</v>
      </c>
      <c r="I106" s="197"/>
      <c r="J106" s="197">
        <f ca="1">INDIRECT("'"&amp;$Q106&amp;"'!F125")</f>
        <v>0</v>
      </c>
      <c r="K106" s="197">
        <f ca="1">INDIRECT("'"&amp;$Q106&amp;"'!F127")</f>
        <v>0</v>
      </c>
      <c r="L106" s="197" t="str">
        <f ca="1">INDIRECT("'"&amp;$Q106&amp;"'!F129")</f>
        <v>N/A</v>
      </c>
      <c r="M106" s="197">
        <f ca="1">INDIRECT("'"&amp;$Q106&amp;"'!F132")</f>
        <v>0</v>
      </c>
      <c r="N106" s="197">
        <f ca="1">INDIRECT("'"&amp;$Q106&amp;"'!B134")</f>
        <v>0</v>
      </c>
      <c r="O106" s="197">
        <f ca="1">INDIRECT("'"&amp;$Q106&amp;"'!F142")</f>
        <v>0</v>
      </c>
      <c r="P106" s="197" t="str">
        <f ca="1">INDIRECT("'"&amp;$Q106&amp;"'!F144")</f>
        <v xml:space="preserve"> </v>
      </c>
      <c r="Q106" t="s">
        <v>261</v>
      </c>
      <c r="R106">
        <v>11</v>
      </c>
    </row>
    <row r="107" spans="1:18" x14ac:dyDescent="0.25">
      <c r="A107" s="197" t="str">
        <f>'Total Payment Amount'!$D$2</f>
        <v>UCLA Health System</v>
      </c>
      <c r="B107" s="197" t="str">
        <f>'Total Payment Amount'!$D$3</f>
        <v>DY 7</v>
      </c>
      <c r="C107" s="198">
        <f>'Total Payment Amount'!$D$4</f>
        <v>41212</v>
      </c>
      <c r="D107" s="200" t="str">
        <f t="shared" ca="1" si="3"/>
        <v>Category 1: Enhance Performance Improvement and Reporting Capacity</v>
      </c>
      <c r="E107" s="197">
        <f t="shared" ca="1" si="4"/>
        <v>0</v>
      </c>
      <c r="F107" s="197">
        <f t="shared" ca="1" si="5"/>
        <v>0</v>
      </c>
      <c r="G107" s="200" t="str">
        <f ca="1">INDIRECT("'"&amp;$Q107&amp;"'!B147")</f>
        <v>Improvement Milestone:</v>
      </c>
      <c r="H107" s="197">
        <f ca="1">INDIRECT("'"&amp;$Q107&amp;"'!D147")</f>
        <v>0</v>
      </c>
      <c r="I107" s="197"/>
      <c r="J107" s="197">
        <f ca="1">INDIRECT("'"&amp;$Q107&amp;"'!F150")</f>
        <v>0</v>
      </c>
      <c r="K107" s="197">
        <f ca="1">INDIRECT("'"&amp;$Q107&amp;"'!F152")</f>
        <v>0</v>
      </c>
      <c r="L107" s="197" t="str">
        <f ca="1">INDIRECT("'"&amp;$Q107&amp;"'!F154")</f>
        <v>N/A</v>
      </c>
      <c r="M107" s="197">
        <f ca="1">INDIRECT("'"&amp;$Q107&amp;"'!F157")</f>
        <v>0</v>
      </c>
      <c r="N107" s="197">
        <f ca="1">INDIRECT("'"&amp;$Q107&amp;"'!B159")</f>
        <v>0</v>
      </c>
      <c r="O107" s="197">
        <f ca="1">INDIRECT("'"&amp;$Q107&amp;"'!F167")</f>
        <v>0</v>
      </c>
      <c r="P107" s="197" t="str">
        <f ca="1">INDIRECT("'"&amp;$Q107&amp;"'!F169")</f>
        <v xml:space="preserve"> </v>
      </c>
      <c r="Q107" t="s">
        <v>261</v>
      </c>
      <c r="R107">
        <v>11</v>
      </c>
    </row>
    <row r="108" spans="1:18" x14ac:dyDescent="0.25">
      <c r="A108" s="197" t="str">
        <f>'Total Payment Amount'!$D$2</f>
        <v>UCLA Health System</v>
      </c>
      <c r="B108" s="197" t="str">
        <f>'Total Payment Amount'!$D$3</f>
        <v>DY 7</v>
      </c>
      <c r="C108" s="198">
        <f>'Total Payment Amount'!$D$4</f>
        <v>41212</v>
      </c>
      <c r="D108" s="200" t="str">
        <f t="shared" ca="1" si="3"/>
        <v>Category 1: Enhance Performance Improvement and Reporting Capacity</v>
      </c>
      <c r="E108" s="197">
        <f t="shared" ca="1" si="4"/>
        <v>0</v>
      </c>
      <c r="F108" s="197">
        <f t="shared" ca="1" si="5"/>
        <v>0</v>
      </c>
      <c r="G108" s="200" t="str">
        <f ca="1">INDIRECT("'"&amp;$Q108&amp;"'!B172")</f>
        <v>Improvement Milestone:</v>
      </c>
      <c r="H108" s="197">
        <f ca="1">INDIRECT("'"&amp;$Q108&amp;"'!D172")</f>
        <v>0</v>
      </c>
      <c r="I108" s="197"/>
      <c r="J108" s="197">
        <f ca="1">INDIRECT("'"&amp;$Q108&amp;"'!F175")</f>
        <v>0</v>
      </c>
      <c r="K108" s="197">
        <f ca="1">INDIRECT("'"&amp;$Q108&amp;"'!F177")</f>
        <v>0</v>
      </c>
      <c r="L108" s="197" t="str">
        <f ca="1">INDIRECT("'"&amp;$Q108&amp;"'!F179")</f>
        <v>N/A</v>
      </c>
      <c r="M108" s="197">
        <f ca="1">INDIRECT("'"&amp;$Q108&amp;"'!F182")</f>
        <v>0</v>
      </c>
      <c r="N108" s="197">
        <f ca="1">INDIRECT("'"&amp;$Q108&amp;"'!B184")</f>
        <v>0</v>
      </c>
      <c r="O108" s="197">
        <f ca="1">INDIRECT("'"&amp;$Q108&amp;"'!F192")</f>
        <v>0</v>
      </c>
      <c r="P108" s="197" t="str">
        <f ca="1">INDIRECT("'"&amp;$Q108&amp;"'!F194")</f>
        <v xml:space="preserve"> </v>
      </c>
      <c r="Q108" t="s">
        <v>261</v>
      </c>
      <c r="R108">
        <v>11</v>
      </c>
    </row>
    <row r="109" spans="1:18" x14ac:dyDescent="0.25">
      <c r="A109" s="197" t="str">
        <f>'Total Payment Amount'!$D$2</f>
        <v>UCLA Health System</v>
      </c>
      <c r="B109" s="197" t="str">
        <f>'Total Payment Amount'!$D$3</f>
        <v>DY 7</v>
      </c>
      <c r="C109" s="198">
        <f>'Total Payment Amount'!$D$4</f>
        <v>41212</v>
      </c>
      <c r="D109" s="200" t="str">
        <f t="shared" ca="1" si="3"/>
        <v>Category 1: Enhance Performance Improvement and Reporting Capacity</v>
      </c>
      <c r="E109" s="197">
        <f t="shared" ca="1" si="4"/>
        <v>0</v>
      </c>
      <c r="F109" s="197">
        <f t="shared" ca="1" si="5"/>
        <v>0</v>
      </c>
      <c r="G109" s="200" t="str">
        <f ca="1">INDIRECT("'"&amp;$Q109&amp;"'!B197")</f>
        <v>Improvement Milestone:</v>
      </c>
      <c r="H109" s="197">
        <f ca="1">INDIRECT("'"&amp;$Q109&amp;"'!D197")</f>
        <v>0</v>
      </c>
      <c r="I109" s="197"/>
      <c r="J109" s="197">
        <f ca="1">INDIRECT("'"&amp;$Q109&amp;"'!F200")</f>
        <v>0</v>
      </c>
      <c r="K109" s="197">
        <f ca="1">INDIRECT("'"&amp;$Q109&amp;"'!F202")</f>
        <v>0</v>
      </c>
      <c r="L109" s="197" t="str">
        <f ca="1">INDIRECT("'"&amp;$Q109&amp;"'!F204")</f>
        <v>N/A</v>
      </c>
      <c r="M109" s="197">
        <f ca="1">INDIRECT("'"&amp;$Q109&amp;"'!F207")</f>
        <v>0</v>
      </c>
      <c r="N109" s="197">
        <f ca="1">INDIRECT("'"&amp;$Q109&amp;"'!B209")</f>
        <v>0</v>
      </c>
      <c r="O109" s="197">
        <f ca="1">INDIRECT("'"&amp;$Q109&amp;"'!F217")</f>
        <v>0</v>
      </c>
      <c r="P109" s="197" t="str">
        <f ca="1">INDIRECT("'"&amp;$Q109&amp;"'!F219")</f>
        <v xml:space="preserve"> </v>
      </c>
      <c r="Q109" t="s">
        <v>261</v>
      </c>
      <c r="R109">
        <v>11</v>
      </c>
    </row>
    <row r="110" spans="1:18" x14ac:dyDescent="0.25">
      <c r="A110" s="197" t="str">
        <f>'Total Payment Amount'!$D$2</f>
        <v>UCLA Health System</v>
      </c>
      <c r="B110" s="197" t="str">
        <f>'Total Payment Amount'!$D$3</f>
        <v>DY 7</v>
      </c>
      <c r="C110" s="198">
        <f>'Total Payment Amount'!$D$4</f>
        <v>41212</v>
      </c>
      <c r="D110" s="200" t="str">
        <f t="shared" ca="1" si="3"/>
        <v>Category 1: Enhance Performance Improvement and Reporting Capacity</v>
      </c>
      <c r="E110" s="197">
        <f t="shared" ca="1" si="4"/>
        <v>0</v>
      </c>
      <c r="F110" s="197">
        <f t="shared" ca="1" si="5"/>
        <v>0</v>
      </c>
      <c r="G110" s="200" t="str">
        <f ca="1">INDIRECT("'"&amp;$Q110&amp;"'!B222")</f>
        <v>Improvement Milestone:</v>
      </c>
      <c r="H110" s="197">
        <f ca="1">INDIRECT("'"&amp;$Q110&amp;"'!D222")</f>
        <v>0</v>
      </c>
      <c r="I110" s="197"/>
      <c r="J110" s="197">
        <f ca="1">INDIRECT("'"&amp;$Q110&amp;"'!F225")</f>
        <v>0</v>
      </c>
      <c r="K110" s="197">
        <f ca="1">INDIRECT("'"&amp;$Q110&amp;"'!F227")</f>
        <v>0</v>
      </c>
      <c r="L110" s="197" t="str">
        <f ca="1">INDIRECT("'"&amp;$Q110&amp;"'!F229")</f>
        <v>N/A</v>
      </c>
      <c r="M110" s="197">
        <f ca="1">INDIRECT("'"&amp;$Q110&amp;"'!F232")</f>
        <v>0</v>
      </c>
      <c r="N110" s="197">
        <f ca="1">INDIRECT("'"&amp;$Q110&amp;"'!B234")</f>
        <v>0</v>
      </c>
      <c r="O110" s="197">
        <f ca="1">INDIRECT("'"&amp;$Q110&amp;"'!F242")</f>
        <v>0</v>
      </c>
      <c r="P110" s="197" t="str">
        <f ca="1">INDIRECT("'"&amp;$Q110&amp;"'!F244")</f>
        <v xml:space="preserve"> </v>
      </c>
      <c r="Q110" t="s">
        <v>261</v>
      </c>
      <c r="R110">
        <v>11</v>
      </c>
    </row>
    <row r="111" spans="1:18" x14ac:dyDescent="0.25">
      <c r="A111" s="197" t="str">
        <f>'Total Payment Amount'!$D$2</f>
        <v>UCLA Health System</v>
      </c>
      <c r="B111" s="197" t="str">
        <f>'Total Payment Amount'!$D$3</f>
        <v>DY 7</v>
      </c>
      <c r="C111" s="198">
        <f>'Total Payment Amount'!$D$4</f>
        <v>41212</v>
      </c>
      <c r="D111" s="200" t="str">
        <f t="shared" ca="1" si="3"/>
        <v>Category 1: Enhance Performance Improvement and Reporting Capacity</v>
      </c>
      <c r="E111" s="197">
        <f t="shared" ca="1" si="4"/>
        <v>0</v>
      </c>
      <c r="F111" s="197">
        <f t="shared" ca="1" si="5"/>
        <v>0</v>
      </c>
      <c r="G111" s="200" t="str">
        <f ca="1">INDIRECT("'"&amp;$Q111&amp;"'!B247")</f>
        <v>Improvement Milestone:</v>
      </c>
      <c r="H111" s="197">
        <f ca="1">INDIRECT("'"&amp;$Q111&amp;"'!D247")</f>
        <v>0</v>
      </c>
      <c r="I111" s="197"/>
      <c r="J111" s="197">
        <f ca="1">INDIRECT("'"&amp;$Q111&amp;"'!F250")</f>
        <v>0</v>
      </c>
      <c r="K111" s="197">
        <f ca="1">INDIRECT("'"&amp;$Q111&amp;"'!F252")</f>
        <v>0</v>
      </c>
      <c r="L111" s="197" t="str">
        <f ca="1">INDIRECT("'"&amp;$Q111&amp;"'!F254")</f>
        <v>N/A</v>
      </c>
      <c r="M111" s="197">
        <f ca="1">INDIRECT("'"&amp;$Q111&amp;"'!F257")</f>
        <v>0</v>
      </c>
      <c r="N111" s="197">
        <f ca="1">INDIRECT("'"&amp;$Q111&amp;"'!B259")</f>
        <v>0</v>
      </c>
      <c r="O111" s="197">
        <f ca="1">INDIRECT("'"&amp;$Q111&amp;"'!F267")</f>
        <v>0</v>
      </c>
      <c r="P111" s="197" t="str">
        <f ca="1">INDIRECT("'"&amp;$Q111&amp;"'!F269")</f>
        <v xml:space="preserve"> </v>
      </c>
      <c r="Q111" t="s">
        <v>261</v>
      </c>
      <c r="R111">
        <v>11</v>
      </c>
    </row>
    <row r="112" spans="1:18" x14ac:dyDescent="0.25">
      <c r="A112" s="197" t="str">
        <f>'Total Payment Amount'!$D$2</f>
        <v>UCLA Health System</v>
      </c>
      <c r="B112" s="197" t="str">
        <f>'Total Payment Amount'!$D$3</f>
        <v>DY 7</v>
      </c>
      <c r="C112" s="198">
        <f>'Total Payment Amount'!$D$4</f>
        <v>41212</v>
      </c>
      <c r="D112" s="200" t="str">
        <f t="shared" ca="1" si="3"/>
        <v>Category 2: Expand Medical Homes</v>
      </c>
      <c r="E112" s="197">
        <f t="shared" ca="1" si="4"/>
        <v>8470000</v>
      </c>
      <c r="F112" s="197">
        <f t="shared" ca="1" si="5"/>
        <v>8470000</v>
      </c>
      <c r="G112" s="200" t="str">
        <f ca="1">INDIRECT("'"&amp;$Q112&amp;"'!B22")</f>
        <v>Process Milestone:</v>
      </c>
      <c r="H112" s="197" t="str">
        <f ca="1">INDIRECT("'"&amp;$Q112&amp;"'!D22")</f>
        <v>Implement the adult medical home model in primary care clinics as pilot</v>
      </c>
      <c r="I112" s="197"/>
      <c r="J112" s="197">
        <f ca="1">INDIRECT("'"&amp;$Q112&amp;"'!F25")</f>
        <v>2</v>
      </c>
      <c r="K112" s="197">
        <f ca="1">INDIRECT("'"&amp;$Q112&amp;"'!F27")</f>
        <v>20</v>
      </c>
      <c r="L112" s="197">
        <f ca="1">INDIRECT("'"&amp;$Q112&amp;"'!F29")</f>
        <v>0.1</v>
      </c>
      <c r="M112" s="197" t="str">
        <f ca="1">INDIRECT("'"&amp;$Q112&amp;"'!F32")</f>
        <v>Yes</v>
      </c>
      <c r="N112" s="197" t="str">
        <f ca="1">INDIRECT("'"&amp;$Q112&amp;"'!B34")</f>
        <v xml:space="preserve">     We have implemented the adult medical home model at two primary care clinics out of our 20 primary care practice sites on the West side of Los Angeles. These two sites are the Family Health Center (UFHC) and Santa Monica 16th Street. The implementation of the medical home model is evidenced by components that are in place for advanced access including: telephone triage, same day appointments, telephone calls returned on the same day, documentation of telephone interactions in the chart, and the use of current Urgent Care Centers. In addition, we have registries in place for diabetes and immunizations whereby we are able to search for patient information (i.e., name, date of birth, etc.).
     Through these piloted clinics the Patient Centered Medical Home (PCMH) model is delivering practice-based care coordination within the medical home as a direct patient/caregiver-centered, team-oriented, outcomes-focused process. Through primary care innovation and redesign we have tackled barriers to care by facilitating the provision of comprehensive health promotion and chronic condition care management. Through implementation in each practice we have tested, refined and improved implementation through strategic operationalization by meeting as a collective pioneer group bimonthly. During these redesign team meetings, we address lessons learned by ensuring a locus of ongoing, proactive, planned care activities to include care management through comprehensive care coordinators embedded in each primary care clinic. Comprehensive care coordinators are trained and managed by the Director of Population Health Management and managed care services to include clinical advisors (RN Case Managers). The medical home implementation has increased physician engagement through daily huddles with the care team, bimonthly redesign team meetings, and monthly practice improvement meetings aimed at addressing practice redesign and innovation. Primary care physicians have played an intricate part in the success of the project by leveraging evidence based practice and facilitating shared decision making through patient centered care planning.
     All participants in the medical home model participate in monthly redesign meetings where components of the medical home are refined through training and team based decision making methods. These functions are further evaluated in quarterly retreats focused on primary care innovation and redesign where we have built and used effective communication strategies among patient/caregiver, the medical home, specialists, and community professionals and community connections. Through the medical home efforts, we have helped improve, measure, monitor, and sustain quality outcomes (clinical, functional, satisfaction and cost) through the enhancement and expansion of primary care access and continuity of care. Plans for sustainability and ongoing training is achieved by placing central management of the medical home model on the primary care redesign team which is charged with refining and providing evidence-based decisions in order to replicate our efforts across the system.</v>
      </c>
      <c r="O112" s="197" t="str">
        <f ca="1">INDIRECT("'"&amp;$Q112&amp;"'!F42")</f>
        <v>Yes</v>
      </c>
      <c r="P112" s="197">
        <f ca="1">INDIRECT("'"&amp;$Q112&amp;"'!F44")</f>
        <v>1</v>
      </c>
      <c r="Q112" t="s">
        <v>106</v>
      </c>
      <c r="R112">
        <v>12</v>
      </c>
    </row>
    <row r="113" spans="1:18" x14ac:dyDescent="0.25">
      <c r="A113" s="197" t="str">
        <f>'Total Payment Amount'!$D$2</f>
        <v>UCLA Health System</v>
      </c>
      <c r="B113" s="197" t="str">
        <f>'Total Payment Amount'!$D$3</f>
        <v>DY 7</v>
      </c>
      <c r="C113" s="198">
        <f>'Total Payment Amount'!$D$4</f>
        <v>41212</v>
      </c>
      <c r="D113" s="200" t="str">
        <f t="shared" ca="1" si="3"/>
        <v>Category 2: Expand Medical Homes</v>
      </c>
      <c r="E113" s="197">
        <f t="shared" ca="1" si="4"/>
        <v>8470000</v>
      </c>
      <c r="F113" s="197">
        <f t="shared" ca="1" si="5"/>
        <v>8470000</v>
      </c>
      <c r="G113" s="200" t="str">
        <f ca="1">INDIRECT("'"&amp;$Q113&amp;"'!B47")</f>
        <v>Process Milestone:</v>
      </c>
      <c r="H113" s="197" t="str">
        <f ca="1">INDIRECT("'"&amp;$Q113&amp;"'!D47")</f>
        <v>Plan the portal system that will enhance access to the adult medical home</v>
      </c>
      <c r="I113" s="197"/>
      <c r="J113" s="197">
        <f ca="1">INDIRECT("'"&amp;$Q113&amp;"'!F50")</f>
        <v>0</v>
      </c>
      <c r="K113" s="197">
        <f ca="1">INDIRECT("'"&amp;$Q113&amp;"'!F52")</f>
        <v>0</v>
      </c>
      <c r="L113" s="197" t="str">
        <f ca="1">INDIRECT("'"&amp;$Q113&amp;"'!F54")</f>
        <v>Yes</v>
      </c>
      <c r="M113" s="197" t="str">
        <f ca="1">INDIRECT("'"&amp;$Q113&amp;"'!F57")</f>
        <v>Yes</v>
      </c>
      <c r="N113" s="197" t="str">
        <f ca="1">INDIRECT("'"&amp;$Q113&amp;"'!B59")</f>
        <v xml:space="preserve">     Operational readiness and training has begun with our contracted enterprise electronic health record (EHR).  Training and user group readiness to encompass the full enterprise includes a patient portal system, which will enhance access to the medical homes. Patients will be able to access their health record and be able to participate in bi-directional communication. In addition, we have developed and populated a care manager portal system for the medical home project called Patient Care Coordination System (PCCS).</v>
      </c>
      <c r="O113" s="197" t="str">
        <f ca="1">INDIRECT("'"&amp;$Q113&amp;"'!F67")</f>
        <v>Yes</v>
      </c>
      <c r="P113" s="197">
        <f ca="1">INDIRECT("'"&amp;$Q113&amp;"'!F69")</f>
        <v>1</v>
      </c>
      <c r="Q113" t="s">
        <v>106</v>
      </c>
      <c r="R113">
        <v>12</v>
      </c>
    </row>
    <row r="114" spans="1:18" x14ac:dyDescent="0.25">
      <c r="A114" s="197" t="str">
        <f>'Total Payment Amount'!$D$2</f>
        <v>UCLA Health System</v>
      </c>
      <c r="B114" s="197" t="str">
        <f>'Total Payment Amount'!$D$3</f>
        <v>DY 7</v>
      </c>
      <c r="C114" s="198">
        <f>'Total Payment Amount'!$D$4</f>
        <v>41212</v>
      </c>
      <c r="D114" s="200" t="str">
        <f t="shared" ca="1" si="3"/>
        <v>Category 2: Expand Medical Homes</v>
      </c>
      <c r="E114" s="197">
        <f t="shared" ca="1" si="4"/>
        <v>8470000</v>
      </c>
      <c r="F114" s="197">
        <f t="shared" ca="1" si="5"/>
        <v>8470000</v>
      </c>
      <c r="G114" s="200" t="str">
        <f ca="1">INDIRECT("'"&amp;$Q114&amp;"'!B72")</f>
        <v>Process Milestone:</v>
      </c>
      <c r="H114" s="197" t="str">
        <f ca="1">INDIRECT("'"&amp;$Q114&amp;"'!D72")</f>
        <v>Based upon criteria, develop and submit a plan to assign eligible patients to the adult medical home</v>
      </c>
      <c r="I114" s="197"/>
      <c r="J114" s="197">
        <f ca="1">INDIRECT("'"&amp;$Q114&amp;"'!F75")</f>
        <v>0</v>
      </c>
      <c r="K114" s="197">
        <f ca="1">INDIRECT("'"&amp;$Q114&amp;"'!F77")</f>
        <v>0</v>
      </c>
      <c r="L114" s="197" t="str">
        <f ca="1">INDIRECT("'"&amp;$Q114&amp;"'!F79")</f>
        <v>Yes</v>
      </c>
      <c r="M114" s="197" t="str">
        <f ca="1">INDIRECT("'"&amp;$Q114&amp;"'!F82")</f>
        <v>Yes</v>
      </c>
      <c r="N114" s="197" t="str">
        <f ca="1">INDIRECT("'"&amp;$Q114&amp;"'!B84")</f>
        <v xml:space="preserve">     Eligible patients are assigned to the medical home through targeted care coordination for high risk patient populations. Through this method we identify high risk patients through the utilization of risk stratification software, Verisk. The Verisk software is a sophisticated clinical registry tool which identifies the patients at the highest risk for hospitalization and utilization as well as chronic disease patients that require a higher level of health management. The software places patients into risk levels determined by the presence of multiple co-morbidities, high cost of care, and high utilization of inpatient or emergency facilities. This risk level will range from L1-L5, with L5 being the most chronic or in need of immediate clinical intervention. Patients identified through the Verisk Program are given enhanced care coordination from the assigned medical home with available support from Comprehensive Care Coordinators (CCC) and Clinical Advisors (RN CCMs). Complex cases can also be referred in by Primary Care Physicians (PCPs).</v>
      </c>
      <c r="O114" s="197" t="str">
        <f ca="1">INDIRECT("'"&amp;$Q114&amp;"'!F92")</f>
        <v>Yes</v>
      </c>
      <c r="P114" s="197">
        <f ca="1">INDIRECT("'"&amp;$Q114&amp;"'!F94")</f>
        <v>1</v>
      </c>
      <c r="Q114" t="s">
        <v>106</v>
      </c>
      <c r="R114">
        <v>12</v>
      </c>
    </row>
    <row r="115" spans="1:18" x14ac:dyDescent="0.25">
      <c r="A115" s="197" t="str">
        <f>'Total Payment Amount'!$D$2</f>
        <v>UCLA Health System</v>
      </c>
      <c r="B115" s="197" t="str">
        <f>'Total Payment Amount'!$D$3</f>
        <v>DY 7</v>
      </c>
      <c r="C115" s="198">
        <f>'Total Payment Amount'!$D$4</f>
        <v>41212</v>
      </c>
      <c r="D115" s="200" t="str">
        <f t="shared" ca="1" si="3"/>
        <v>Category 2: Expand Medical Homes</v>
      </c>
      <c r="E115" s="197">
        <f t="shared" ca="1" si="4"/>
        <v>8470000</v>
      </c>
      <c r="F115" s="197">
        <f t="shared" ca="1" si="5"/>
        <v>8470000</v>
      </c>
      <c r="G115" s="200" t="str">
        <f ca="1">INDIRECT("'"&amp;$Q115&amp;"'!B97")</f>
        <v>Process Milestone:</v>
      </c>
      <c r="H115" s="197" t="str">
        <f ca="1">INDIRECT("'"&amp;$Q115&amp;"'!D97")</f>
        <v>Implement the pediatric medical home model in primary care clinics as pilot</v>
      </c>
      <c r="I115" s="197"/>
      <c r="J115" s="197">
        <f ca="1">INDIRECT("'"&amp;$Q115&amp;"'!F100")</f>
        <v>0</v>
      </c>
      <c r="K115" s="197">
        <f ca="1">INDIRECT("'"&amp;$Q115&amp;"'!F102")</f>
        <v>0</v>
      </c>
      <c r="L115" s="197" t="str">
        <f ca="1">INDIRECT("'"&amp;$Q115&amp;"'!F104")</f>
        <v>Yes</v>
      </c>
      <c r="M115" s="197" t="str">
        <f ca="1">INDIRECT("'"&amp;$Q115&amp;"'!F107")</f>
        <v>Yes</v>
      </c>
      <c r="N115" s="197" t="str">
        <f ca="1">INDIRECT("'"&amp;$Q115&amp;"'!B109")</f>
        <v xml:space="preserve">     The UCLA Children’s Health Center houses three primary care clinics:  PCC (the Pediatric resident Continuity Clinic), the UCLA Faculty Clinic, and the Adolescent Clinic. Until this year, the Pediatric Medical Home Program enrolled patients at one clinic, PCC. In November, 2011, the Medical Home program expanded to the Adolescent Clinic.  This expansion included the hiring of a dedicated family liaison (health navigator) for the adolescent clinic. The newly added family liaison is responsible for coordinating the care of all “Tier III” patients seen in adolescent clinic, those with complex and/or multiple chronic medical conditions.
     As of June 2012, we have enrolled 36 highly complex patients into our Adolescent Tier III program. Initial qualitative evaluation of the expansion to adolescent clinic highlights successes in addressing insurance barriers, linguistic barriers, and improving follow up with primary and specialty care.
     In the PCC clinic, 133 have been enrolled in the Tier III program for medically complex children.  Our Tier III program has been enhanced by the development and initial implementation of care plan templates, patient intake templates, and clinical pathways (such as process maps for scheduled and urgent visits). We have developed a Medical Home Dashboard to monitor quarterly our enrollment and demographics (see binder tab 3).
     We have also further developed chronic disease management programs for our Tier II patients, those with a single chronic condition. These programs are diagnosis-specific, and involve the development of patient registries, development of clinical guidelines, and implementation of co-management arrangements with specialists. We have begun design and implementation of programs for diabetes, asthma, sickle cell disease, inflammatory bowel disease, and long-term cancer survivors. For example, with the pediatric endocrinologists, we are setting up a detailed registry of diabetic patients, and developing co-management arrangements for those diabetic patients that receive primary care at the Children’s Health Center. For sickle cell disease, we used an existing registry maintained by the pediatric hematologists to identify those patients receiving primary care at the Children’s Health Center (or who have been receiving no primary care), and have been developing a co-management strategy that includes development of clinical pathways, establishing a “division of labor” between primary care physicians and hematologists, and developing communication strategies (see binder tab 3).
     In addition to the activities detailed above, we are developing a multi-pronged methodology to evaluate the Medical Home program. We perceive this as one of our main challenges—demonstrating effectiveness of this care model to assist in ensuring its long term sustainability, and demonstrating the ability to generalize our approach. Our evaluation and research strategy seeks to address these challenges. The outcomes of interest that we would like to evaluate are effects of:
• Enrollment in the Medical Home on health care utilization (e.g. hospitalization, ER visits, ambulatory visits) and costs,
• The program on quality of care indicators (e.g. immunization rates, dental visits, developmental screening, nutritional             status), and
• The Medical Home on patient and family experience/satisfaction.
     We have developed a systematic strategy to evaluate these outcomes and additional outcomes as the program expands.
     Our initial evaluation of the Medical Home program for the initial cohort of patients found that the number of ED visits per patient decreased by over 50 percent after enrollment in the program while achieving high parental satisfaction, particularly among Spanish-speaking families. These findings have been published in prominent peer-reviewed publications and the program itself has received national recognition, including being prominently featured in a front-page story in the New York Times in May of 2012.</v>
      </c>
      <c r="O115" s="197" t="str">
        <f ca="1">INDIRECT("'"&amp;$Q115&amp;"'!F117")</f>
        <v>Yes</v>
      </c>
      <c r="P115" s="197">
        <f ca="1">INDIRECT("'"&amp;$Q115&amp;"'!F119")</f>
        <v>1</v>
      </c>
      <c r="Q115" t="s">
        <v>106</v>
      </c>
      <c r="R115">
        <v>12</v>
      </c>
    </row>
    <row r="116" spans="1:18" x14ac:dyDescent="0.25">
      <c r="A116" s="197" t="str">
        <f>'Total Payment Amount'!$D$2</f>
        <v>UCLA Health System</v>
      </c>
      <c r="B116" s="197" t="str">
        <f>'Total Payment Amount'!$D$3</f>
        <v>DY 7</v>
      </c>
      <c r="C116" s="198">
        <f>'Total Payment Amount'!$D$4</f>
        <v>41212</v>
      </c>
      <c r="D116" s="200" t="str">
        <f t="shared" ca="1" si="3"/>
        <v>Category 2: Expand Medical Homes</v>
      </c>
      <c r="E116" s="197">
        <f t="shared" ca="1" si="4"/>
        <v>8470000</v>
      </c>
      <c r="F116" s="197">
        <f t="shared" ca="1" si="5"/>
        <v>8470000</v>
      </c>
      <c r="G116" s="200" t="str">
        <f ca="1">INDIRECT("'"&amp;$Q116&amp;"'!B122")</f>
        <v>Process Milestone:</v>
      </c>
      <c r="H116" s="197" t="str">
        <f ca="1">INDIRECT("'"&amp;$Q116&amp;"'!D122")</f>
        <v>Plan the portal system that will enhance access to the pediatric medical home</v>
      </c>
      <c r="I116" s="197"/>
      <c r="J116" s="197">
        <f ca="1">INDIRECT("'"&amp;$Q116&amp;"'!F125")</f>
        <v>0</v>
      </c>
      <c r="K116" s="197">
        <f ca="1">INDIRECT("'"&amp;$Q116&amp;"'!F127")</f>
        <v>0</v>
      </c>
      <c r="L116" s="197" t="str">
        <f ca="1">INDIRECT("'"&amp;$Q116&amp;"'!F129")</f>
        <v>Yes</v>
      </c>
      <c r="M116" s="197" t="str">
        <f ca="1">INDIRECT("'"&amp;$Q116&amp;"'!F132")</f>
        <v>Yes</v>
      </c>
      <c r="N116" s="197" t="str">
        <f ca="1">INDIRECT("'"&amp;$Q116&amp;"'!B134")</f>
        <v xml:space="preserve">     UCLA Health System is in the process of implementing a comprehensive electronic health record (EHR).  This system will include the deployment of a web-based patient portal, which will enhance access to the medical home by allowing patients the ability to access their health record and participate in bi-directional communication.  Leaders of the Pediatric Medical Home have been active participants in the design and planning of this patient portal, including participation in the subcommittee responsible for generating recommendations for the implementation of the portal.
     A Nurse Practitioner has been hired to serve as Director of Care Coordination.  One of her responsibilities is to review all queries from families via the patient portal (medical questions, customer service questions, medication refill requests, etc.), and to address or triage such questions. Until our EHR is operational, the nurse practitioner performs these functions via telephone, in person (she is co-located with the clinicians at the Children’s Health Center), or, if appropriate, via e-mail.</v>
      </c>
      <c r="O116" s="197" t="str">
        <f ca="1">INDIRECT("'"&amp;$Q116&amp;"'!F142")</f>
        <v>Yes</v>
      </c>
      <c r="P116" s="197">
        <f ca="1">INDIRECT("'"&amp;$Q116&amp;"'!F144")</f>
        <v>1</v>
      </c>
      <c r="Q116" t="s">
        <v>106</v>
      </c>
      <c r="R116">
        <v>12</v>
      </c>
    </row>
    <row r="117" spans="1:18" x14ac:dyDescent="0.25">
      <c r="A117" s="197" t="str">
        <f>'Total Payment Amount'!$D$2</f>
        <v>UCLA Health System</v>
      </c>
      <c r="B117" s="197" t="str">
        <f>'Total Payment Amount'!$D$3</f>
        <v>DY 7</v>
      </c>
      <c r="C117" s="198">
        <f>'Total Payment Amount'!$D$4</f>
        <v>41212</v>
      </c>
      <c r="D117" s="200" t="str">
        <f t="shared" ca="1" si="3"/>
        <v>Category 2: Expand Medical Homes</v>
      </c>
      <c r="E117" s="197">
        <f t="shared" ca="1" si="4"/>
        <v>8470000</v>
      </c>
      <c r="F117" s="197">
        <f t="shared" ca="1" si="5"/>
        <v>8470000</v>
      </c>
      <c r="G117" s="200" t="str">
        <f ca="1">INDIRECT("'"&amp;$Q117&amp;"'!B147")</f>
        <v>Improvement Milestone:</v>
      </c>
      <c r="H117" s="197" t="str">
        <f ca="1">INDIRECT("'"&amp;$Q117&amp;"'!D147")</f>
        <v>Based upon criteria, develop and submit a plan to assign eligible patients to the pediatric medical home</v>
      </c>
      <c r="I117" s="197"/>
      <c r="J117" s="197">
        <f ca="1">INDIRECT("'"&amp;$Q117&amp;"'!F150")</f>
        <v>0</v>
      </c>
      <c r="K117" s="197">
        <f ca="1">INDIRECT("'"&amp;$Q117&amp;"'!F152")</f>
        <v>0</v>
      </c>
      <c r="L117" s="197" t="str">
        <f ca="1">INDIRECT("'"&amp;$Q117&amp;"'!F154")</f>
        <v>Yes</v>
      </c>
      <c r="M117" s="197" t="str">
        <f ca="1">INDIRECT("'"&amp;$Q117&amp;"'!F157")</f>
        <v>Yes</v>
      </c>
      <c r="N117" s="197" t="str">
        <f ca="1">INDIRECT("'"&amp;$Q117&amp;"'!B159")</f>
        <v xml:space="preserve">     A plan for assignment of pediatric patients has been developed and implemented. According to this plan, all patients receiving primary care (defined as well child care plus any additional general pediatric care) at the Witherbee Children’s Health Center and its associated practices are being assigned to one of 3 tiers, based on patient complexity:
• Tier I: Children without chronic medical conditions,
• Tier II: Children with a single serious or chronic condition,
• Tier III: Children with complex and/or multiple chronic medical conditions (additional details can be found in binder tab 3).
     Patients are assigned to Tier III via two mechanisms.  The first mechanism is referral by primary care physicians, specialists, social workers, or (increasingly) community agencies such as regional centers or California Children’s Services case managers. These referrals are received via phone, e-mail or fax. An enrollment form found in the Medical Home website facilitates referral. We effectively communicate the availability of such referrals to stakeholders via a well-established website and recognized relationships.  Our website provides details of the program and referral criteria and a referral form can be downloaded and faxed directly to request enrollment.  In addition, we have established relationships and communication with local regional centers, schools, and case workers from Los Angeles County California Children’s Services.  These connections have yielded direct referrals from these community agencies to our program. The second mechanism is analysis of a risk-categorization report using administrative data that categorizes patients receiving primary care at our facility. The records of patients in the high-risk categories are periodically reviewed by program staff to determine eligibility for Tier III services.
     Patients eligible for diagnosis-specific Tier II programs are identified for each program depending on the availability of diagnosis specific data. For example, for sickle cell disease and cancer survivor programs, we have analyzed existing specialty registries to determine which patients currently receive (or are eligible to receive) primary care at the UCLA Children’s Health Center. For the diabetes program, we are in the process of completing a new web-based, HIPPA-compliant registry.</v>
      </c>
      <c r="O117" s="197" t="str">
        <f ca="1">INDIRECT("'"&amp;$Q117&amp;"'!F167")</f>
        <v>Yes</v>
      </c>
      <c r="P117" s="197">
        <f ca="1">INDIRECT("'"&amp;$Q117&amp;"'!F169")</f>
        <v>1</v>
      </c>
      <c r="Q117" t="s">
        <v>106</v>
      </c>
      <c r="R117">
        <v>12</v>
      </c>
    </row>
    <row r="118" spans="1:18" x14ac:dyDescent="0.25">
      <c r="A118" s="197" t="str">
        <f>'Total Payment Amount'!$D$2</f>
        <v>UCLA Health System</v>
      </c>
      <c r="B118" s="197" t="str">
        <f>'Total Payment Amount'!$D$3</f>
        <v>DY 7</v>
      </c>
      <c r="C118" s="198">
        <f>'Total Payment Amount'!$D$4</f>
        <v>41212</v>
      </c>
      <c r="D118" s="200" t="str">
        <f t="shared" ca="1" si="3"/>
        <v>Category 2: Expand Medical Homes</v>
      </c>
      <c r="E118" s="197">
        <f t="shared" ca="1" si="4"/>
        <v>8470000</v>
      </c>
      <c r="F118" s="197">
        <f t="shared" ca="1" si="5"/>
        <v>8470000</v>
      </c>
      <c r="G118" s="200" t="str">
        <f ca="1">INDIRECT("'"&amp;$Q118&amp;"'!B172")</f>
        <v>Improvement Milestone:</v>
      </c>
      <c r="H118" s="197">
        <f ca="1">INDIRECT("'"&amp;$Q118&amp;"'!D172")</f>
        <v>0</v>
      </c>
      <c r="I118" s="197"/>
      <c r="J118" s="197">
        <f ca="1">INDIRECT("'"&amp;$Q118&amp;"'!F175")</f>
        <v>0</v>
      </c>
      <c r="K118" s="197">
        <f ca="1">INDIRECT("'"&amp;$Q118&amp;"'!F177")</f>
        <v>0</v>
      </c>
      <c r="L118" s="197" t="str">
        <f ca="1">INDIRECT("'"&amp;$Q118&amp;"'!F179")</f>
        <v>N/A</v>
      </c>
      <c r="M118" s="197">
        <f ca="1">INDIRECT("'"&amp;$Q118&amp;"'!F182")</f>
        <v>0</v>
      </c>
      <c r="N118" s="197">
        <f ca="1">INDIRECT("'"&amp;$Q118&amp;"'!B184")</f>
        <v>0</v>
      </c>
      <c r="O118" s="197">
        <f ca="1">INDIRECT("'"&amp;$Q118&amp;"'!F192")</f>
        <v>0</v>
      </c>
      <c r="P118" s="197" t="str">
        <f ca="1">INDIRECT("'"&amp;$Q118&amp;"'!F194")</f>
        <v xml:space="preserve"> </v>
      </c>
      <c r="Q118" t="s">
        <v>106</v>
      </c>
      <c r="R118">
        <v>12</v>
      </c>
    </row>
    <row r="119" spans="1:18" x14ac:dyDescent="0.25">
      <c r="A119" s="197" t="str">
        <f>'Total Payment Amount'!$D$2</f>
        <v>UCLA Health System</v>
      </c>
      <c r="B119" s="197" t="str">
        <f>'Total Payment Amount'!$D$3</f>
        <v>DY 7</v>
      </c>
      <c r="C119" s="198">
        <f>'Total Payment Amount'!$D$4</f>
        <v>41212</v>
      </c>
      <c r="D119" s="200" t="str">
        <f t="shared" ca="1" si="3"/>
        <v>Category 2: Expand Medical Homes</v>
      </c>
      <c r="E119" s="197">
        <f t="shared" ca="1" si="4"/>
        <v>8470000</v>
      </c>
      <c r="F119" s="197">
        <f t="shared" ca="1" si="5"/>
        <v>8470000</v>
      </c>
      <c r="G119" s="200" t="str">
        <f ca="1">INDIRECT("'"&amp;$Q119&amp;"'!B197")</f>
        <v>Improvement Milestone:</v>
      </c>
      <c r="H119" s="197">
        <f ca="1">INDIRECT("'"&amp;$Q119&amp;"'!D197")</f>
        <v>0</v>
      </c>
      <c r="I119" s="197"/>
      <c r="J119" s="197">
        <f ca="1">INDIRECT("'"&amp;$Q119&amp;"'!F200")</f>
        <v>0</v>
      </c>
      <c r="K119" s="197">
        <f ca="1">INDIRECT("'"&amp;$Q119&amp;"'!F202")</f>
        <v>0</v>
      </c>
      <c r="L119" s="197" t="str">
        <f ca="1">INDIRECT("'"&amp;$Q119&amp;"'!F204")</f>
        <v>N/A</v>
      </c>
      <c r="M119" s="197">
        <f ca="1">INDIRECT("'"&amp;$Q119&amp;"'!F207")</f>
        <v>0</v>
      </c>
      <c r="N119" s="197">
        <f ca="1">INDIRECT("'"&amp;$Q119&amp;"'!B209")</f>
        <v>0</v>
      </c>
      <c r="O119" s="197">
        <f ca="1">INDIRECT("'"&amp;$Q119&amp;"'!F217")</f>
        <v>0</v>
      </c>
      <c r="P119" s="197" t="str">
        <f ca="1">INDIRECT("'"&amp;$Q119&amp;"'!F219")</f>
        <v xml:space="preserve"> </v>
      </c>
      <c r="Q119" t="s">
        <v>106</v>
      </c>
      <c r="R119">
        <v>12</v>
      </c>
    </row>
    <row r="120" spans="1:18" x14ac:dyDescent="0.25">
      <c r="A120" s="197" t="str">
        <f>'Total Payment Amount'!$D$2</f>
        <v>UCLA Health System</v>
      </c>
      <c r="B120" s="197" t="str">
        <f>'Total Payment Amount'!$D$3</f>
        <v>DY 7</v>
      </c>
      <c r="C120" s="198">
        <f>'Total Payment Amount'!$D$4</f>
        <v>41212</v>
      </c>
      <c r="D120" s="200" t="str">
        <f t="shared" ref="D120:D183" ca="1" si="6">INDIRECT("'"&amp;$Q120&amp;"'!$A$6")</f>
        <v>Category 2: Expand Medical Homes</v>
      </c>
      <c r="E120" s="197">
        <f t="shared" ref="E120:E183" ca="1" si="7">INDIRECT("'"&amp;$Q120&amp;"'!$F$18")</f>
        <v>8470000</v>
      </c>
      <c r="F120" s="197">
        <f t="shared" ref="F120:F183" ca="1" si="8">INDIRECT("'"&amp;$Q120&amp;"'!$F$20")</f>
        <v>8470000</v>
      </c>
      <c r="G120" s="200" t="str">
        <f ca="1">INDIRECT("'"&amp;$Q120&amp;"'!B222")</f>
        <v>Improvement Milestone:</v>
      </c>
      <c r="H120" s="197">
        <f ca="1">INDIRECT("'"&amp;$Q120&amp;"'!D222")</f>
        <v>0</v>
      </c>
      <c r="I120" s="197"/>
      <c r="J120" s="197">
        <f ca="1">INDIRECT("'"&amp;$Q120&amp;"'!F225")</f>
        <v>0</v>
      </c>
      <c r="K120" s="197">
        <f ca="1">INDIRECT("'"&amp;$Q120&amp;"'!F227")</f>
        <v>0</v>
      </c>
      <c r="L120" s="197" t="str">
        <f ca="1">INDIRECT("'"&amp;$Q120&amp;"'!F229")</f>
        <v>N/A</v>
      </c>
      <c r="M120" s="197">
        <f ca="1">INDIRECT("'"&amp;$Q120&amp;"'!F232")</f>
        <v>0</v>
      </c>
      <c r="N120" s="197">
        <f ca="1">INDIRECT("'"&amp;$Q120&amp;"'!B234")</f>
        <v>0</v>
      </c>
      <c r="O120" s="197">
        <f ca="1">INDIRECT("'"&amp;$Q120&amp;"'!F242")</f>
        <v>0</v>
      </c>
      <c r="P120" s="197" t="str">
        <f ca="1">INDIRECT("'"&amp;$Q120&amp;"'!F244")</f>
        <v xml:space="preserve"> </v>
      </c>
      <c r="Q120" t="s">
        <v>106</v>
      </c>
      <c r="R120">
        <v>12</v>
      </c>
    </row>
    <row r="121" spans="1:18" x14ac:dyDescent="0.25">
      <c r="A121" s="197" t="str">
        <f>'Total Payment Amount'!$D$2</f>
        <v>UCLA Health System</v>
      </c>
      <c r="B121" s="197" t="str">
        <f>'Total Payment Amount'!$D$3</f>
        <v>DY 7</v>
      </c>
      <c r="C121" s="198">
        <f>'Total Payment Amount'!$D$4</f>
        <v>41212</v>
      </c>
      <c r="D121" s="200" t="str">
        <f t="shared" ca="1" si="6"/>
        <v>Category 2: Expand Medical Homes</v>
      </c>
      <c r="E121" s="197">
        <f t="shared" ca="1" si="7"/>
        <v>8470000</v>
      </c>
      <c r="F121" s="197">
        <f t="shared" ca="1" si="8"/>
        <v>8470000</v>
      </c>
      <c r="G121" s="200" t="str">
        <f ca="1">INDIRECT("'"&amp;$Q121&amp;"'!B247")</f>
        <v>Improvement Milestone:</v>
      </c>
      <c r="H121" s="197">
        <f ca="1">INDIRECT("'"&amp;$Q121&amp;"'!D247")</f>
        <v>0</v>
      </c>
      <c r="I121" s="197"/>
      <c r="J121" s="197">
        <f ca="1">INDIRECT("'"&amp;$Q121&amp;"'!F250")</f>
        <v>0</v>
      </c>
      <c r="K121" s="197">
        <f ca="1">INDIRECT("'"&amp;$Q121&amp;"'!F252")</f>
        <v>0</v>
      </c>
      <c r="L121" s="197" t="str">
        <f ca="1">INDIRECT("'"&amp;$Q121&amp;"'!F254")</f>
        <v>N/A</v>
      </c>
      <c r="M121" s="197">
        <f ca="1">INDIRECT("'"&amp;$Q121&amp;"'!F257")</f>
        <v>0</v>
      </c>
      <c r="N121" s="197">
        <f ca="1">INDIRECT("'"&amp;$Q121&amp;"'!B259")</f>
        <v>0</v>
      </c>
      <c r="O121" s="197">
        <f ca="1">INDIRECT("'"&amp;$Q121&amp;"'!F267")</f>
        <v>0</v>
      </c>
      <c r="P121" s="197" t="str">
        <f ca="1">INDIRECT("'"&amp;$Q121&amp;"'!F269")</f>
        <v xml:space="preserve"> </v>
      </c>
      <c r="Q121" t="s">
        <v>106</v>
      </c>
      <c r="R121">
        <v>12</v>
      </c>
    </row>
    <row r="122" spans="1:18" x14ac:dyDescent="0.25">
      <c r="A122" s="197" t="str">
        <f>'Total Payment Amount'!$D$2</f>
        <v>UCLA Health System</v>
      </c>
      <c r="B122" s="197" t="str">
        <f>'Total Payment Amount'!$D$3</f>
        <v>DY 7</v>
      </c>
      <c r="C122" s="198">
        <f>'Total Payment Amount'!$D$4</f>
        <v>41212</v>
      </c>
      <c r="D122" s="200" t="str">
        <f t="shared" ca="1" si="6"/>
        <v>Category 2: Expand Chronic Care Management Models</v>
      </c>
      <c r="E122" s="197">
        <f t="shared" ca="1" si="7"/>
        <v>0</v>
      </c>
      <c r="F122" s="197">
        <f t="shared" ca="1" si="8"/>
        <v>0</v>
      </c>
      <c r="G122" s="200" t="str">
        <f ca="1">INDIRECT("'"&amp;$Q122&amp;"'!B22")</f>
        <v>Process Milestone:</v>
      </c>
      <c r="H122" s="197">
        <f ca="1">INDIRECT("'"&amp;$Q122&amp;"'!D22")</f>
        <v>0</v>
      </c>
      <c r="I122" s="197"/>
      <c r="J122" s="197">
        <f ca="1">INDIRECT("'"&amp;$Q122&amp;"'!F25")</f>
        <v>0</v>
      </c>
      <c r="K122" s="197">
        <f ca="1">INDIRECT("'"&amp;$Q122&amp;"'!F27")</f>
        <v>0</v>
      </c>
      <c r="L122" s="197" t="str">
        <f ca="1">INDIRECT("'"&amp;$Q122&amp;"'!F29")</f>
        <v>N/A</v>
      </c>
      <c r="M122" s="197">
        <f ca="1">INDIRECT("'"&amp;$Q122&amp;"'!F32")</f>
        <v>0</v>
      </c>
      <c r="N122" s="197">
        <f ca="1">INDIRECT("'"&amp;$Q122&amp;"'!B34")</f>
        <v>0</v>
      </c>
      <c r="O122" s="197">
        <f ca="1">INDIRECT("'"&amp;$Q122&amp;"'!F42")</f>
        <v>0</v>
      </c>
      <c r="P122" s="197" t="str">
        <f ca="1">INDIRECT("'"&amp;$Q122&amp;"'!F44")</f>
        <v xml:space="preserve"> </v>
      </c>
      <c r="Q122" t="s">
        <v>262</v>
      </c>
      <c r="R122">
        <v>13</v>
      </c>
    </row>
    <row r="123" spans="1:18" x14ac:dyDescent="0.25">
      <c r="A123" s="197" t="str">
        <f>'Total Payment Amount'!$D$2</f>
        <v>UCLA Health System</v>
      </c>
      <c r="B123" s="197" t="str">
        <f>'Total Payment Amount'!$D$3</f>
        <v>DY 7</v>
      </c>
      <c r="C123" s="198">
        <f>'Total Payment Amount'!$D$4</f>
        <v>41212</v>
      </c>
      <c r="D123" s="200" t="str">
        <f t="shared" ca="1" si="6"/>
        <v>Category 2: Expand Chronic Care Management Models</v>
      </c>
      <c r="E123" s="197">
        <f t="shared" ca="1" si="7"/>
        <v>0</v>
      </c>
      <c r="F123" s="197">
        <f t="shared" ca="1" si="8"/>
        <v>0</v>
      </c>
      <c r="G123" s="200" t="str">
        <f ca="1">INDIRECT("'"&amp;$Q123&amp;"'!B47")</f>
        <v>Process Milestone:</v>
      </c>
      <c r="H123" s="197">
        <f ca="1">INDIRECT("'"&amp;$Q123&amp;"'!D47")</f>
        <v>0</v>
      </c>
      <c r="I123" s="197"/>
      <c r="J123" s="197">
        <f ca="1">INDIRECT("'"&amp;$Q123&amp;"'!F50")</f>
        <v>0</v>
      </c>
      <c r="K123" s="197">
        <f ca="1">INDIRECT("'"&amp;$Q123&amp;"'!F52")</f>
        <v>0</v>
      </c>
      <c r="L123" s="197" t="str">
        <f ca="1">INDIRECT("'"&amp;$Q123&amp;"'!F54")</f>
        <v>N/A</v>
      </c>
      <c r="M123" s="197">
        <f ca="1">INDIRECT("'"&amp;$Q123&amp;"'!F57")</f>
        <v>0</v>
      </c>
      <c r="N123" s="197">
        <f ca="1">INDIRECT("'"&amp;$Q123&amp;"'!B59")</f>
        <v>0</v>
      </c>
      <c r="O123" s="197">
        <f ca="1">INDIRECT("'"&amp;$Q123&amp;"'!F67")</f>
        <v>0</v>
      </c>
      <c r="P123" s="197" t="str">
        <f ca="1">INDIRECT("'"&amp;$Q123&amp;"'!F69")</f>
        <v xml:space="preserve"> </v>
      </c>
      <c r="Q123" t="s">
        <v>262</v>
      </c>
      <c r="R123">
        <v>13</v>
      </c>
    </row>
    <row r="124" spans="1:18" x14ac:dyDescent="0.25">
      <c r="A124" s="197" t="str">
        <f>'Total Payment Amount'!$D$2</f>
        <v>UCLA Health System</v>
      </c>
      <c r="B124" s="197" t="str">
        <f>'Total Payment Amount'!$D$3</f>
        <v>DY 7</v>
      </c>
      <c r="C124" s="198">
        <f>'Total Payment Amount'!$D$4</f>
        <v>41212</v>
      </c>
      <c r="D124" s="200" t="str">
        <f t="shared" ca="1" si="6"/>
        <v>Category 2: Expand Chronic Care Management Models</v>
      </c>
      <c r="E124" s="197">
        <f t="shared" ca="1" si="7"/>
        <v>0</v>
      </c>
      <c r="F124" s="197">
        <f t="shared" ca="1" si="8"/>
        <v>0</v>
      </c>
      <c r="G124" s="200" t="str">
        <f ca="1">INDIRECT("'"&amp;$Q124&amp;"'!B72")</f>
        <v>Process Milestone:</v>
      </c>
      <c r="H124" s="197">
        <f ca="1">INDIRECT("'"&amp;$Q124&amp;"'!D72")</f>
        <v>0</v>
      </c>
      <c r="I124" s="197"/>
      <c r="J124" s="197">
        <f ca="1">INDIRECT("'"&amp;$Q124&amp;"'!F75")</f>
        <v>0</v>
      </c>
      <c r="K124" s="197">
        <f ca="1">INDIRECT("'"&amp;$Q124&amp;"'!F77")</f>
        <v>0</v>
      </c>
      <c r="L124" s="197" t="str">
        <f ca="1">INDIRECT("'"&amp;$Q124&amp;"'!F79")</f>
        <v>N/A</v>
      </c>
      <c r="M124" s="197">
        <f ca="1">INDIRECT("'"&amp;$Q124&amp;"'!F82")</f>
        <v>0</v>
      </c>
      <c r="N124" s="197">
        <f ca="1">INDIRECT("'"&amp;$Q124&amp;"'!B84")</f>
        <v>0</v>
      </c>
      <c r="O124" s="197">
        <f ca="1">INDIRECT("'"&amp;$Q124&amp;"'!F92")</f>
        <v>0</v>
      </c>
      <c r="P124" s="197" t="str">
        <f ca="1">INDIRECT("'"&amp;$Q124&amp;"'!F94")</f>
        <v xml:space="preserve"> </v>
      </c>
      <c r="Q124" t="s">
        <v>262</v>
      </c>
      <c r="R124">
        <v>13</v>
      </c>
    </row>
    <row r="125" spans="1:18" x14ac:dyDescent="0.25">
      <c r="A125" s="197" t="str">
        <f>'Total Payment Amount'!$D$2</f>
        <v>UCLA Health System</v>
      </c>
      <c r="B125" s="197" t="str">
        <f>'Total Payment Amount'!$D$3</f>
        <v>DY 7</v>
      </c>
      <c r="C125" s="198">
        <f>'Total Payment Amount'!$D$4</f>
        <v>41212</v>
      </c>
      <c r="D125" s="200" t="str">
        <f t="shared" ca="1" si="6"/>
        <v>Category 2: Expand Chronic Care Management Models</v>
      </c>
      <c r="E125" s="197">
        <f t="shared" ca="1" si="7"/>
        <v>0</v>
      </c>
      <c r="F125" s="197">
        <f t="shared" ca="1" si="8"/>
        <v>0</v>
      </c>
      <c r="G125" s="200" t="str">
        <f ca="1">INDIRECT("'"&amp;$Q125&amp;"'!B97")</f>
        <v>Process Milestone:</v>
      </c>
      <c r="H125" s="197">
        <f ca="1">INDIRECT("'"&amp;$Q125&amp;"'!D97")</f>
        <v>0</v>
      </c>
      <c r="I125" s="197"/>
      <c r="J125" s="197">
        <f ca="1">INDIRECT("'"&amp;$Q125&amp;"'!F100")</f>
        <v>0</v>
      </c>
      <c r="K125" s="197">
        <f ca="1">INDIRECT("'"&amp;$Q125&amp;"'!F102")</f>
        <v>0</v>
      </c>
      <c r="L125" s="197" t="str">
        <f ca="1">INDIRECT("'"&amp;$Q125&amp;"'!F104")</f>
        <v>N/A</v>
      </c>
      <c r="M125" s="197">
        <f ca="1">INDIRECT("'"&amp;$Q125&amp;"'!F107")</f>
        <v>0</v>
      </c>
      <c r="N125" s="197">
        <f ca="1">INDIRECT("'"&amp;$Q125&amp;"'!B109")</f>
        <v>0</v>
      </c>
      <c r="O125" s="197">
        <f ca="1">INDIRECT("'"&amp;$Q125&amp;"'!F117")</f>
        <v>0</v>
      </c>
      <c r="P125" s="197" t="str">
        <f ca="1">INDIRECT("'"&amp;$Q125&amp;"'!F119")</f>
        <v xml:space="preserve"> </v>
      </c>
      <c r="Q125" t="s">
        <v>262</v>
      </c>
      <c r="R125">
        <v>13</v>
      </c>
    </row>
    <row r="126" spans="1:18" x14ac:dyDescent="0.25">
      <c r="A126" s="197" t="str">
        <f>'Total Payment Amount'!$D$2</f>
        <v>UCLA Health System</v>
      </c>
      <c r="B126" s="197" t="str">
        <f>'Total Payment Amount'!$D$3</f>
        <v>DY 7</v>
      </c>
      <c r="C126" s="198">
        <f>'Total Payment Amount'!$D$4</f>
        <v>41212</v>
      </c>
      <c r="D126" s="200" t="str">
        <f t="shared" ca="1" si="6"/>
        <v>Category 2: Expand Chronic Care Management Models</v>
      </c>
      <c r="E126" s="197">
        <f t="shared" ca="1" si="7"/>
        <v>0</v>
      </c>
      <c r="F126" s="197">
        <f t="shared" ca="1" si="8"/>
        <v>0</v>
      </c>
      <c r="G126" s="200" t="str">
        <f ca="1">INDIRECT("'"&amp;$Q126&amp;"'!B122")</f>
        <v>Process Milestone:</v>
      </c>
      <c r="H126" s="197">
        <f ca="1">INDIRECT("'"&amp;$Q126&amp;"'!D122")</f>
        <v>0</v>
      </c>
      <c r="I126" s="197"/>
      <c r="J126" s="197">
        <f ca="1">INDIRECT("'"&amp;$Q126&amp;"'!F125")</f>
        <v>0</v>
      </c>
      <c r="K126" s="197">
        <f ca="1">INDIRECT("'"&amp;$Q126&amp;"'!F127")</f>
        <v>0</v>
      </c>
      <c r="L126" s="197" t="str">
        <f ca="1">INDIRECT("'"&amp;$Q126&amp;"'!F129")</f>
        <v>N/A</v>
      </c>
      <c r="M126" s="197">
        <f ca="1">INDIRECT("'"&amp;$Q126&amp;"'!F132")</f>
        <v>0</v>
      </c>
      <c r="N126" s="197">
        <f ca="1">INDIRECT("'"&amp;$Q126&amp;"'!B134")</f>
        <v>0</v>
      </c>
      <c r="O126" s="197">
        <f ca="1">INDIRECT("'"&amp;$Q126&amp;"'!F142")</f>
        <v>0</v>
      </c>
      <c r="P126" s="197" t="str">
        <f ca="1">INDIRECT("'"&amp;$Q126&amp;"'!F144")</f>
        <v xml:space="preserve"> </v>
      </c>
      <c r="Q126" t="s">
        <v>262</v>
      </c>
      <c r="R126">
        <v>13</v>
      </c>
    </row>
    <row r="127" spans="1:18" x14ac:dyDescent="0.25">
      <c r="A127" s="197" t="str">
        <f>'Total Payment Amount'!$D$2</f>
        <v>UCLA Health System</v>
      </c>
      <c r="B127" s="197" t="str">
        <f>'Total Payment Amount'!$D$3</f>
        <v>DY 7</v>
      </c>
      <c r="C127" s="198">
        <f>'Total Payment Amount'!$D$4</f>
        <v>41212</v>
      </c>
      <c r="D127" s="200" t="str">
        <f t="shared" ca="1" si="6"/>
        <v>Category 2: Expand Chronic Care Management Models</v>
      </c>
      <c r="E127" s="197">
        <f t="shared" ca="1" si="7"/>
        <v>0</v>
      </c>
      <c r="F127" s="197">
        <f t="shared" ca="1" si="8"/>
        <v>0</v>
      </c>
      <c r="G127" s="200" t="str">
        <f ca="1">INDIRECT("'"&amp;$Q127&amp;"'!B147")</f>
        <v>Improvement Milestone:</v>
      </c>
      <c r="H127" s="197">
        <f ca="1">INDIRECT("'"&amp;$Q127&amp;"'!D147")</f>
        <v>0</v>
      </c>
      <c r="I127" s="197"/>
      <c r="J127" s="197">
        <f ca="1">INDIRECT("'"&amp;$Q127&amp;"'!F150")</f>
        <v>0</v>
      </c>
      <c r="K127" s="197">
        <f ca="1">INDIRECT("'"&amp;$Q127&amp;"'!F152")</f>
        <v>0</v>
      </c>
      <c r="L127" s="197" t="str">
        <f ca="1">INDIRECT("'"&amp;$Q127&amp;"'!F154")</f>
        <v>N/A</v>
      </c>
      <c r="M127" s="197">
        <f ca="1">INDIRECT("'"&amp;$Q127&amp;"'!F157")</f>
        <v>0</v>
      </c>
      <c r="N127" s="197">
        <f ca="1">INDIRECT("'"&amp;$Q127&amp;"'!B159")</f>
        <v>0</v>
      </c>
      <c r="O127" s="197">
        <f ca="1">INDIRECT("'"&amp;$Q127&amp;"'!F167")</f>
        <v>0</v>
      </c>
      <c r="P127" s="197" t="str">
        <f ca="1">INDIRECT("'"&amp;$Q127&amp;"'!F169")</f>
        <v xml:space="preserve"> </v>
      </c>
      <c r="Q127" t="s">
        <v>262</v>
      </c>
      <c r="R127">
        <v>13</v>
      </c>
    </row>
    <row r="128" spans="1:18" x14ac:dyDescent="0.25">
      <c r="A128" s="197" t="str">
        <f>'Total Payment Amount'!$D$2</f>
        <v>UCLA Health System</v>
      </c>
      <c r="B128" s="197" t="str">
        <f>'Total Payment Amount'!$D$3</f>
        <v>DY 7</v>
      </c>
      <c r="C128" s="198">
        <f>'Total Payment Amount'!$D$4</f>
        <v>41212</v>
      </c>
      <c r="D128" s="200" t="str">
        <f t="shared" ca="1" si="6"/>
        <v>Category 2: Expand Chronic Care Management Models</v>
      </c>
      <c r="E128" s="197">
        <f t="shared" ca="1" si="7"/>
        <v>0</v>
      </c>
      <c r="F128" s="197">
        <f t="shared" ca="1" si="8"/>
        <v>0</v>
      </c>
      <c r="G128" s="200" t="str">
        <f ca="1">INDIRECT("'"&amp;$Q128&amp;"'!B172")</f>
        <v>Improvement Milestone:</v>
      </c>
      <c r="H128" s="197">
        <f ca="1">INDIRECT("'"&amp;$Q128&amp;"'!D172")</f>
        <v>0</v>
      </c>
      <c r="I128" s="197"/>
      <c r="J128" s="197">
        <f ca="1">INDIRECT("'"&amp;$Q128&amp;"'!F175")</f>
        <v>0</v>
      </c>
      <c r="K128" s="197">
        <f ca="1">INDIRECT("'"&amp;$Q128&amp;"'!F177")</f>
        <v>0</v>
      </c>
      <c r="L128" s="197" t="str">
        <f ca="1">INDIRECT("'"&amp;$Q128&amp;"'!F179")</f>
        <v>N/A</v>
      </c>
      <c r="M128" s="197">
        <f ca="1">INDIRECT("'"&amp;$Q128&amp;"'!F182")</f>
        <v>0</v>
      </c>
      <c r="N128" s="197">
        <f ca="1">INDIRECT("'"&amp;$Q128&amp;"'!B184")</f>
        <v>0</v>
      </c>
      <c r="O128" s="197">
        <f ca="1">INDIRECT("'"&amp;$Q128&amp;"'!F192")</f>
        <v>0</v>
      </c>
      <c r="P128" s="197" t="str">
        <f ca="1">INDIRECT("'"&amp;$Q128&amp;"'!F194")</f>
        <v xml:space="preserve"> </v>
      </c>
      <c r="Q128" t="s">
        <v>262</v>
      </c>
      <c r="R128">
        <v>13</v>
      </c>
    </row>
    <row r="129" spans="1:18" x14ac:dyDescent="0.25">
      <c r="A129" s="197" t="str">
        <f>'Total Payment Amount'!$D$2</f>
        <v>UCLA Health System</v>
      </c>
      <c r="B129" s="197" t="str">
        <f>'Total Payment Amount'!$D$3</f>
        <v>DY 7</v>
      </c>
      <c r="C129" s="198">
        <f>'Total Payment Amount'!$D$4</f>
        <v>41212</v>
      </c>
      <c r="D129" s="200" t="str">
        <f t="shared" ca="1" si="6"/>
        <v>Category 2: Expand Chronic Care Management Models</v>
      </c>
      <c r="E129" s="197">
        <f t="shared" ca="1" si="7"/>
        <v>0</v>
      </c>
      <c r="F129" s="197">
        <f t="shared" ca="1" si="8"/>
        <v>0</v>
      </c>
      <c r="G129" s="200" t="str">
        <f ca="1">INDIRECT("'"&amp;$Q129&amp;"'!B197")</f>
        <v>Improvement Milestone:</v>
      </c>
      <c r="H129" s="197">
        <f ca="1">INDIRECT("'"&amp;$Q129&amp;"'!D197")</f>
        <v>0</v>
      </c>
      <c r="I129" s="197"/>
      <c r="J129" s="197">
        <f ca="1">INDIRECT("'"&amp;$Q129&amp;"'!F200")</f>
        <v>0</v>
      </c>
      <c r="K129" s="197">
        <f ca="1">INDIRECT("'"&amp;$Q129&amp;"'!F202")</f>
        <v>0</v>
      </c>
      <c r="L129" s="197" t="str">
        <f ca="1">INDIRECT("'"&amp;$Q129&amp;"'!F204")</f>
        <v>N/A</v>
      </c>
      <c r="M129" s="197">
        <f ca="1">INDIRECT("'"&amp;$Q129&amp;"'!F207")</f>
        <v>0</v>
      </c>
      <c r="N129" s="197">
        <f ca="1">INDIRECT("'"&amp;$Q129&amp;"'!B209")</f>
        <v>0</v>
      </c>
      <c r="O129" s="197">
        <f ca="1">INDIRECT("'"&amp;$Q129&amp;"'!F217")</f>
        <v>0</v>
      </c>
      <c r="P129" s="197" t="str">
        <f ca="1">INDIRECT("'"&amp;$Q129&amp;"'!F219")</f>
        <v xml:space="preserve"> </v>
      </c>
      <c r="Q129" t="s">
        <v>262</v>
      </c>
      <c r="R129">
        <v>13</v>
      </c>
    </row>
    <row r="130" spans="1:18" x14ac:dyDescent="0.25">
      <c r="A130" s="197" t="str">
        <f>'Total Payment Amount'!$D$2</f>
        <v>UCLA Health System</v>
      </c>
      <c r="B130" s="197" t="str">
        <f>'Total Payment Amount'!$D$3</f>
        <v>DY 7</v>
      </c>
      <c r="C130" s="198">
        <f>'Total Payment Amount'!$D$4</f>
        <v>41212</v>
      </c>
      <c r="D130" s="200" t="str">
        <f t="shared" ca="1" si="6"/>
        <v>Category 2: Expand Chronic Care Management Models</v>
      </c>
      <c r="E130" s="197">
        <f t="shared" ca="1" si="7"/>
        <v>0</v>
      </c>
      <c r="F130" s="197">
        <f t="shared" ca="1" si="8"/>
        <v>0</v>
      </c>
      <c r="G130" s="200" t="str">
        <f ca="1">INDIRECT("'"&amp;$Q130&amp;"'!B222")</f>
        <v>Improvement Milestone:</v>
      </c>
      <c r="H130" s="197">
        <f ca="1">INDIRECT("'"&amp;$Q130&amp;"'!D222")</f>
        <v>0</v>
      </c>
      <c r="I130" s="197"/>
      <c r="J130" s="197">
        <f ca="1">INDIRECT("'"&amp;$Q130&amp;"'!F225")</f>
        <v>0</v>
      </c>
      <c r="K130" s="197">
        <f ca="1">INDIRECT("'"&amp;$Q130&amp;"'!F227")</f>
        <v>0</v>
      </c>
      <c r="L130" s="197" t="str">
        <f ca="1">INDIRECT("'"&amp;$Q130&amp;"'!F229")</f>
        <v>N/A</v>
      </c>
      <c r="M130" s="197">
        <f ca="1">INDIRECT("'"&amp;$Q130&amp;"'!F232")</f>
        <v>0</v>
      </c>
      <c r="N130" s="197">
        <f ca="1">INDIRECT("'"&amp;$Q130&amp;"'!B234")</f>
        <v>0</v>
      </c>
      <c r="O130" s="197">
        <f ca="1">INDIRECT("'"&amp;$Q130&amp;"'!F242")</f>
        <v>0</v>
      </c>
      <c r="P130" s="197" t="str">
        <f ca="1">INDIRECT("'"&amp;$Q130&amp;"'!F244")</f>
        <v xml:space="preserve"> </v>
      </c>
      <c r="Q130" t="s">
        <v>262</v>
      </c>
      <c r="R130">
        <v>13</v>
      </c>
    </row>
    <row r="131" spans="1:18" x14ac:dyDescent="0.25">
      <c r="A131" s="197" t="str">
        <f>'Total Payment Amount'!$D$2</f>
        <v>UCLA Health System</v>
      </c>
      <c r="B131" s="197" t="str">
        <f>'Total Payment Amount'!$D$3</f>
        <v>DY 7</v>
      </c>
      <c r="C131" s="198">
        <f>'Total Payment Amount'!$D$4</f>
        <v>41212</v>
      </c>
      <c r="D131" s="200" t="str">
        <f t="shared" ca="1" si="6"/>
        <v>Category 2: Expand Chronic Care Management Models</v>
      </c>
      <c r="E131" s="197">
        <f t="shared" ca="1" si="7"/>
        <v>0</v>
      </c>
      <c r="F131" s="197">
        <f t="shared" ca="1" si="8"/>
        <v>0</v>
      </c>
      <c r="G131" s="200" t="str">
        <f ca="1">INDIRECT("'"&amp;$Q131&amp;"'!B247")</f>
        <v>Improvement Milestone:</v>
      </c>
      <c r="H131" s="197">
        <f ca="1">INDIRECT("'"&amp;$Q131&amp;"'!D247")</f>
        <v>0</v>
      </c>
      <c r="I131" s="197"/>
      <c r="J131" s="197">
        <f ca="1">INDIRECT("'"&amp;$Q131&amp;"'!F250")</f>
        <v>0</v>
      </c>
      <c r="K131" s="197">
        <f ca="1">INDIRECT("'"&amp;$Q131&amp;"'!F252")</f>
        <v>0</v>
      </c>
      <c r="L131" s="197" t="str">
        <f ca="1">INDIRECT("'"&amp;$Q131&amp;"'!F254")</f>
        <v>N/A</v>
      </c>
      <c r="M131" s="197">
        <f ca="1">INDIRECT("'"&amp;$Q131&amp;"'!F257")</f>
        <v>0</v>
      </c>
      <c r="N131" s="197">
        <f ca="1">INDIRECT("'"&amp;$Q131&amp;"'!B259")</f>
        <v>0</v>
      </c>
      <c r="O131" s="197">
        <f ca="1">INDIRECT("'"&amp;$Q131&amp;"'!F267")</f>
        <v>0</v>
      </c>
      <c r="P131" s="197" t="str">
        <f ca="1">INDIRECT("'"&amp;$Q131&amp;"'!F269")</f>
        <v xml:space="preserve"> </v>
      </c>
      <c r="Q131" t="s">
        <v>262</v>
      </c>
      <c r="R131">
        <v>13</v>
      </c>
    </row>
    <row r="132" spans="1:18" x14ac:dyDescent="0.25">
      <c r="A132" s="197" t="str">
        <f>'Total Payment Amount'!$D$2</f>
        <v>UCLA Health System</v>
      </c>
      <c r="B132" s="197" t="str">
        <f>'Total Payment Amount'!$D$3</f>
        <v>DY 7</v>
      </c>
      <c r="C132" s="198">
        <f>'Total Payment Amount'!$D$4</f>
        <v>41212</v>
      </c>
      <c r="D132" s="200" t="str">
        <f t="shared" ca="1" si="6"/>
        <v>Category 2: Redesign Primary Care</v>
      </c>
      <c r="E132" s="197">
        <f t="shared" ca="1" si="7"/>
        <v>0</v>
      </c>
      <c r="F132" s="197">
        <f t="shared" ca="1" si="8"/>
        <v>0</v>
      </c>
      <c r="G132" s="200" t="str">
        <f ca="1">INDIRECT("'"&amp;$Q132&amp;"'!B22")</f>
        <v>Process Milestone:</v>
      </c>
      <c r="H132" s="197">
        <f ca="1">INDIRECT("'"&amp;$Q132&amp;"'!D22")</f>
        <v>0</v>
      </c>
      <c r="I132" s="197"/>
      <c r="J132" s="197">
        <f ca="1">INDIRECT("'"&amp;$Q132&amp;"'!F25")</f>
        <v>0</v>
      </c>
      <c r="K132" s="197">
        <f ca="1">INDIRECT("'"&amp;$Q132&amp;"'!F27")</f>
        <v>0</v>
      </c>
      <c r="L132" s="197" t="str">
        <f ca="1">INDIRECT("'"&amp;$Q132&amp;"'!F29")</f>
        <v>N/A</v>
      </c>
      <c r="M132" s="197">
        <f ca="1">INDIRECT("'"&amp;$Q132&amp;"'!F32")</f>
        <v>0</v>
      </c>
      <c r="N132" s="197">
        <f ca="1">INDIRECT("'"&amp;$Q132&amp;"'!B34")</f>
        <v>0</v>
      </c>
      <c r="O132" s="197">
        <f ca="1">INDIRECT("'"&amp;$Q132&amp;"'!F42")</f>
        <v>0</v>
      </c>
      <c r="P132" s="197" t="str">
        <f ca="1">INDIRECT("'"&amp;$Q132&amp;"'!F44")</f>
        <v xml:space="preserve"> </v>
      </c>
      <c r="Q132" t="s">
        <v>108</v>
      </c>
      <c r="R132">
        <v>14</v>
      </c>
    </row>
    <row r="133" spans="1:18" x14ac:dyDescent="0.25">
      <c r="A133" s="197" t="str">
        <f>'Total Payment Amount'!$D$2</f>
        <v>UCLA Health System</v>
      </c>
      <c r="B133" s="197" t="str">
        <f>'Total Payment Amount'!$D$3</f>
        <v>DY 7</v>
      </c>
      <c r="C133" s="198">
        <f>'Total Payment Amount'!$D$4</f>
        <v>41212</v>
      </c>
      <c r="D133" s="200" t="str">
        <f t="shared" ca="1" si="6"/>
        <v>Category 2: Redesign Primary Care</v>
      </c>
      <c r="E133" s="197">
        <f t="shared" ca="1" si="7"/>
        <v>0</v>
      </c>
      <c r="F133" s="197">
        <f t="shared" ca="1" si="8"/>
        <v>0</v>
      </c>
      <c r="G133" s="200" t="str">
        <f ca="1">INDIRECT("'"&amp;$Q133&amp;"'!B47")</f>
        <v>Process Milestone:</v>
      </c>
      <c r="H133" s="197">
        <f ca="1">INDIRECT("'"&amp;$Q133&amp;"'!D47")</f>
        <v>0</v>
      </c>
      <c r="I133" s="197"/>
      <c r="J133" s="197">
        <f ca="1">INDIRECT("'"&amp;$Q133&amp;"'!F50")</f>
        <v>0</v>
      </c>
      <c r="K133" s="197">
        <f ca="1">INDIRECT("'"&amp;$Q133&amp;"'!F52")</f>
        <v>0</v>
      </c>
      <c r="L133" s="197" t="str">
        <f ca="1">INDIRECT("'"&amp;$Q133&amp;"'!F54")</f>
        <v>N/A</v>
      </c>
      <c r="M133" s="197">
        <f ca="1">INDIRECT("'"&amp;$Q133&amp;"'!F57")</f>
        <v>0</v>
      </c>
      <c r="N133" s="197">
        <f ca="1">INDIRECT("'"&amp;$Q133&amp;"'!B59")</f>
        <v>0</v>
      </c>
      <c r="O133" s="197">
        <f ca="1">INDIRECT("'"&amp;$Q133&amp;"'!F67")</f>
        <v>0</v>
      </c>
      <c r="P133" s="197" t="str">
        <f ca="1">INDIRECT("'"&amp;$Q133&amp;"'!F69")</f>
        <v xml:space="preserve"> </v>
      </c>
      <c r="Q133" t="s">
        <v>108</v>
      </c>
      <c r="R133">
        <v>14</v>
      </c>
    </row>
    <row r="134" spans="1:18" x14ac:dyDescent="0.25">
      <c r="A134" s="197" t="str">
        <f>'Total Payment Amount'!$D$2</f>
        <v>UCLA Health System</v>
      </c>
      <c r="B134" s="197" t="str">
        <f>'Total Payment Amount'!$D$3</f>
        <v>DY 7</v>
      </c>
      <c r="C134" s="198">
        <f>'Total Payment Amount'!$D$4</f>
        <v>41212</v>
      </c>
      <c r="D134" s="200" t="str">
        <f t="shared" ca="1" si="6"/>
        <v>Category 2: Redesign Primary Care</v>
      </c>
      <c r="E134" s="197">
        <f t="shared" ca="1" si="7"/>
        <v>0</v>
      </c>
      <c r="F134" s="197">
        <f t="shared" ca="1" si="8"/>
        <v>0</v>
      </c>
      <c r="G134" s="200" t="str">
        <f ca="1">INDIRECT("'"&amp;$Q134&amp;"'!B72")</f>
        <v>Process Milestone:</v>
      </c>
      <c r="H134" s="197">
        <f ca="1">INDIRECT("'"&amp;$Q134&amp;"'!D72")</f>
        <v>0</v>
      </c>
      <c r="I134" s="197"/>
      <c r="J134" s="197">
        <f ca="1">INDIRECT("'"&amp;$Q134&amp;"'!F75")</f>
        <v>0</v>
      </c>
      <c r="K134" s="197">
        <f ca="1">INDIRECT("'"&amp;$Q134&amp;"'!F77")</f>
        <v>0</v>
      </c>
      <c r="L134" s="197" t="str">
        <f ca="1">INDIRECT("'"&amp;$Q134&amp;"'!F79")</f>
        <v>N/A</v>
      </c>
      <c r="M134" s="197">
        <f ca="1">INDIRECT("'"&amp;$Q134&amp;"'!F82")</f>
        <v>0</v>
      </c>
      <c r="N134" s="197">
        <f ca="1">INDIRECT("'"&amp;$Q134&amp;"'!B84")</f>
        <v>0</v>
      </c>
      <c r="O134" s="197">
        <f ca="1">INDIRECT("'"&amp;$Q134&amp;"'!F92")</f>
        <v>0</v>
      </c>
      <c r="P134" s="197" t="str">
        <f ca="1">INDIRECT("'"&amp;$Q134&amp;"'!F94")</f>
        <v xml:space="preserve"> </v>
      </c>
      <c r="Q134" t="s">
        <v>108</v>
      </c>
      <c r="R134">
        <v>14</v>
      </c>
    </row>
    <row r="135" spans="1:18" x14ac:dyDescent="0.25">
      <c r="A135" s="197" t="str">
        <f>'Total Payment Amount'!$D$2</f>
        <v>UCLA Health System</v>
      </c>
      <c r="B135" s="197" t="str">
        <f>'Total Payment Amount'!$D$3</f>
        <v>DY 7</v>
      </c>
      <c r="C135" s="198">
        <f>'Total Payment Amount'!$D$4</f>
        <v>41212</v>
      </c>
      <c r="D135" s="200" t="str">
        <f t="shared" ca="1" si="6"/>
        <v>Category 2: Redesign Primary Care</v>
      </c>
      <c r="E135" s="197">
        <f t="shared" ca="1" si="7"/>
        <v>0</v>
      </c>
      <c r="F135" s="197">
        <f t="shared" ca="1" si="8"/>
        <v>0</v>
      </c>
      <c r="G135" s="200" t="str">
        <f ca="1">INDIRECT("'"&amp;$Q135&amp;"'!B97")</f>
        <v>Process Milestone:</v>
      </c>
      <c r="H135" s="197">
        <f ca="1">INDIRECT("'"&amp;$Q135&amp;"'!D97")</f>
        <v>0</v>
      </c>
      <c r="I135" s="197"/>
      <c r="J135" s="197">
        <f ca="1">INDIRECT("'"&amp;$Q135&amp;"'!F100")</f>
        <v>0</v>
      </c>
      <c r="K135" s="197">
        <f ca="1">INDIRECT("'"&amp;$Q135&amp;"'!F102")</f>
        <v>0</v>
      </c>
      <c r="L135" s="197" t="str">
        <f ca="1">INDIRECT("'"&amp;$Q135&amp;"'!F104")</f>
        <v>N/A</v>
      </c>
      <c r="M135" s="197">
        <f ca="1">INDIRECT("'"&amp;$Q135&amp;"'!F107")</f>
        <v>0</v>
      </c>
      <c r="N135" s="197">
        <f ca="1">INDIRECT("'"&amp;$Q135&amp;"'!B109")</f>
        <v>0</v>
      </c>
      <c r="O135" s="197">
        <f ca="1">INDIRECT("'"&amp;$Q135&amp;"'!F117")</f>
        <v>0</v>
      </c>
      <c r="P135" s="197" t="str">
        <f ca="1">INDIRECT("'"&amp;$Q135&amp;"'!F119")</f>
        <v xml:space="preserve"> </v>
      </c>
      <c r="Q135" t="s">
        <v>108</v>
      </c>
      <c r="R135">
        <v>14</v>
      </c>
    </row>
    <row r="136" spans="1:18" x14ac:dyDescent="0.25">
      <c r="A136" s="197" t="str">
        <f>'Total Payment Amount'!$D$2</f>
        <v>UCLA Health System</v>
      </c>
      <c r="B136" s="197" t="str">
        <f>'Total Payment Amount'!$D$3</f>
        <v>DY 7</v>
      </c>
      <c r="C136" s="198">
        <f>'Total Payment Amount'!$D$4</f>
        <v>41212</v>
      </c>
      <c r="D136" s="200" t="str">
        <f t="shared" ca="1" si="6"/>
        <v>Category 2: Redesign Primary Care</v>
      </c>
      <c r="E136" s="197">
        <f t="shared" ca="1" si="7"/>
        <v>0</v>
      </c>
      <c r="F136" s="197">
        <f t="shared" ca="1" si="8"/>
        <v>0</v>
      </c>
      <c r="G136" s="200" t="str">
        <f ca="1">INDIRECT("'"&amp;$Q136&amp;"'!B122")</f>
        <v>Process Milestone:</v>
      </c>
      <c r="H136" s="197">
        <f ca="1">INDIRECT("'"&amp;$Q136&amp;"'!D122")</f>
        <v>0</v>
      </c>
      <c r="I136" s="197"/>
      <c r="J136" s="197">
        <f ca="1">INDIRECT("'"&amp;$Q136&amp;"'!F125")</f>
        <v>0</v>
      </c>
      <c r="K136" s="197">
        <f ca="1">INDIRECT("'"&amp;$Q136&amp;"'!F127")</f>
        <v>0</v>
      </c>
      <c r="L136" s="197" t="str">
        <f ca="1">INDIRECT("'"&amp;$Q136&amp;"'!F129")</f>
        <v>N/A</v>
      </c>
      <c r="M136" s="197">
        <f ca="1">INDIRECT("'"&amp;$Q136&amp;"'!F132")</f>
        <v>0</v>
      </c>
      <c r="N136" s="197">
        <f ca="1">INDIRECT("'"&amp;$Q136&amp;"'!B134")</f>
        <v>0</v>
      </c>
      <c r="O136" s="197">
        <f ca="1">INDIRECT("'"&amp;$Q136&amp;"'!F142")</f>
        <v>0</v>
      </c>
      <c r="P136" s="197" t="str">
        <f ca="1">INDIRECT("'"&amp;$Q136&amp;"'!F144")</f>
        <v xml:space="preserve"> </v>
      </c>
      <c r="Q136" t="s">
        <v>108</v>
      </c>
      <c r="R136">
        <v>14</v>
      </c>
    </row>
    <row r="137" spans="1:18" x14ac:dyDescent="0.25">
      <c r="A137" s="197" t="str">
        <f>'Total Payment Amount'!$D$2</f>
        <v>UCLA Health System</v>
      </c>
      <c r="B137" s="197" t="str">
        <f>'Total Payment Amount'!$D$3</f>
        <v>DY 7</v>
      </c>
      <c r="C137" s="198">
        <f>'Total Payment Amount'!$D$4</f>
        <v>41212</v>
      </c>
      <c r="D137" s="200" t="str">
        <f t="shared" ca="1" si="6"/>
        <v>Category 2: Redesign Primary Care</v>
      </c>
      <c r="E137" s="197">
        <f t="shared" ca="1" si="7"/>
        <v>0</v>
      </c>
      <c r="F137" s="197">
        <f t="shared" ca="1" si="8"/>
        <v>0</v>
      </c>
      <c r="G137" s="200" t="str">
        <f ca="1">INDIRECT("'"&amp;$Q137&amp;"'!B147")</f>
        <v>Improvement Milestone:</v>
      </c>
      <c r="H137" s="197">
        <f ca="1">INDIRECT("'"&amp;$Q137&amp;"'!D147")</f>
        <v>0</v>
      </c>
      <c r="I137" s="197"/>
      <c r="J137" s="197">
        <f ca="1">INDIRECT("'"&amp;$Q137&amp;"'!F150")</f>
        <v>0</v>
      </c>
      <c r="K137" s="197">
        <f ca="1">INDIRECT("'"&amp;$Q137&amp;"'!F152")</f>
        <v>0</v>
      </c>
      <c r="L137" s="197" t="str">
        <f ca="1">INDIRECT("'"&amp;$Q137&amp;"'!F154")</f>
        <v>N/A</v>
      </c>
      <c r="M137" s="197">
        <f ca="1">INDIRECT("'"&amp;$Q137&amp;"'!F157")</f>
        <v>0</v>
      </c>
      <c r="N137" s="197">
        <f ca="1">INDIRECT("'"&amp;$Q137&amp;"'!B159")</f>
        <v>0</v>
      </c>
      <c r="O137" s="197">
        <f ca="1">INDIRECT("'"&amp;$Q137&amp;"'!F167")</f>
        <v>0</v>
      </c>
      <c r="P137" s="197" t="str">
        <f ca="1">INDIRECT("'"&amp;$Q137&amp;"'!F169")</f>
        <v xml:space="preserve"> </v>
      </c>
      <c r="Q137" t="s">
        <v>108</v>
      </c>
      <c r="R137">
        <v>14</v>
      </c>
    </row>
    <row r="138" spans="1:18" x14ac:dyDescent="0.25">
      <c r="A138" s="197" t="str">
        <f>'Total Payment Amount'!$D$2</f>
        <v>UCLA Health System</v>
      </c>
      <c r="B138" s="197" t="str">
        <f>'Total Payment Amount'!$D$3</f>
        <v>DY 7</v>
      </c>
      <c r="C138" s="198">
        <f>'Total Payment Amount'!$D$4</f>
        <v>41212</v>
      </c>
      <c r="D138" s="200" t="str">
        <f t="shared" ca="1" si="6"/>
        <v>Category 2: Redesign Primary Care</v>
      </c>
      <c r="E138" s="197">
        <f t="shared" ca="1" si="7"/>
        <v>0</v>
      </c>
      <c r="F138" s="197">
        <f t="shared" ca="1" si="8"/>
        <v>0</v>
      </c>
      <c r="G138" s="200" t="str">
        <f ca="1">INDIRECT("'"&amp;$Q138&amp;"'!B172")</f>
        <v>Improvement Milestone:</v>
      </c>
      <c r="H138" s="197">
        <f ca="1">INDIRECT("'"&amp;$Q138&amp;"'!D172")</f>
        <v>0</v>
      </c>
      <c r="I138" s="197"/>
      <c r="J138" s="197">
        <f ca="1">INDIRECT("'"&amp;$Q138&amp;"'!F175")</f>
        <v>0</v>
      </c>
      <c r="K138" s="197">
        <f ca="1">INDIRECT("'"&amp;$Q138&amp;"'!F177")</f>
        <v>0</v>
      </c>
      <c r="L138" s="197" t="str">
        <f ca="1">INDIRECT("'"&amp;$Q138&amp;"'!F179")</f>
        <v>N/A</v>
      </c>
      <c r="M138" s="197">
        <f ca="1">INDIRECT("'"&amp;$Q138&amp;"'!F182")</f>
        <v>0</v>
      </c>
      <c r="N138" s="197">
        <f ca="1">INDIRECT("'"&amp;$Q138&amp;"'!B184")</f>
        <v>0</v>
      </c>
      <c r="O138" s="197">
        <f ca="1">INDIRECT("'"&amp;$Q138&amp;"'!F192")</f>
        <v>0</v>
      </c>
      <c r="P138" s="197" t="str">
        <f ca="1">INDIRECT("'"&amp;$Q138&amp;"'!F194")</f>
        <v xml:space="preserve"> </v>
      </c>
      <c r="Q138" t="s">
        <v>108</v>
      </c>
      <c r="R138">
        <v>14</v>
      </c>
    </row>
    <row r="139" spans="1:18" x14ac:dyDescent="0.25">
      <c r="A139" s="197" t="str">
        <f>'Total Payment Amount'!$D$2</f>
        <v>UCLA Health System</v>
      </c>
      <c r="B139" s="197" t="str">
        <f>'Total Payment Amount'!$D$3</f>
        <v>DY 7</v>
      </c>
      <c r="C139" s="198">
        <f>'Total Payment Amount'!$D$4</f>
        <v>41212</v>
      </c>
      <c r="D139" s="200" t="str">
        <f t="shared" ca="1" si="6"/>
        <v>Category 2: Redesign Primary Care</v>
      </c>
      <c r="E139" s="197">
        <f t="shared" ca="1" si="7"/>
        <v>0</v>
      </c>
      <c r="F139" s="197">
        <f t="shared" ca="1" si="8"/>
        <v>0</v>
      </c>
      <c r="G139" s="200" t="str">
        <f ca="1">INDIRECT("'"&amp;$Q139&amp;"'!B197")</f>
        <v>Improvement Milestone:</v>
      </c>
      <c r="H139" s="197">
        <f ca="1">INDIRECT("'"&amp;$Q139&amp;"'!D197")</f>
        <v>0</v>
      </c>
      <c r="I139" s="197"/>
      <c r="J139" s="197">
        <f ca="1">INDIRECT("'"&amp;$Q139&amp;"'!F200")</f>
        <v>0</v>
      </c>
      <c r="K139" s="197">
        <f ca="1">INDIRECT("'"&amp;$Q139&amp;"'!F202")</f>
        <v>0</v>
      </c>
      <c r="L139" s="197" t="str">
        <f ca="1">INDIRECT("'"&amp;$Q139&amp;"'!F204")</f>
        <v>N/A</v>
      </c>
      <c r="M139" s="197">
        <f ca="1">INDIRECT("'"&amp;$Q139&amp;"'!F207")</f>
        <v>0</v>
      </c>
      <c r="N139" s="197">
        <f ca="1">INDIRECT("'"&amp;$Q139&amp;"'!B209")</f>
        <v>0</v>
      </c>
      <c r="O139" s="197">
        <f ca="1">INDIRECT("'"&amp;$Q139&amp;"'!F217")</f>
        <v>0</v>
      </c>
      <c r="P139" s="197" t="str">
        <f ca="1">INDIRECT("'"&amp;$Q139&amp;"'!F219")</f>
        <v xml:space="preserve"> </v>
      </c>
      <c r="Q139" t="s">
        <v>108</v>
      </c>
      <c r="R139">
        <v>14</v>
      </c>
    </row>
    <row r="140" spans="1:18" x14ac:dyDescent="0.25">
      <c r="A140" s="197" t="str">
        <f>'Total Payment Amount'!$D$2</f>
        <v>UCLA Health System</v>
      </c>
      <c r="B140" s="197" t="str">
        <f>'Total Payment Amount'!$D$3</f>
        <v>DY 7</v>
      </c>
      <c r="C140" s="198">
        <f>'Total Payment Amount'!$D$4</f>
        <v>41212</v>
      </c>
      <c r="D140" s="200" t="str">
        <f t="shared" ca="1" si="6"/>
        <v>Category 2: Redesign Primary Care</v>
      </c>
      <c r="E140" s="197">
        <f t="shared" ca="1" si="7"/>
        <v>0</v>
      </c>
      <c r="F140" s="197">
        <f t="shared" ca="1" si="8"/>
        <v>0</v>
      </c>
      <c r="G140" s="200" t="str">
        <f ca="1">INDIRECT("'"&amp;$Q140&amp;"'!B222")</f>
        <v>Improvement Milestone:</v>
      </c>
      <c r="H140" s="197">
        <f ca="1">INDIRECT("'"&amp;$Q140&amp;"'!D222")</f>
        <v>0</v>
      </c>
      <c r="I140" s="197"/>
      <c r="J140" s="197">
        <f ca="1">INDIRECT("'"&amp;$Q140&amp;"'!F225")</f>
        <v>0</v>
      </c>
      <c r="K140" s="197">
        <f ca="1">INDIRECT("'"&amp;$Q140&amp;"'!F227")</f>
        <v>0</v>
      </c>
      <c r="L140" s="197" t="str">
        <f ca="1">INDIRECT("'"&amp;$Q140&amp;"'!F229")</f>
        <v>N/A</v>
      </c>
      <c r="M140" s="197">
        <f ca="1">INDIRECT("'"&amp;$Q140&amp;"'!F232")</f>
        <v>0</v>
      </c>
      <c r="N140" s="197">
        <f ca="1">INDIRECT("'"&amp;$Q140&amp;"'!B234")</f>
        <v>0</v>
      </c>
      <c r="O140" s="197">
        <f ca="1">INDIRECT("'"&amp;$Q140&amp;"'!F242")</f>
        <v>0</v>
      </c>
      <c r="P140" s="197" t="str">
        <f ca="1">INDIRECT("'"&amp;$Q140&amp;"'!F244")</f>
        <v xml:space="preserve"> </v>
      </c>
      <c r="Q140" t="s">
        <v>108</v>
      </c>
      <c r="R140">
        <v>14</v>
      </c>
    </row>
    <row r="141" spans="1:18" x14ac:dyDescent="0.25">
      <c r="A141" s="197" t="str">
        <f>'Total Payment Amount'!$D$2</f>
        <v>UCLA Health System</v>
      </c>
      <c r="B141" s="197" t="str">
        <f>'Total Payment Amount'!$D$3</f>
        <v>DY 7</v>
      </c>
      <c r="C141" s="198">
        <f>'Total Payment Amount'!$D$4</f>
        <v>41212</v>
      </c>
      <c r="D141" s="200" t="str">
        <f t="shared" ca="1" si="6"/>
        <v>Category 2: Redesign Primary Care</v>
      </c>
      <c r="E141" s="197">
        <f t="shared" ca="1" si="7"/>
        <v>0</v>
      </c>
      <c r="F141" s="197">
        <f t="shared" ca="1" si="8"/>
        <v>0</v>
      </c>
      <c r="G141" s="200" t="str">
        <f ca="1">INDIRECT("'"&amp;$Q141&amp;"'!B247")</f>
        <v>Improvement Milestone:</v>
      </c>
      <c r="H141" s="197">
        <f ca="1">INDIRECT("'"&amp;$Q141&amp;"'!D247")</f>
        <v>0</v>
      </c>
      <c r="I141" s="197"/>
      <c r="J141" s="197">
        <f ca="1">INDIRECT("'"&amp;$Q141&amp;"'!F250")</f>
        <v>0</v>
      </c>
      <c r="K141" s="197">
        <f ca="1">INDIRECT("'"&amp;$Q141&amp;"'!F252")</f>
        <v>0</v>
      </c>
      <c r="L141" s="197" t="str">
        <f ca="1">INDIRECT("'"&amp;$Q141&amp;"'!F254")</f>
        <v>N/A</v>
      </c>
      <c r="M141" s="197">
        <f ca="1">INDIRECT("'"&amp;$Q141&amp;"'!F257")</f>
        <v>0</v>
      </c>
      <c r="N141" s="197">
        <f ca="1">INDIRECT("'"&amp;$Q141&amp;"'!B259")</f>
        <v>0</v>
      </c>
      <c r="O141" s="197">
        <f ca="1">INDIRECT("'"&amp;$Q141&amp;"'!F267")</f>
        <v>0</v>
      </c>
      <c r="P141" s="197" t="str">
        <f ca="1">INDIRECT("'"&amp;$Q141&amp;"'!F269")</f>
        <v xml:space="preserve"> </v>
      </c>
      <c r="Q141" t="s">
        <v>108</v>
      </c>
      <c r="R141">
        <v>14</v>
      </c>
    </row>
    <row r="142" spans="1:18" x14ac:dyDescent="0.25">
      <c r="A142" s="197" t="str">
        <f>'Total Payment Amount'!$D$2</f>
        <v>UCLA Health System</v>
      </c>
      <c r="B142" s="197" t="str">
        <f>'Total Payment Amount'!$D$3</f>
        <v>DY 7</v>
      </c>
      <c r="C142" s="198">
        <f>'Total Payment Amount'!$D$4</f>
        <v>41212</v>
      </c>
      <c r="D142" s="200" t="str">
        <f t="shared" ca="1" si="6"/>
        <v>Category 2: Redesign to Improve Patient Experience</v>
      </c>
      <c r="E142" s="197">
        <f t="shared" ca="1" si="7"/>
        <v>0</v>
      </c>
      <c r="F142" s="197">
        <f t="shared" ca="1" si="8"/>
        <v>0</v>
      </c>
      <c r="G142" s="200" t="str">
        <f ca="1">INDIRECT("'"&amp;$Q142&amp;"'!B22")</f>
        <v>Process Milestone:</v>
      </c>
      <c r="H142" s="197">
        <f ca="1">INDIRECT("'"&amp;$Q142&amp;"'!D22")</f>
        <v>0</v>
      </c>
      <c r="I142" s="197"/>
      <c r="J142" s="197">
        <f ca="1">INDIRECT("'"&amp;$Q142&amp;"'!F25")</f>
        <v>0</v>
      </c>
      <c r="K142" s="197">
        <f ca="1">INDIRECT("'"&amp;$Q142&amp;"'!F27")</f>
        <v>0</v>
      </c>
      <c r="L142" s="197" t="str">
        <f ca="1">INDIRECT("'"&amp;$Q142&amp;"'!F29")</f>
        <v>N/A</v>
      </c>
      <c r="M142" s="197">
        <f ca="1">INDIRECT("'"&amp;$Q142&amp;"'!F32")</f>
        <v>0</v>
      </c>
      <c r="N142" s="197">
        <f ca="1">INDIRECT("'"&amp;$Q142&amp;"'!B34")</f>
        <v>0</v>
      </c>
      <c r="O142" s="197">
        <f ca="1">INDIRECT("'"&amp;$Q142&amp;"'!F42")</f>
        <v>0</v>
      </c>
      <c r="P142" s="197" t="str">
        <f ca="1">INDIRECT("'"&amp;$Q142&amp;"'!F44")</f>
        <v xml:space="preserve"> </v>
      </c>
      <c r="Q142" t="s">
        <v>263</v>
      </c>
      <c r="R142">
        <v>15</v>
      </c>
    </row>
    <row r="143" spans="1:18" x14ac:dyDescent="0.25">
      <c r="A143" s="197" t="str">
        <f>'Total Payment Amount'!$D$2</f>
        <v>UCLA Health System</v>
      </c>
      <c r="B143" s="197" t="str">
        <f>'Total Payment Amount'!$D$3</f>
        <v>DY 7</v>
      </c>
      <c r="C143" s="198">
        <f>'Total Payment Amount'!$D$4</f>
        <v>41212</v>
      </c>
      <c r="D143" s="200" t="str">
        <f t="shared" ca="1" si="6"/>
        <v>Category 2: Redesign to Improve Patient Experience</v>
      </c>
      <c r="E143" s="197">
        <f t="shared" ca="1" si="7"/>
        <v>0</v>
      </c>
      <c r="F143" s="197">
        <f t="shared" ca="1" si="8"/>
        <v>0</v>
      </c>
      <c r="G143" s="200" t="str">
        <f ca="1">INDIRECT("'"&amp;$Q143&amp;"'!B47")</f>
        <v>Process Milestone:</v>
      </c>
      <c r="H143" s="197">
        <f ca="1">INDIRECT("'"&amp;$Q143&amp;"'!D47")</f>
        <v>0</v>
      </c>
      <c r="I143" s="197"/>
      <c r="J143" s="197">
        <f ca="1">INDIRECT("'"&amp;$Q143&amp;"'!F50")</f>
        <v>0</v>
      </c>
      <c r="K143" s="197">
        <f ca="1">INDIRECT("'"&amp;$Q143&amp;"'!F52")</f>
        <v>0</v>
      </c>
      <c r="L143" s="197" t="str">
        <f ca="1">INDIRECT("'"&amp;$Q143&amp;"'!F54")</f>
        <v>N/A</v>
      </c>
      <c r="M143" s="197">
        <f ca="1">INDIRECT("'"&amp;$Q143&amp;"'!F57")</f>
        <v>0</v>
      </c>
      <c r="N143" s="197">
        <f ca="1">INDIRECT("'"&amp;$Q143&amp;"'!B59")</f>
        <v>0</v>
      </c>
      <c r="O143" s="197">
        <f ca="1">INDIRECT("'"&amp;$Q143&amp;"'!F67")</f>
        <v>0</v>
      </c>
      <c r="P143" s="197" t="str">
        <f ca="1">INDIRECT("'"&amp;$Q143&amp;"'!F69")</f>
        <v xml:space="preserve"> </v>
      </c>
      <c r="Q143" t="s">
        <v>263</v>
      </c>
      <c r="R143">
        <v>15</v>
      </c>
    </row>
    <row r="144" spans="1:18" x14ac:dyDescent="0.25">
      <c r="A144" s="197" t="str">
        <f>'Total Payment Amount'!$D$2</f>
        <v>UCLA Health System</v>
      </c>
      <c r="B144" s="197" t="str">
        <f>'Total Payment Amount'!$D$3</f>
        <v>DY 7</v>
      </c>
      <c r="C144" s="198">
        <f>'Total Payment Amount'!$D$4</f>
        <v>41212</v>
      </c>
      <c r="D144" s="200" t="str">
        <f t="shared" ca="1" si="6"/>
        <v>Category 2: Redesign to Improve Patient Experience</v>
      </c>
      <c r="E144" s="197">
        <f t="shared" ca="1" si="7"/>
        <v>0</v>
      </c>
      <c r="F144" s="197">
        <f t="shared" ca="1" si="8"/>
        <v>0</v>
      </c>
      <c r="G144" s="200" t="str">
        <f ca="1">INDIRECT("'"&amp;$Q144&amp;"'!B72")</f>
        <v>Process Milestone:</v>
      </c>
      <c r="H144" s="197">
        <f ca="1">INDIRECT("'"&amp;$Q144&amp;"'!D72")</f>
        <v>0</v>
      </c>
      <c r="I144" s="197"/>
      <c r="J144" s="197">
        <f ca="1">INDIRECT("'"&amp;$Q144&amp;"'!F75")</f>
        <v>0</v>
      </c>
      <c r="K144" s="197">
        <f ca="1">INDIRECT("'"&amp;$Q144&amp;"'!F77")</f>
        <v>0</v>
      </c>
      <c r="L144" s="197" t="str">
        <f ca="1">INDIRECT("'"&amp;$Q144&amp;"'!F79")</f>
        <v>N/A</v>
      </c>
      <c r="M144" s="197">
        <f ca="1">INDIRECT("'"&amp;$Q144&amp;"'!F82")</f>
        <v>0</v>
      </c>
      <c r="N144" s="197">
        <f ca="1">INDIRECT("'"&amp;$Q144&amp;"'!B84")</f>
        <v>0</v>
      </c>
      <c r="O144" s="197">
        <f ca="1">INDIRECT("'"&amp;$Q144&amp;"'!F92")</f>
        <v>0</v>
      </c>
      <c r="P144" s="197" t="str">
        <f ca="1">INDIRECT("'"&amp;$Q144&amp;"'!F94")</f>
        <v xml:space="preserve"> </v>
      </c>
      <c r="Q144" t="s">
        <v>263</v>
      </c>
      <c r="R144">
        <v>15</v>
      </c>
    </row>
    <row r="145" spans="1:18" x14ac:dyDescent="0.25">
      <c r="A145" s="197" t="str">
        <f>'Total Payment Amount'!$D$2</f>
        <v>UCLA Health System</v>
      </c>
      <c r="B145" s="197" t="str">
        <f>'Total Payment Amount'!$D$3</f>
        <v>DY 7</v>
      </c>
      <c r="C145" s="198">
        <f>'Total Payment Amount'!$D$4</f>
        <v>41212</v>
      </c>
      <c r="D145" s="200" t="str">
        <f t="shared" ca="1" si="6"/>
        <v>Category 2: Redesign to Improve Patient Experience</v>
      </c>
      <c r="E145" s="197">
        <f t="shared" ca="1" si="7"/>
        <v>0</v>
      </c>
      <c r="F145" s="197">
        <f t="shared" ca="1" si="8"/>
        <v>0</v>
      </c>
      <c r="G145" s="200" t="str">
        <f ca="1">INDIRECT("'"&amp;$Q145&amp;"'!B97")</f>
        <v>Process Milestone:</v>
      </c>
      <c r="H145" s="197">
        <f ca="1">INDIRECT("'"&amp;$Q145&amp;"'!D97")</f>
        <v>0</v>
      </c>
      <c r="I145" s="197"/>
      <c r="J145" s="197">
        <f ca="1">INDIRECT("'"&amp;$Q145&amp;"'!F100")</f>
        <v>0</v>
      </c>
      <c r="K145" s="197">
        <f ca="1">INDIRECT("'"&amp;$Q145&amp;"'!F102")</f>
        <v>0</v>
      </c>
      <c r="L145" s="197" t="str">
        <f ca="1">INDIRECT("'"&amp;$Q145&amp;"'!F104")</f>
        <v>N/A</v>
      </c>
      <c r="M145" s="197">
        <f ca="1">INDIRECT("'"&amp;$Q145&amp;"'!F107")</f>
        <v>0</v>
      </c>
      <c r="N145" s="197">
        <f ca="1">INDIRECT("'"&amp;$Q145&amp;"'!B109")</f>
        <v>0</v>
      </c>
      <c r="O145" s="197">
        <f ca="1">INDIRECT("'"&amp;$Q145&amp;"'!F117")</f>
        <v>0</v>
      </c>
      <c r="P145" s="197" t="str">
        <f ca="1">INDIRECT("'"&amp;$Q145&amp;"'!F119")</f>
        <v xml:space="preserve"> </v>
      </c>
      <c r="Q145" t="s">
        <v>263</v>
      </c>
      <c r="R145">
        <v>15</v>
      </c>
    </row>
    <row r="146" spans="1:18" x14ac:dyDescent="0.25">
      <c r="A146" s="197" t="str">
        <f>'Total Payment Amount'!$D$2</f>
        <v>UCLA Health System</v>
      </c>
      <c r="B146" s="197" t="str">
        <f>'Total Payment Amount'!$D$3</f>
        <v>DY 7</v>
      </c>
      <c r="C146" s="198">
        <f>'Total Payment Amount'!$D$4</f>
        <v>41212</v>
      </c>
      <c r="D146" s="200" t="str">
        <f t="shared" ca="1" si="6"/>
        <v>Category 2: Redesign to Improve Patient Experience</v>
      </c>
      <c r="E146" s="197">
        <f t="shared" ca="1" si="7"/>
        <v>0</v>
      </c>
      <c r="F146" s="197">
        <f t="shared" ca="1" si="8"/>
        <v>0</v>
      </c>
      <c r="G146" s="200" t="str">
        <f ca="1">INDIRECT("'"&amp;$Q146&amp;"'!B122")</f>
        <v>Process Milestone:</v>
      </c>
      <c r="H146" s="197">
        <f ca="1">INDIRECT("'"&amp;$Q146&amp;"'!D122")</f>
        <v>0</v>
      </c>
      <c r="I146" s="197"/>
      <c r="J146" s="197">
        <f ca="1">INDIRECT("'"&amp;$Q146&amp;"'!F125")</f>
        <v>0</v>
      </c>
      <c r="K146" s="197">
        <f ca="1">INDIRECT("'"&amp;$Q146&amp;"'!F127")</f>
        <v>0</v>
      </c>
      <c r="L146" s="197" t="str">
        <f ca="1">INDIRECT("'"&amp;$Q146&amp;"'!F129")</f>
        <v>N/A</v>
      </c>
      <c r="M146" s="197">
        <f ca="1">INDIRECT("'"&amp;$Q146&amp;"'!F132")</f>
        <v>0</v>
      </c>
      <c r="N146" s="197">
        <f ca="1">INDIRECT("'"&amp;$Q146&amp;"'!B134")</f>
        <v>0</v>
      </c>
      <c r="O146" s="197">
        <f ca="1">INDIRECT("'"&amp;$Q146&amp;"'!F142")</f>
        <v>0</v>
      </c>
      <c r="P146" s="197" t="str">
        <f ca="1">INDIRECT("'"&amp;$Q146&amp;"'!F144")</f>
        <v xml:space="preserve"> </v>
      </c>
      <c r="Q146" t="s">
        <v>263</v>
      </c>
      <c r="R146">
        <v>15</v>
      </c>
    </row>
    <row r="147" spans="1:18" x14ac:dyDescent="0.25">
      <c r="A147" s="197" t="str">
        <f>'Total Payment Amount'!$D$2</f>
        <v>UCLA Health System</v>
      </c>
      <c r="B147" s="197" t="str">
        <f>'Total Payment Amount'!$D$3</f>
        <v>DY 7</v>
      </c>
      <c r="C147" s="198">
        <f>'Total Payment Amount'!$D$4</f>
        <v>41212</v>
      </c>
      <c r="D147" s="200" t="str">
        <f t="shared" ca="1" si="6"/>
        <v>Category 2: Redesign to Improve Patient Experience</v>
      </c>
      <c r="E147" s="197">
        <f t="shared" ca="1" si="7"/>
        <v>0</v>
      </c>
      <c r="F147" s="197">
        <f t="shared" ca="1" si="8"/>
        <v>0</v>
      </c>
      <c r="G147" s="200" t="str">
        <f ca="1">INDIRECT("'"&amp;$Q147&amp;"'!B147")</f>
        <v>Improvement Milestone:</v>
      </c>
      <c r="H147" s="197">
        <f ca="1">INDIRECT("'"&amp;$Q147&amp;"'!D147")</f>
        <v>0</v>
      </c>
      <c r="I147" s="197"/>
      <c r="J147" s="197">
        <f ca="1">INDIRECT("'"&amp;$Q147&amp;"'!F150")</f>
        <v>0</v>
      </c>
      <c r="K147" s="197">
        <f ca="1">INDIRECT("'"&amp;$Q147&amp;"'!F152")</f>
        <v>0</v>
      </c>
      <c r="L147" s="197" t="str">
        <f ca="1">INDIRECT("'"&amp;$Q147&amp;"'!F154")</f>
        <v>N/A</v>
      </c>
      <c r="M147" s="197">
        <f ca="1">INDIRECT("'"&amp;$Q147&amp;"'!F157")</f>
        <v>0</v>
      </c>
      <c r="N147" s="197">
        <f ca="1">INDIRECT("'"&amp;$Q147&amp;"'!B159")</f>
        <v>0</v>
      </c>
      <c r="O147" s="197">
        <f ca="1">INDIRECT("'"&amp;$Q147&amp;"'!F167")</f>
        <v>0</v>
      </c>
      <c r="P147" s="197" t="str">
        <f ca="1">INDIRECT("'"&amp;$Q147&amp;"'!F169")</f>
        <v xml:space="preserve"> </v>
      </c>
      <c r="Q147" t="s">
        <v>263</v>
      </c>
      <c r="R147">
        <v>15</v>
      </c>
    </row>
    <row r="148" spans="1:18" x14ac:dyDescent="0.25">
      <c r="A148" s="197" t="str">
        <f>'Total Payment Amount'!$D$2</f>
        <v>UCLA Health System</v>
      </c>
      <c r="B148" s="197" t="str">
        <f>'Total Payment Amount'!$D$3</f>
        <v>DY 7</v>
      </c>
      <c r="C148" s="198">
        <f>'Total Payment Amount'!$D$4</f>
        <v>41212</v>
      </c>
      <c r="D148" s="200" t="str">
        <f t="shared" ca="1" si="6"/>
        <v>Category 2: Redesign to Improve Patient Experience</v>
      </c>
      <c r="E148" s="197">
        <f t="shared" ca="1" si="7"/>
        <v>0</v>
      </c>
      <c r="F148" s="197">
        <f t="shared" ca="1" si="8"/>
        <v>0</v>
      </c>
      <c r="G148" s="200" t="str">
        <f ca="1">INDIRECT("'"&amp;$Q148&amp;"'!B172")</f>
        <v>Improvement Milestone:</v>
      </c>
      <c r="H148" s="197">
        <f ca="1">INDIRECT("'"&amp;$Q148&amp;"'!D172")</f>
        <v>0</v>
      </c>
      <c r="I148" s="197"/>
      <c r="J148" s="197">
        <f ca="1">INDIRECT("'"&amp;$Q148&amp;"'!F175")</f>
        <v>0</v>
      </c>
      <c r="K148" s="197">
        <f ca="1">INDIRECT("'"&amp;$Q148&amp;"'!F177")</f>
        <v>0</v>
      </c>
      <c r="L148" s="197" t="str">
        <f ca="1">INDIRECT("'"&amp;$Q148&amp;"'!F179")</f>
        <v>N/A</v>
      </c>
      <c r="M148" s="197">
        <f ca="1">INDIRECT("'"&amp;$Q148&amp;"'!F182")</f>
        <v>0</v>
      </c>
      <c r="N148" s="197">
        <f ca="1">INDIRECT("'"&amp;$Q148&amp;"'!B184")</f>
        <v>0</v>
      </c>
      <c r="O148" s="197">
        <f ca="1">INDIRECT("'"&amp;$Q148&amp;"'!F192")</f>
        <v>0</v>
      </c>
      <c r="P148" s="197" t="str">
        <f ca="1">INDIRECT("'"&amp;$Q148&amp;"'!F194")</f>
        <v xml:space="preserve"> </v>
      </c>
      <c r="Q148" t="s">
        <v>263</v>
      </c>
      <c r="R148">
        <v>15</v>
      </c>
    </row>
    <row r="149" spans="1:18" x14ac:dyDescent="0.25">
      <c r="A149" s="197" t="str">
        <f>'Total Payment Amount'!$D$2</f>
        <v>UCLA Health System</v>
      </c>
      <c r="B149" s="197" t="str">
        <f>'Total Payment Amount'!$D$3</f>
        <v>DY 7</v>
      </c>
      <c r="C149" s="198">
        <f>'Total Payment Amount'!$D$4</f>
        <v>41212</v>
      </c>
      <c r="D149" s="200" t="str">
        <f t="shared" ca="1" si="6"/>
        <v>Category 2: Redesign to Improve Patient Experience</v>
      </c>
      <c r="E149" s="197">
        <f t="shared" ca="1" si="7"/>
        <v>0</v>
      </c>
      <c r="F149" s="197">
        <f t="shared" ca="1" si="8"/>
        <v>0</v>
      </c>
      <c r="G149" s="200" t="str">
        <f ca="1">INDIRECT("'"&amp;$Q149&amp;"'!B197")</f>
        <v>Improvement Milestone:</v>
      </c>
      <c r="H149" s="197">
        <f ca="1">INDIRECT("'"&amp;$Q149&amp;"'!D197")</f>
        <v>0</v>
      </c>
      <c r="I149" s="197"/>
      <c r="J149" s="197">
        <f ca="1">INDIRECT("'"&amp;$Q149&amp;"'!F200")</f>
        <v>0</v>
      </c>
      <c r="K149" s="197">
        <f ca="1">INDIRECT("'"&amp;$Q149&amp;"'!F202")</f>
        <v>0</v>
      </c>
      <c r="L149" s="197" t="str">
        <f ca="1">INDIRECT("'"&amp;$Q149&amp;"'!F204")</f>
        <v>N/A</v>
      </c>
      <c r="M149" s="197">
        <f ca="1">INDIRECT("'"&amp;$Q149&amp;"'!F207")</f>
        <v>0</v>
      </c>
      <c r="N149" s="197">
        <f ca="1">INDIRECT("'"&amp;$Q149&amp;"'!B209")</f>
        <v>0</v>
      </c>
      <c r="O149" s="197">
        <f ca="1">INDIRECT("'"&amp;$Q149&amp;"'!F217")</f>
        <v>0</v>
      </c>
      <c r="P149" s="197" t="str">
        <f ca="1">INDIRECT("'"&amp;$Q149&amp;"'!F219")</f>
        <v xml:space="preserve"> </v>
      </c>
      <c r="Q149" t="s">
        <v>263</v>
      </c>
      <c r="R149">
        <v>15</v>
      </c>
    </row>
    <row r="150" spans="1:18" x14ac:dyDescent="0.25">
      <c r="A150" s="197" t="str">
        <f>'Total Payment Amount'!$D$2</f>
        <v>UCLA Health System</v>
      </c>
      <c r="B150" s="197" t="str">
        <f>'Total Payment Amount'!$D$3</f>
        <v>DY 7</v>
      </c>
      <c r="C150" s="198">
        <f>'Total Payment Amount'!$D$4</f>
        <v>41212</v>
      </c>
      <c r="D150" s="200" t="str">
        <f t="shared" ca="1" si="6"/>
        <v>Category 2: Redesign to Improve Patient Experience</v>
      </c>
      <c r="E150" s="197">
        <f t="shared" ca="1" si="7"/>
        <v>0</v>
      </c>
      <c r="F150" s="197">
        <f t="shared" ca="1" si="8"/>
        <v>0</v>
      </c>
      <c r="G150" s="200" t="str">
        <f ca="1">INDIRECT("'"&amp;$Q150&amp;"'!B222")</f>
        <v>Improvement Milestone:</v>
      </c>
      <c r="H150" s="197">
        <f ca="1">INDIRECT("'"&amp;$Q150&amp;"'!D222")</f>
        <v>0</v>
      </c>
      <c r="I150" s="197"/>
      <c r="J150" s="197">
        <f ca="1">INDIRECT("'"&amp;$Q150&amp;"'!F225")</f>
        <v>0</v>
      </c>
      <c r="K150" s="197">
        <f ca="1">INDIRECT("'"&amp;$Q150&amp;"'!F227")</f>
        <v>0</v>
      </c>
      <c r="L150" s="197" t="str">
        <f ca="1">INDIRECT("'"&amp;$Q150&amp;"'!F229")</f>
        <v>N/A</v>
      </c>
      <c r="M150" s="197">
        <f ca="1">INDIRECT("'"&amp;$Q150&amp;"'!F232")</f>
        <v>0</v>
      </c>
      <c r="N150" s="197">
        <f ca="1">INDIRECT("'"&amp;$Q150&amp;"'!B234")</f>
        <v>0</v>
      </c>
      <c r="O150" s="197">
        <f ca="1">INDIRECT("'"&amp;$Q150&amp;"'!F242")</f>
        <v>0</v>
      </c>
      <c r="P150" s="197" t="str">
        <f ca="1">INDIRECT("'"&amp;$Q150&amp;"'!F244")</f>
        <v xml:space="preserve"> </v>
      </c>
      <c r="Q150" t="s">
        <v>263</v>
      </c>
      <c r="R150">
        <v>15</v>
      </c>
    </row>
    <row r="151" spans="1:18" x14ac:dyDescent="0.25">
      <c r="A151" s="197" t="str">
        <f>'Total Payment Amount'!$D$2</f>
        <v>UCLA Health System</v>
      </c>
      <c r="B151" s="197" t="str">
        <f>'Total Payment Amount'!$D$3</f>
        <v>DY 7</v>
      </c>
      <c r="C151" s="198">
        <f>'Total Payment Amount'!$D$4</f>
        <v>41212</v>
      </c>
      <c r="D151" s="200" t="str">
        <f t="shared" ca="1" si="6"/>
        <v>Category 2: Redesign to Improve Patient Experience</v>
      </c>
      <c r="E151" s="197">
        <f t="shared" ca="1" si="7"/>
        <v>0</v>
      </c>
      <c r="F151" s="197">
        <f t="shared" ca="1" si="8"/>
        <v>0</v>
      </c>
      <c r="G151" s="200" t="str">
        <f ca="1">INDIRECT("'"&amp;$Q151&amp;"'!B247")</f>
        <v>Improvement Milestone:</v>
      </c>
      <c r="H151" s="197">
        <f ca="1">INDIRECT("'"&amp;$Q151&amp;"'!D247")</f>
        <v>0</v>
      </c>
      <c r="I151" s="197"/>
      <c r="J151" s="197">
        <f ca="1">INDIRECT("'"&amp;$Q151&amp;"'!F250")</f>
        <v>0</v>
      </c>
      <c r="K151" s="197">
        <f ca="1">INDIRECT("'"&amp;$Q151&amp;"'!F252")</f>
        <v>0</v>
      </c>
      <c r="L151" s="197" t="str">
        <f ca="1">INDIRECT("'"&amp;$Q151&amp;"'!F254")</f>
        <v>N/A</v>
      </c>
      <c r="M151" s="197">
        <f ca="1">INDIRECT("'"&amp;$Q151&amp;"'!F257")</f>
        <v>0</v>
      </c>
      <c r="N151" s="197">
        <f ca="1">INDIRECT("'"&amp;$Q151&amp;"'!B259")</f>
        <v>0</v>
      </c>
      <c r="O151" s="197">
        <f ca="1">INDIRECT("'"&amp;$Q151&amp;"'!F267")</f>
        <v>0</v>
      </c>
      <c r="P151" s="197" t="str">
        <f ca="1">INDIRECT("'"&amp;$Q151&amp;"'!F269")</f>
        <v xml:space="preserve"> </v>
      </c>
      <c r="Q151" t="s">
        <v>263</v>
      </c>
      <c r="R151">
        <v>15</v>
      </c>
    </row>
    <row r="152" spans="1:18" x14ac:dyDescent="0.25">
      <c r="A152" s="197" t="str">
        <f>'Total Payment Amount'!$D$2</f>
        <v>UCLA Health System</v>
      </c>
      <c r="B152" s="197" t="str">
        <f>'Total Payment Amount'!$D$3</f>
        <v>DY 7</v>
      </c>
      <c r="C152" s="198">
        <f>'Total Payment Amount'!$D$4</f>
        <v>41212</v>
      </c>
      <c r="D152" s="200" t="str">
        <f t="shared" ca="1" si="6"/>
        <v>Category 2: Redesign for Cost Containment</v>
      </c>
      <c r="E152" s="197">
        <f t="shared" ca="1" si="7"/>
        <v>0</v>
      </c>
      <c r="F152" s="197">
        <f t="shared" ca="1" si="8"/>
        <v>0</v>
      </c>
      <c r="G152" s="200" t="str">
        <f ca="1">INDIRECT("'"&amp;$Q152&amp;"'!B22")</f>
        <v>Process Milestone:</v>
      </c>
      <c r="H152" s="197">
        <f ca="1">INDIRECT("'"&amp;$Q152&amp;"'!D22")</f>
        <v>0</v>
      </c>
      <c r="I152" s="197"/>
      <c r="J152" s="197">
        <f ca="1">INDIRECT("'"&amp;$Q152&amp;"'!F25")</f>
        <v>0</v>
      </c>
      <c r="K152" s="197">
        <f ca="1">INDIRECT("'"&amp;$Q152&amp;"'!F27")</f>
        <v>0</v>
      </c>
      <c r="L152" s="197" t="str">
        <f ca="1">INDIRECT("'"&amp;$Q152&amp;"'!F29")</f>
        <v>N/A</v>
      </c>
      <c r="M152" s="197">
        <f ca="1">INDIRECT("'"&amp;$Q152&amp;"'!F32")</f>
        <v>0</v>
      </c>
      <c r="N152" s="197">
        <f ca="1">INDIRECT("'"&amp;$Q152&amp;"'!B34")</f>
        <v>0</v>
      </c>
      <c r="O152" s="197">
        <f ca="1">INDIRECT("'"&amp;$Q152&amp;"'!F42")</f>
        <v>0</v>
      </c>
      <c r="P152" s="197" t="str">
        <f ca="1">INDIRECT("'"&amp;$Q152&amp;"'!F44")</f>
        <v xml:space="preserve"> </v>
      </c>
      <c r="Q152" t="s">
        <v>110</v>
      </c>
      <c r="R152">
        <v>16</v>
      </c>
    </row>
    <row r="153" spans="1:18" x14ac:dyDescent="0.25">
      <c r="A153" s="197" t="str">
        <f>'Total Payment Amount'!$D$2</f>
        <v>UCLA Health System</v>
      </c>
      <c r="B153" s="197" t="str">
        <f>'Total Payment Amount'!$D$3</f>
        <v>DY 7</v>
      </c>
      <c r="C153" s="198">
        <f>'Total Payment Amount'!$D$4</f>
        <v>41212</v>
      </c>
      <c r="D153" s="200" t="str">
        <f t="shared" ca="1" si="6"/>
        <v>Category 2: Redesign for Cost Containment</v>
      </c>
      <c r="E153" s="197">
        <f t="shared" ca="1" si="7"/>
        <v>0</v>
      </c>
      <c r="F153" s="197">
        <f t="shared" ca="1" si="8"/>
        <v>0</v>
      </c>
      <c r="G153" s="200" t="str">
        <f ca="1">INDIRECT("'"&amp;$Q153&amp;"'!B47")</f>
        <v>Process Milestone:</v>
      </c>
      <c r="H153" s="197">
        <f ca="1">INDIRECT("'"&amp;$Q153&amp;"'!D47")</f>
        <v>0</v>
      </c>
      <c r="I153" s="197"/>
      <c r="J153" s="197">
        <f ca="1">INDIRECT("'"&amp;$Q153&amp;"'!F50")</f>
        <v>0</v>
      </c>
      <c r="K153" s="197">
        <f ca="1">INDIRECT("'"&amp;$Q153&amp;"'!F52")</f>
        <v>0</v>
      </c>
      <c r="L153" s="197" t="str">
        <f ca="1">INDIRECT("'"&amp;$Q153&amp;"'!F54")</f>
        <v>N/A</v>
      </c>
      <c r="M153" s="197">
        <f ca="1">INDIRECT("'"&amp;$Q153&amp;"'!F57")</f>
        <v>0</v>
      </c>
      <c r="N153" s="197">
        <f ca="1">INDIRECT("'"&amp;$Q153&amp;"'!B59")</f>
        <v>0</v>
      </c>
      <c r="O153" s="197">
        <f ca="1">INDIRECT("'"&amp;$Q153&amp;"'!F67")</f>
        <v>0</v>
      </c>
      <c r="P153" s="197" t="str">
        <f ca="1">INDIRECT("'"&amp;$Q153&amp;"'!F69")</f>
        <v xml:space="preserve"> </v>
      </c>
      <c r="Q153" t="s">
        <v>110</v>
      </c>
      <c r="R153">
        <v>16</v>
      </c>
    </row>
    <row r="154" spans="1:18" x14ac:dyDescent="0.25">
      <c r="A154" s="197" t="str">
        <f>'Total Payment Amount'!$D$2</f>
        <v>UCLA Health System</v>
      </c>
      <c r="B154" s="197" t="str">
        <f>'Total Payment Amount'!$D$3</f>
        <v>DY 7</v>
      </c>
      <c r="C154" s="198">
        <f>'Total Payment Amount'!$D$4</f>
        <v>41212</v>
      </c>
      <c r="D154" s="200" t="str">
        <f t="shared" ca="1" si="6"/>
        <v>Category 2: Redesign for Cost Containment</v>
      </c>
      <c r="E154" s="197">
        <f t="shared" ca="1" si="7"/>
        <v>0</v>
      </c>
      <c r="F154" s="197">
        <f t="shared" ca="1" si="8"/>
        <v>0</v>
      </c>
      <c r="G154" s="200" t="str">
        <f ca="1">INDIRECT("'"&amp;$Q154&amp;"'!B72")</f>
        <v>Process Milestone:</v>
      </c>
      <c r="H154" s="197">
        <f ca="1">INDIRECT("'"&amp;$Q154&amp;"'!D72")</f>
        <v>0</v>
      </c>
      <c r="I154" s="197"/>
      <c r="J154" s="197">
        <f ca="1">INDIRECT("'"&amp;$Q154&amp;"'!F75")</f>
        <v>0</v>
      </c>
      <c r="K154" s="197">
        <f ca="1">INDIRECT("'"&amp;$Q154&amp;"'!F77")</f>
        <v>0</v>
      </c>
      <c r="L154" s="197" t="str">
        <f ca="1">INDIRECT("'"&amp;$Q154&amp;"'!F79")</f>
        <v>N/A</v>
      </c>
      <c r="M154" s="197">
        <f ca="1">INDIRECT("'"&amp;$Q154&amp;"'!F82")</f>
        <v>0</v>
      </c>
      <c r="N154" s="197">
        <f ca="1">INDIRECT("'"&amp;$Q154&amp;"'!B84")</f>
        <v>0</v>
      </c>
      <c r="O154" s="197">
        <f ca="1">INDIRECT("'"&amp;$Q154&amp;"'!F92")</f>
        <v>0</v>
      </c>
      <c r="P154" s="197" t="str">
        <f ca="1">INDIRECT("'"&amp;$Q154&amp;"'!F94")</f>
        <v xml:space="preserve"> </v>
      </c>
      <c r="Q154" t="s">
        <v>110</v>
      </c>
      <c r="R154">
        <v>16</v>
      </c>
    </row>
    <row r="155" spans="1:18" x14ac:dyDescent="0.25">
      <c r="A155" s="197" t="str">
        <f>'Total Payment Amount'!$D$2</f>
        <v>UCLA Health System</v>
      </c>
      <c r="B155" s="197" t="str">
        <f>'Total Payment Amount'!$D$3</f>
        <v>DY 7</v>
      </c>
      <c r="C155" s="198">
        <f>'Total Payment Amount'!$D$4</f>
        <v>41212</v>
      </c>
      <c r="D155" s="200" t="str">
        <f t="shared" ca="1" si="6"/>
        <v>Category 2: Redesign for Cost Containment</v>
      </c>
      <c r="E155" s="197">
        <f t="shared" ca="1" si="7"/>
        <v>0</v>
      </c>
      <c r="F155" s="197">
        <f t="shared" ca="1" si="8"/>
        <v>0</v>
      </c>
      <c r="G155" s="200" t="str">
        <f ca="1">INDIRECT("'"&amp;$Q155&amp;"'!B97")</f>
        <v>Process Milestone:</v>
      </c>
      <c r="H155" s="197">
        <f ca="1">INDIRECT("'"&amp;$Q155&amp;"'!D97")</f>
        <v>0</v>
      </c>
      <c r="I155" s="197"/>
      <c r="J155" s="197">
        <f ca="1">INDIRECT("'"&amp;$Q155&amp;"'!F100")</f>
        <v>0</v>
      </c>
      <c r="K155" s="197">
        <f ca="1">INDIRECT("'"&amp;$Q155&amp;"'!F102")</f>
        <v>0</v>
      </c>
      <c r="L155" s="197" t="str">
        <f ca="1">INDIRECT("'"&amp;$Q155&amp;"'!F104")</f>
        <v>N/A</v>
      </c>
      <c r="M155" s="197">
        <f ca="1">INDIRECT("'"&amp;$Q155&amp;"'!F107")</f>
        <v>0</v>
      </c>
      <c r="N155" s="197">
        <f ca="1">INDIRECT("'"&amp;$Q155&amp;"'!B109")</f>
        <v>0</v>
      </c>
      <c r="O155" s="197">
        <f ca="1">INDIRECT("'"&amp;$Q155&amp;"'!F117")</f>
        <v>0</v>
      </c>
      <c r="P155" s="197" t="str">
        <f ca="1">INDIRECT("'"&amp;$Q155&amp;"'!F119")</f>
        <v xml:space="preserve"> </v>
      </c>
      <c r="Q155" t="s">
        <v>110</v>
      </c>
      <c r="R155">
        <v>16</v>
      </c>
    </row>
    <row r="156" spans="1:18" x14ac:dyDescent="0.25">
      <c r="A156" s="197" t="str">
        <f>'Total Payment Amount'!$D$2</f>
        <v>UCLA Health System</v>
      </c>
      <c r="B156" s="197" t="str">
        <f>'Total Payment Amount'!$D$3</f>
        <v>DY 7</v>
      </c>
      <c r="C156" s="198">
        <f>'Total Payment Amount'!$D$4</f>
        <v>41212</v>
      </c>
      <c r="D156" s="200" t="str">
        <f t="shared" ca="1" si="6"/>
        <v>Category 2: Redesign for Cost Containment</v>
      </c>
      <c r="E156" s="197">
        <f t="shared" ca="1" si="7"/>
        <v>0</v>
      </c>
      <c r="F156" s="197">
        <f t="shared" ca="1" si="8"/>
        <v>0</v>
      </c>
      <c r="G156" s="200" t="str">
        <f ca="1">INDIRECT("'"&amp;$Q156&amp;"'!B122")</f>
        <v>Process Milestone:</v>
      </c>
      <c r="H156" s="197">
        <f ca="1">INDIRECT("'"&amp;$Q156&amp;"'!D122")</f>
        <v>0</v>
      </c>
      <c r="I156" s="197"/>
      <c r="J156" s="197">
        <f ca="1">INDIRECT("'"&amp;$Q156&amp;"'!F125")</f>
        <v>0</v>
      </c>
      <c r="K156" s="197">
        <f ca="1">INDIRECT("'"&amp;$Q156&amp;"'!F127")</f>
        <v>0</v>
      </c>
      <c r="L156" s="197" t="str">
        <f ca="1">INDIRECT("'"&amp;$Q156&amp;"'!F129")</f>
        <v>N/A</v>
      </c>
      <c r="M156" s="197">
        <f ca="1">INDIRECT("'"&amp;$Q156&amp;"'!F132")</f>
        <v>0</v>
      </c>
      <c r="N156" s="197">
        <f ca="1">INDIRECT("'"&amp;$Q156&amp;"'!B134")</f>
        <v>0</v>
      </c>
      <c r="O156" s="197">
        <f ca="1">INDIRECT("'"&amp;$Q156&amp;"'!F142")</f>
        <v>0</v>
      </c>
      <c r="P156" s="197" t="str">
        <f ca="1">INDIRECT("'"&amp;$Q156&amp;"'!F144")</f>
        <v xml:space="preserve"> </v>
      </c>
      <c r="Q156" t="s">
        <v>110</v>
      </c>
      <c r="R156">
        <v>16</v>
      </c>
    </row>
    <row r="157" spans="1:18" x14ac:dyDescent="0.25">
      <c r="A157" s="197" t="str">
        <f>'Total Payment Amount'!$D$2</f>
        <v>UCLA Health System</v>
      </c>
      <c r="B157" s="197" t="str">
        <f>'Total Payment Amount'!$D$3</f>
        <v>DY 7</v>
      </c>
      <c r="C157" s="198">
        <f>'Total Payment Amount'!$D$4</f>
        <v>41212</v>
      </c>
      <c r="D157" s="200" t="str">
        <f t="shared" ca="1" si="6"/>
        <v>Category 2: Redesign for Cost Containment</v>
      </c>
      <c r="E157" s="197">
        <f t="shared" ca="1" si="7"/>
        <v>0</v>
      </c>
      <c r="F157" s="197">
        <f t="shared" ca="1" si="8"/>
        <v>0</v>
      </c>
      <c r="G157" s="200" t="str">
        <f ca="1">INDIRECT("'"&amp;$Q157&amp;"'!B147")</f>
        <v>Improvement Milestone:</v>
      </c>
      <c r="H157" s="197">
        <f ca="1">INDIRECT("'"&amp;$Q157&amp;"'!D147")</f>
        <v>0</v>
      </c>
      <c r="I157" s="197"/>
      <c r="J157" s="197">
        <f ca="1">INDIRECT("'"&amp;$Q157&amp;"'!F150")</f>
        <v>0</v>
      </c>
      <c r="K157" s="197">
        <f ca="1">INDIRECT("'"&amp;$Q157&amp;"'!F152")</f>
        <v>0</v>
      </c>
      <c r="L157" s="197" t="str">
        <f ca="1">INDIRECT("'"&amp;$Q157&amp;"'!F154")</f>
        <v>N/A</v>
      </c>
      <c r="M157" s="197">
        <f ca="1">INDIRECT("'"&amp;$Q157&amp;"'!F157")</f>
        <v>0</v>
      </c>
      <c r="N157" s="197">
        <f ca="1">INDIRECT("'"&amp;$Q157&amp;"'!B159")</f>
        <v>0</v>
      </c>
      <c r="O157" s="197">
        <f ca="1">INDIRECT("'"&amp;$Q157&amp;"'!F167")</f>
        <v>0</v>
      </c>
      <c r="P157" s="197" t="str">
        <f ca="1">INDIRECT("'"&amp;$Q157&amp;"'!F169")</f>
        <v xml:space="preserve"> </v>
      </c>
      <c r="Q157" t="s">
        <v>110</v>
      </c>
      <c r="R157">
        <v>16</v>
      </c>
    </row>
    <row r="158" spans="1:18" x14ac:dyDescent="0.25">
      <c r="A158" s="197" t="str">
        <f>'Total Payment Amount'!$D$2</f>
        <v>UCLA Health System</v>
      </c>
      <c r="B158" s="197" t="str">
        <f>'Total Payment Amount'!$D$3</f>
        <v>DY 7</v>
      </c>
      <c r="C158" s="198">
        <f>'Total Payment Amount'!$D$4</f>
        <v>41212</v>
      </c>
      <c r="D158" s="200" t="str">
        <f t="shared" ca="1" si="6"/>
        <v>Category 2: Redesign for Cost Containment</v>
      </c>
      <c r="E158" s="197">
        <f t="shared" ca="1" si="7"/>
        <v>0</v>
      </c>
      <c r="F158" s="197">
        <f t="shared" ca="1" si="8"/>
        <v>0</v>
      </c>
      <c r="G158" s="200" t="str">
        <f ca="1">INDIRECT("'"&amp;$Q158&amp;"'!B172")</f>
        <v>Improvement Milestone:</v>
      </c>
      <c r="H158" s="197">
        <f ca="1">INDIRECT("'"&amp;$Q158&amp;"'!D172")</f>
        <v>0</v>
      </c>
      <c r="I158" s="197"/>
      <c r="J158" s="197">
        <f ca="1">INDIRECT("'"&amp;$Q158&amp;"'!F175")</f>
        <v>0</v>
      </c>
      <c r="K158" s="197">
        <f ca="1">INDIRECT("'"&amp;$Q158&amp;"'!F177")</f>
        <v>0</v>
      </c>
      <c r="L158" s="197" t="str">
        <f ca="1">INDIRECT("'"&amp;$Q158&amp;"'!F179")</f>
        <v>N/A</v>
      </c>
      <c r="M158" s="197">
        <f ca="1">INDIRECT("'"&amp;$Q158&amp;"'!F182")</f>
        <v>0</v>
      </c>
      <c r="N158" s="197">
        <f ca="1">INDIRECT("'"&amp;$Q158&amp;"'!B184")</f>
        <v>0</v>
      </c>
      <c r="O158" s="197">
        <f ca="1">INDIRECT("'"&amp;$Q158&amp;"'!F192")</f>
        <v>0</v>
      </c>
      <c r="P158" s="197" t="str">
        <f ca="1">INDIRECT("'"&amp;$Q158&amp;"'!F194")</f>
        <v xml:space="preserve"> </v>
      </c>
      <c r="Q158" t="s">
        <v>110</v>
      </c>
      <c r="R158">
        <v>16</v>
      </c>
    </row>
    <row r="159" spans="1:18" x14ac:dyDescent="0.25">
      <c r="A159" s="197" t="str">
        <f>'Total Payment Amount'!$D$2</f>
        <v>UCLA Health System</v>
      </c>
      <c r="B159" s="197" t="str">
        <f>'Total Payment Amount'!$D$3</f>
        <v>DY 7</v>
      </c>
      <c r="C159" s="198">
        <f>'Total Payment Amount'!$D$4</f>
        <v>41212</v>
      </c>
      <c r="D159" s="200" t="str">
        <f t="shared" ca="1" si="6"/>
        <v>Category 2: Redesign for Cost Containment</v>
      </c>
      <c r="E159" s="197">
        <f t="shared" ca="1" si="7"/>
        <v>0</v>
      </c>
      <c r="F159" s="197">
        <f t="shared" ca="1" si="8"/>
        <v>0</v>
      </c>
      <c r="G159" s="200" t="str">
        <f ca="1">INDIRECT("'"&amp;$Q159&amp;"'!B197")</f>
        <v>Improvement Milestone:</v>
      </c>
      <c r="H159" s="197">
        <f ca="1">INDIRECT("'"&amp;$Q159&amp;"'!D197")</f>
        <v>0</v>
      </c>
      <c r="I159" s="197"/>
      <c r="J159" s="197">
        <f ca="1">INDIRECT("'"&amp;$Q159&amp;"'!F200")</f>
        <v>0</v>
      </c>
      <c r="K159" s="197">
        <f ca="1">INDIRECT("'"&amp;$Q159&amp;"'!F202")</f>
        <v>0</v>
      </c>
      <c r="L159" s="197" t="str">
        <f ca="1">INDIRECT("'"&amp;$Q159&amp;"'!F204")</f>
        <v>N/A</v>
      </c>
      <c r="M159" s="197">
        <f ca="1">INDIRECT("'"&amp;$Q159&amp;"'!F207")</f>
        <v>0</v>
      </c>
      <c r="N159" s="197">
        <f ca="1">INDIRECT("'"&amp;$Q159&amp;"'!B209")</f>
        <v>0</v>
      </c>
      <c r="O159" s="197">
        <f ca="1">INDIRECT("'"&amp;$Q159&amp;"'!F217")</f>
        <v>0</v>
      </c>
      <c r="P159" s="197" t="str">
        <f ca="1">INDIRECT("'"&amp;$Q159&amp;"'!F219")</f>
        <v xml:space="preserve"> </v>
      </c>
      <c r="Q159" t="s">
        <v>110</v>
      </c>
      <c r="R159">
        <v>16</v>
      </c>
    </row>
    <row r="160" spans="1:18" x14ac:dyDescent="0.25">
      <c r="A160" s="197" t="str">
        <f>'Total Payment Amount'!$D$2</f>
        <v>UCLA Health System</v>
      </c>
      <c r="B160" s="197" t="str">
        <f>'Total Payment Amount'!$D$3</f>
        <v>DY 7</v>
      </c>
      <c r="C160" s="198">
        <f>'Total Payment Amount'!$D$4</f>
        <v>41212</v>
      </c>
      <c r="D160" s="200" t="str">
        <f t="shared" ca="1" si="6"/>
        <v>Category 2: Redesign for Cost Containment</v>
      </c>
      <c r="E160" s="197">
        <f t="shared" ca="1" si="7"/>
        <v>0</v>
      </c>
      <c r="F160" s="197">
        <f t="shared" ca="1" si="8"/>
        <v>0</v>
      </c>
      <c r="G160" s="200" t="str">
        <f ca="1">INDIRECT("'"&amp;$Q160&amp;"'!B222")</f>
        <v>Improvement Milestone:</v>
      </c>
      <c r="H160" s="197">
        <f ca="1">INDIRECT("'"&amp;$Q160&amp;"'!D222")</f>
        <v>0</v>
      </c>
      <c r="I160" s="197"/>
      <c r="J160" s="197">
        <f ca="1">INDIRECT("'"&amp;$Q160&amp;"'!F225")</f>
        <v>0</v>
      </c>
      <c r="K160" s="197">
        <f ca="1">INDIRECT("'"&amp;$Q160&amp;"'!F227")</f>
        <v>0</v>
      </c>
      <c r="L160" s="197" t="str">
        <f ca="1">INDIRECT("'"&amp;$Q160&amp;"'!F229")</f>
        <v>N/A</v>
      </c>
      <c r="M160" s="197">
        <f ca="1">INDIRECT("'"&amp;$Q160&amp;"'!F232")</f>
        <v>0</v>
      </c>
      <c r="N160" s="197">
        <f ca="1">INDIRECT("'"&amp;$Q160&amp;"'!B234")</f>
        <v>0</v>
      </c>
      <c r="O160" s="197">
        <f ca="1">INDIRECT("'"&amp;$Q160&amp;"'!F242")</f>
        <v>0</v>
      </c>
      <c r="P160" s="197" t="str">
        <f ca="1">INDIRECT("'"&amp;$Q160&amp;"'!F244")</f>
        <v xml:space="preserve"> </v>
      </c>
      <c r="Q160" t="s">
        <v>110</v>
      </c>
      <c r="R160">
        <v>16</v>
      </c>
    </row>
    <row r="161" spans="1:18" x14ac:dyDescent="0.25">
      <c r="A161" s="197" t="str">
        <f>'Total Payment Amount'!$D$2</f>
        <v>UCLA Health System</v>
      </c>
      <c r="B161" s="197" t="str">
        <f>'Total Payment Amount'!$D$3</f>
        <v>DY 7</v>
      </c>
      <c r="C161" s="198">
        <f>'Total Payment Amount'!$D$4</f>
        <v>41212</v>
      </c>
      <c r="D161" s="200" t="str">
        <f t="shared" ca="1" si="6"/>
        <v>Category 2: Redesign for Cost Containment</v>
      </c>
      <c r="E161" s="197">
        <f t="shared" ca="1" si="7"/>
        <v>0</v>
      </c>
      <c r="F161" s="197">
        <f t="shared" ca="1" si="8"/>
        <v>0</v>
      </c>
      <c r="G161" s="200" t="str">
        <f ca="1">INDIRECT("'"&amp;$Q161&amp;"'!B247")</f>
        <v>Improvement Milestone:</v>
      </c>
      <c r="H161" s="197">
        <f ca="1">INDIRECT("'"&amp;$Q161&amp;"'!D247")</f>
        <v>0</v>
      </c>
      <c r="I161" s="197"/>
      <c r="J161" s="197">
        <f ca="1">INDIRECT("'"&amp;$Q161&amp;"'!F250")</f>
        <v>0</v>
      </c>
      <c r="K161" s="197">
        <f ca="1">INDIRECT("'"&amp;$Q161&amp;"'!F252")</f>
        <v>0</v>
      </c>
      <c r="L161" s="197" t="str">
        <f ca="1">INDIRECT("'"&amp;$Q161&amp;"'!F254")</f>
        <v>N/A</v>
      </c>
      <c r="M161" s="197">
        <f ca="1">INDIRECT("'"&amp;$Q161&amp;"'!F257")</f>
        <v>0</v>
      </c>
      <c r="N161" s="197">
        <f ca="1">INDIRECT("'"&amp;$Q161&amp;"'!B259")</f>
        <v>0</v>
      </c>
      <c r="O161" s="197">
        <f ca="1">INDIRECT("'"&amp;$Q161&amp;"'!F267")</f>
        <v>0</v>
      </c>
      <c r="P161" s="197" t="str">
        <f ca="1">INDIRECT("'"&amp;$Q161&amp;"'!F269")</f>
        <v xml:space="preserve"> </v>
      </c>
      <c r="Q161" t="s">
        <v>110</v>
      </c>
      <c r="R161">
        <v>16</v>
      </c>
    </row>
    <row r="162" spans="1:18" x14ac:dyDescent="0.25">
      <c r="A162" s="197" t="str">
        <f>'Total Payment Amount'!$D$2</f>
        <v>UCLA Health System</v>
      </c>
      <c r="B162" s="197" t="str">
        <f>'Total Payment Amount'!$D$3</f>
        <v>DY 7</v>
      </c>
      <c r="C162" s="198">
        <f>'Total Payment Amount'!$D$4</f>
        <v>41212</v>
      </c>
      <c r="D162" s="200" t="str">
        <f t="shared" ca="1" si="6"/>
        <v>Category 2: Integrate Physical and Behavioral Health Care</v>
      </c>
      <c r="E162" s="197">
        <f t="shared" ca="1" si="7"/>
        <v>0</v>
      </c>
      <c r="F162" s="197">
        <f t="shared" ca="1" si="8"/>
        <v>0</v>
      </c>
      <c r="G162" s="200" t="str">
        <f ca="1">INDIRECT("'"&amp;$Q162&amp;"'!B22")</f>
        <v>Process Milestone:</v>
      </c>
      <c r="H162" s="197">
        <f ca="1">INDIRECT("'"&amp;$Q162&amp;"'!D22")</f>
        <v>0</v>
      </c>
      <c r="I162" s="197"/>
      <c r="J162" s="197">
        <f ca="1">INDIRECT("'"&amp;$Q162&amp;"'!F25")</f>
        <v>0</v>
      </c>
      <c r="K162" s="197">
        <f ca="1">INDIRECT("'"&amp;$Q162&amp;"'!F27")</f>
        <v>0</v>
      </c>
      <c r="L162" s="197" t="str">
        <f ca="1">INDIRECT("'"&amp;$Q162&amp;"'!F29")</f>
        <v>N/A</v>
      </c>
      <c r="M162" s="197">
        <f ca="1">INDIRECT("'"&amp;$Q162&amp;"'!F32")</f>
        <v>0</v>
      </c>
      <c r="N162" s="197">
        <f ca="1">INDIRECT("'"&amp;$Q162&amp;"'!B34")</f>
        <v>0</v>
      </c>
      <c r="O162" s="197">
        <f ca="1">INDIRECT("'"&amp;$Q162&amp;"'!F42")</f>
        <v>0</v>
      </c>
      <c r="P162" s="197" t="str">
        <f ca="1">INDIRECT("'"&amp;$Q162&amp;"'!F44")</f>
        <v xml:space="preserve"> </v>
      </c>
      <c r="Q162" t="s">
        <v>264</v>
      </c>
      <c r="R162">
        <v>17</v>
      </c>
    </row>
    <row r="163" spans="1:18" x14ac:dyDescent="0.25">
      <c r="A163" s="197" t="str">
        <f>'Total Payment Amount'!$D$2</f>
        <v>UCLA Health System</v>
      </c>
      <c r="B163" s="197" t="str">
        <f>'Total Payment Amount'!$D$3</f>
        <v>DY 7</v>
      </c>
      <c r="C163" s="198">
        <f>'Total Payment Amount'!$D$4</f>
        <v>41212</v>
      </c>
      <c r="D163" s="200" t="str">
        <f t="shared" ca="1" si="6"/>
        <v>Category 2: Integrate Physical and Behavioral Health Care</v>
      </c>
      <c r="E163" s="197">
        <f t="shared" ca="1" si="7"/>
        <v>0</v>
      </c>
      <c r="F163" s="197">
        <f t="shared" ca="1" si="8"/>
        <v>0</v>
      </c>
      <c r="G163" s="200" t="str">
        <f ca="1">INDIRECT("'"&amp;$Q163&amp;"'!B47")</f>
        <v>Process Milestone:</v>
      </c>
      <c r="H163" s="197">
        <f ca="1">INDIRECT("'"&amp;$Q163&amp;"'!D47")</f>
        <v>0</v>
      </c>
      <c r="I163" s="197"/>
      <c r="J163" s="197">
        <f ca="1">INDIRECT("'"&amp;$Q163&amp;"'!F50")</f>
        <v>0</v>
      </c>
      <c r="K163" s="197">
        <f ca="1">INDIRECT("'"&amp;$Q163&amp;"'!F52")</f>
        <v>0</v>
      </c>
      <c r="L163" s="197" t="str">
        <f ca="1">INDIRECT("'"&amp;$Q163&amp;"'!F54")</f>
        <v>N/A</v>
      </c>
      <c r="M163" s="197">
        <f ca="1">INDIRECT("'"&amp;$Q163&amp;"'!F57")</f>
        <v>0</v>
      </c>
      <c r="N163" s="197">
        <f ca="1">INDIRECT("'"&amp;$Q163&amp;"'!B59")</f>
        <v>0</v>
      </c>
      <c r="O163" s="197">
        <f ca="1">INDIRECT("'"&amp;$Q163&amp;"'!F67")</f>
        <v>0</v>
      </c>
      <c r="P163" s="197" t="str">
        <f ca="1">INDIRECT("'"&amp;$Q163&amp;"'!F69")</f>
        <v xml:space="preserve"> </v>
      </c>
      <c r="Q163" t="s">
        <v>264</v>
      </c>
      <c r="R163">
        <v>17</v>
      </c>
    </row>
    <row r="164" spans="1:18" x14ac:dyDescent="0.25">
      <c r="A164" s="197" t="str">
        <f>'Total Payment Amount'!$D$2</f>
        <v>UCLA Health System</v>
      </c>
      <c r="B164" s="197" t="str">
        <f>'Total Payment Amount'!$D$3</f>
        <v>DY 7</v>
      </c>
      <c r="C164" s="198">
        <f>'Total Payment Amount'!$D$4</f>
        <v>41212</v>
      </c>
      <c r="D164" s="200" t="str">
        <f t="shared" ca="1" si="6"/>
        <v>Category 2: Integrate Physical and Behavioral Health Care</v>
      </c>
      <c r="E164" s="197">
        <f t="shared" ca="1" si="7"/>
        <v>0</v>
      </c>
      <c r="F164" s="197">
        <f t="shared" ca="1" si="8"/>
        <v>0</v>
      </c>
      <c r="G164" s="200" t="str">
        <f ca="1">INDIRECT("'"&amp;$Q164&amp;"'!B72")</f>
        <v>Process Milestone:</v>
      </c>
      <c r="H164" s="197">
        <f ca="1">INDIRECT("'"&amp;$Q164&amp;"'!D72")</f>
        <v>0</v>
      </c>
      <c r="I164" s="197"/>
      <c r="J164" s="197">
        <f ca="1">INDIRECT("'"&amp;$Q164&amp;"'!F75")</f>
        <v>0</v>
      </c>
      <c r="K164" s="197">
        <f ca="1">INDIRECT("'"&amp;$Q164&amp;"'!F77")</f>
        <v>0</v>
      </c>
      <c r="L164" s="197" t="str">
        <f ca="1">INDIRECT("'"&amp;$Q164&amp;"'!F79")</f>
        <v>N/A</v>
      </c>
      <c r="M164" s="197">
        <f ca="1">INDIRECT("'"&amp;$Q164&amp;"'!F82")</f>
        <v>0</v>
      </c>
      <c r="N164" s="197">
        <f ca="1">INDIRECT("'"&amp;$Q164&amp;"'!B84")</f>
        <v>0</v>
      </c>
      <c r="O164" s="197">
        <f ca="1">INDIRECT("'"&amp;$Q164&amp;"'!F92")</f>
        <v>0</v>
      </c>
      <c r="P164" s="197" t="str">
        <f ca="1">INDIRECT("'"&amp;$Q164&amp;"'!F94")</f>
        <v xml:space="preserve"> </v>
      </c>
      <c r="Q164" t="s">
        <v>264</v>
      </c>
      <c r="R164">
        <v>17</v>
      </c>
    </row>
    <row r="165" spans="1:18" x14ac:dyDescent="0.25">
      <c r="A165" s="197" t="str">
        <f>'Total Payment Amount'!$D$2</f>
        <v>UCLA Health System</v>
      </c>
      <c r="B165" s="197" t="str">
        <f>'Total Payment Amount'!$D$3</f>
        <v>DY 7</v>
      </c>
      <c r="C165" s="198">
        <f>'Total Payment Amount'!$D$4</f>
        <v>41212</v>
      </c>
      <c r="D165" s="200" t="str">
        <f t="shared" ca="1" si="6"/>
        <v>Category 2: Integrate Physical and Behavioral Health Care</v>
      </c>
      <c r="E165" s="197">
        <f t="shared" ca="1" si="7"/>
        <v>0</v>
      </c>
      <c r="F165" s="197">
        <f t="shared" ca="1" si="8"/>
        <v>0</v>
      </c>
      <c r="G165" s="200" t="str">
        <f ca="1">INDIRECT("'"&amp;$Q165&amp;"'!B97")</f>
        <v>Process Milestone:</v>
      </c>
      <c r="H165" s="197">
        <f ca="1">INDIRECT("'"&amp;$Q165&amp;"'!D97")</f>
        <v>0</v>
      </c>
      <c r="I165" s="197"/>
      <c r="J165" s="197">
        <f ca="1">INDIRECT("'"&amp;$Q165&amp;"'!F100")</f>
        <v>0</v>
      </c>
      <c r="K165" s="197">
        <f ca="1">INDIRECT("'"&amp;$Q165&amp;"'!F102")</f>
        <v>0</v>
      </c>
      <c r="L165" s="197" t="str">
        <f ca="1">INDIRECT("'"&amp;$Q165&amp;"'!F104")</f>
        <v>N/A</v>
      </c>
      <c r="M165" s="197">
        <f ca="1">INDIRECT("'"&amp;$Q165&amp;"'!F107")</f>
        <v>0</v>
      </c>
      <c r="N165" s="197">
        <f ca="1">INDIRECT("'"&amp;$Q165&amp;"'!B109")</f>
        <v>0</v>
      </c>
      <c r="O165" s="197">
        <f ca="1">INDIRECT("'"&amp;$Q165&amp;"'!F117")</f>
        <v>0</v>
      </c>
      <c r="P165" s="197" t="str">
        <f ca="1">INDIRECT("'"&amp;$Q165&amp;"'!F119")</f>
        <v xml:space="preserve"> </v>
      </c>
      <c r="Q165" t="s">
        <v>264</v>
      </c>
      <c r="R165">
        <v>17</v>
      </c>
    </row>
    <row r="166" spans="1:18" x14ac:dyDescent="0.25">
      <c r="A166" s="197" t="str">
        <f>'Total Payment Amount'!$D$2</f>
        <v>UCLA Health System</v>
      </c>
      <c r="B166" s="197" t="str">
        <f>'Total Payment Amount'!$D$3</f>
        <v>DY 7</v>
      </c>
      <c r="C166" s="198">
        <f>'Total Payment Amount'!$D$4</f>
        <v>41212</v>
      </c>
      <c r="D166" s="200" t="str">
        <f t="shared" ca="1" si="6"/>
        <v>Category 2: Integrate Physical and Behavioral Health Care</v>
      </c>
      <c r="E166" s="197">
        <f t="shared" ca="1" si="7"/>
        <v>0</v>
      </c>
      <c r="F166" s="197">
        <f t="shared" ca="1" si="8"/>
        <v>0</v>
      </c>
      <c r="G166" s="200" t="str">
        <f ca="1">INDIRECT("'"&amp;$Q166&amp;"'!B122")</f>
        <v>Process Milestone:</v>
      </c>
      <c r="H166" s="197">
        <f ca="1">INDIRECT("'"&amp;$Q166&amp;"'!D122")</f>
        <v>0</v>
      </c>
      <c r="I166" s="197"/>
      <c r="J166" s="197">
        <f ca="1">INDIRECT("'"&amp;$Q166&amp;"'!F125")</f>
        <v>0</v>
      </c>
      <c r="K166" s="197">
        <f ca="1">INDIRECT("'"&amp;$Q166&amp;"'!F127")</f>
        <v>0</v>
      </c>
      <c r="L166" s="197" t="str">
        <f ca="1">INDIRECT("'"&amp;$Q166&amp;"'!F129")</f>
        <v>N/A</v>
      </c>
      <c r="M166" s="197">
        <f ca="1">INDIRECT("'"&amp;$Q166&amp;"'!F132")</f>
        <v>0</v>
      </c>
      <c r="N166" s="197">
        <f ca="1">INDIRECT("'"&amp;$Q166&amp;"'!B134")</f>
        <v>0</v>
      </c>
      <c r="O166" s="197">
        <f ca="1">INDIRECT("'"&amp;$Q166&amp;"'!F142")</f>
        <v>0</v>
      </c>
      <c r="P166" s="197" t="str">
        <f ca="1">INDIRECT("'"&amp;$Q166&amp;"'!F144")</f>
        <v xml:space="preserve"> </v>
      </c>
      <c r="Q166" t="s">
        <v>264</v>
      </c>
      <c r="R166">
        <v>17</v>
      </c>
    </row>
    <row r="167" spans="1:18" x14ac:dyDescent="0.25">
      <c r="A167" s="197" t="str">
        <f>'Total Payment Amount'!$D$2</f>
        <v>UCLA Health System</v>
      </c>
      <c r="B167" s="197" t="str">
        <f>'Total Payment Amount'!$D$3</f>
        <v>DY 7</v>
      </c>
      <c r="C167" s="198">
        <f>'Total Payment Amount'!$D$4</f>
        <v>41212</v>
      </c>
      <c r="D167" s="200" t="str">
        <f t="shared" ca="1" si="6"/>
        <v>Category 2: Integrate Physical and Behavioral Health Care</v>
      </c>
      <c r="E167" s="197">
        <f t="shared" ca="1" si="7"/>
        <v>0</v>
      </c>
      <c r="F167" s="197">
        <f t="shared" ca="1" si="8"/>
        <v>0</v>
      </c>
      <c r="G167" s="200" t="str">
        <f ca="1">INDIRECT("'"&amp;$Q167&amp;"'!B147")</f>
        <v>Improvement Milestone:</v>
      </c>
      <c r="H167" s="197">
        <f ca="1">INDIRECT("'"&amp;$Q167&amp;"'!D147")</f>
        <v>0</v>
      </c>
      <c r="I167" s="197"/>
      <c r="J167" s="197">
        <f ca="1">INDIRECT("'"&amp;$Q167&amp;"'!F150")</f>
        <v>0</v>
      </c>
      <c r="K167" s="197">
        <f ca="1">INDIRECT("'"&amp;$Q167&amp;"'!F152")</f>
        <v>0</v>
      </c>
      <c r="L167" s="197" t="str">
        <f ca="1">INDIRECT("'"&amp;$Q167&amp;"'!F154")</f>
        <v>N/A</v>
      </c>
      <c r="M167" s="197">
        <f ca="1">INDIRECT("'"&amp;$Q167&amp;"'!F157")</f>
        <v>0</v>
      </c>
      <c r="N167" s="197">
        <f ca="1">INDIRECT("'"&amp;$Q167&amp;"'!B159")</f>
        <v>0</v>
      </c>
      <c r="O167" s="197">
        <f ca="1">INDIRECT("'"&amp;$Q167&amp;"'!F167")</f>
        <v>0</v>
      </c>
      <c r="P167" s="197" t="str">
        <f ca="1">INDIRECT("'"&amp;$Q167&amp;"'!F169")</f>
        <v xml:space="preserve"> </v>
      </c>
      <c r="Q167" t="s">
        <v>264</v>
      </c>
      <c r="R167">
        <v>17</v>
      </c>
    </row>
    <row r="168" spans="1:18" x14ac:dyDescent="0.25">
      <c r="A168" s="197" t="str">
        <f>'Total Payment Amount'!$D$2</f>
        <v>UCLA Health System</v>
      </c>
      <c r="B168" s="197" t="str">
        <f>'Total Payment Amount'!$D$3</f>
        <v>DY 7</v>
      </c>
      <c r="C168" s="198">
        <f>'Total Payment Amount'!$D$4</f>
        <v>41212</v>
      </c>
      <c r="D168" s="200" t="str">
        <f t="shared" ca="1" si="6"/>
        <v>Category 2: Integrate Physical and Behavioral Health Care</v>
      </c>
      <c r="E168" s="197">
        <f t="shared" ca="1" si="7"/>
        <v>0</v>
      </c>
      <c r="F168" s="197">
        <f t="shared" ca="1" si="8"/>
        <v>0</v>
      </c>
      <c r="G168" s="200" t="str">
        <f ca="1">INDIRECT("'"&amp;$Q168&amp;"'!B172")</f>
        <v>Improvement Milestone:</v>
      </c>
      <c r="H168" s="197">
        <f ca="1">INDIRECT("'"&amp;$Q168&amp;"'!D172")</f>
        <v>0</v>
      </c>
      <c r="I168" s="197"/>
      <c r="J168" s="197">
        <f ca="1">INDIRECT("'"&amp;$Q168&amp;"'!F175")</f>
        <v>0</v>
      </c>
      <c r="K168" s="197">
        <f ca="1">INDIRECT("'"&amp;$Q168&amp;"'!F177")</f>
        <v>0</v>
      </c>
      <c r="L168" s="197" t="str">
        <f ca="1">INDIRECT("'"&amp;$Q168&amp;"'!F179")</f>
        <v>N/A</v>
      </c>
      <c r="M168" s="197">
        <f ca="1">INDIRECT("'"&amp;$Q168&amp;"'!F182")</f>
        <v>0</v>
      </c>
      <c r="N168" s="197">
        <f ca="1">INDIRECT("'"&amp;$Q168&amp;"'!B184")</f>
        <v>0</v>
      </c>
      <c r="O168" s="197">
        <f ca="1">INDIRECT("'"&amp;$Q168&amp;"'!F192")</f>
        <v>0</v>
      </c>
      <c r="P168" s="197" t="str">
        <f ca="1">INDIRECT("'"&amp;$Q168&amp;"'!F194")</f>
        <v xml:space="preserve"> </v>
      </c>
      <c r="Q168" t="s">
        <v>264</v>
      </c>
      <c r="R168">
        <v>17</v>
      </c>
    </row>
    <row r="169" spans="1:18" x14ac:dyDescent="0.25">
      <c r="A169" s="197" t="str">
        <f>'Total Payment Amount'!$D$2</f>
        <v>UCLA Health System</v>
      </c>
      <c r="B169" s="197" t="str">
        <f>'Total Payment Amount'!$D$3</f>
        <v>DY 7</v>
      </c>
      <c r="C169" s="198">
        <f>'Total Payment Amount'!$D$4</f>
        <v>41212</v>
      </c>
      <c r="D169" s="200" t="str">
        <f t="shared" ca="1" si="6"/>
        <v>Category 2: Integrate Physical and Behavioral Health Care</v>
      </c>
      <c r="E169" s="197">
        <f t="shared" ca="1" si="7"/>
        <v>0</v>
      </c>
      <c r="F169" s="197">
        <f t="shared" ca="1" si="8"/>
        <v>0</v>
      </c>
      <c r="G169" s="200" t="str">
        <f ca="1">INDIRECT("'"&amp;$Q169&amp;"'!B197")</f>
        <v>Improvement Milestone:</v>
      </c>
      <c r="H169" s="197">
        <f ca="1">INDIRECT("'"&amp;$Q169&amp;"'!D197")</f>
        <v>0</v>
      </c>
      <c r="I169" s="197"/>
      <c r="J169" s="197">
        <f ca="1">INDIRECT("'"&amp;$Q169&amp;"'!F200")</f>
        <v>0</v>
      </c>
      <c r="K169" s="197">
        <f ca="1">INDIRECT("'"&amp;$Q169&amp;"'!F202")</f>
        <v>0</v>
      </c>
      <c r="L169" s="197" t="str">
        <f ca="1">INDIRECT("'"&amp;$Q169&amp;"'!F204")</f>
        <v>N/A</v>
      </c>
      <c r="M169" s="197">
        <f ca="1">INDIRECT("'"&amp;$Q169&amp;"'!F207")</f>
        <v>0</v>
      </c>
      <c r="N169" s="197">
        <f ca="1">INDIRECT("'"&amp;$Q169&amp;"'!B209")</f>
        <v>0</v>
      </c>
      <c r="O169" s="197">
        <f ca="1">INDIRECT("'"&amp;$Q169&amp;"'!F217")</f>
        <v>0</v>
      </c>
      <c r="P169" s="197" t="str">
        <f ca="1">INDIRECT("'"&amp;$Q169&amp;"'!F219")</f>
        <v xml:space="preserve"> </v>
      </c>
      <c r="Q169" t="s">
        <v>264</v>
      </c>
      <c r="R169">
        <v>17</v>
      </c>
    </row>
    <row r="170" spans="1:18" x14ac:dyDescent="0.25">
      <c r="A170" s="197" t="str">
        <f>'Total Payment Amount'!$D$2</f>
        <v>UCLA Health System</v>
      </c>
      <c r="B170" s="197" t="str">
        <f>'Total Payment Amount'!$D$3</f>
        <v>DY 7</v>
      </c>
      <c r="C170" s="198">
        <f>'Total Payment Amount'!$D$4</f>
        <v>41212</v>
      </c>
      <c r="D170" s="200" t="str">
        <f t="shared" ca="1" si="6"/>
        <v>Category 2: Integrate Physical and Behavioral Health Care</v>
      </c>
      <c r="E170" s="197">
        <f t="shared" ca="1" si="7"/>
        <v>0</v>
      </c>
      <c r="F170" s="197">
        <f t="shared" ca="1" si="8"/>
        <v>0</v>
      </c>
      <c r="G170" s="200" t="str">
        <f ca="1">INDIRECT("'"&amp;$Q170&amp;"'!B222")</f>
        <v>Improvement Milestone:</v>
      </c>
      <c r="H170" s="197">
        <f ca="1">INDIRECT("'"&amp;$Q170&amp;"'!D222")</f>
        <v>0</v>
      </c>
      <c r="I170" s="197"/>
      <c r="J170" s="197">
        <f ca="1">INDIRECT("'"&amp;$Q170&amp;"'!F225")</f>
        <v>0</v>
      </c>
      <c r="K170" s="197">
        <f ca="1">INDIRECT("'"&amp;$Q170&amp;"'!F227")</f>
        <v>0</v>
      </c>
      <c r="L170" s="197" t="str">
        <f ca="1">INDIRECT("'"&amp;$Q170&amp;"'!F229")</f>
        <v>N/A</v>
      </c>
      <c r="M170" s="197">
        <f ca="1">INDIRECT("'"&amp;$Q170&amp;"'!F232")</f>
        <v>0</v>
      </c>
      <c r="N170" s="197">
        <f ca="1">INDIRECT("'"&amp;$Q170&amp;"'!B234")</f>
        <v>0</v>
      </c>
      <c r="O170" s="197">
        <f ca="1">INDIRECT("'"&amp;$Q170&amp;"'!F242")</f>
        <v>0</v>
      </c>
      <c r="P170" s="197" t="str">
        <f ca="1">INDIRECT("'"&amp;$Q170&amp;"'!F244")</f>
        <v xml:space="preserve"> </v>
      </c>
      <c r="Q170" t="s">
        <v>264</v>
      </c>
      <c r="R170">
        <v>17</v>
      </c>
    </row>
    <row r="171" spans="1:18" x14ac:dyDescent="0.25">
      <c r="A171" s="197" t="str">
        <f>'Total Payment Amount'!$D$2</f>
        <v>UCLA Health System</v>
      </c>
      <c r="B171" s="197" t="str">
        <f>'Total Payment Amount'!$D$3</f>
        <v>DY 7</v>
      </c>
      <c r="C171" s="198">
        <f>'Total Payment Amount'!$D$4</f>
        <v>41212</v>
      </c>
      <c r="D171" s="200" t="str">
        <f t="shared" ca="1" si="6"/>
        <v>Category 2: Integrate Physical and Behavioral Health Care</v>
      </c>
      <c r="E171" s="197">
        <f t="shared" ca="1" si="7"/>
        <v>0</v>
      </c>
      <c r="F171" s="197">
        <f t="shared" ca="1" si="8"/>
        <v>0</v>
      </c>
      <c r="G171" s="200" t="str">
        <f ca="1">INDIRECT("'"&amp;$Q171&amp;"'!B247")</f>
        <v>Improvement Milestone:</v>
      </c>
      <c r="H171" s="197">
        <f ca="1">INDIRECT("'"&amp;$Q171&amp;"'!D247")</f>
        <v>0</v>
      </c>
      <c r="I171" s="197"/>
      <c r="J171" s="197">
        <f ca="1">INDIRECT("'"&amp;$Q171&amp;"'!F250")</f>
        <v>0</v>
      </c>
      <c r="K171" s="197">
        <f ca="1">INDIRECT("'"&amp;$Q171&amp;"'!F252")</f>
        <v>0</v>
      </c>
      <c r="L171" s="197" t="str">
        <f ca="1">INDIRECT("'"&amp;$Q171&amp;"'!F254")</f>
        <v>N/A</v>
      </c>
      <c r="M171" s="197">
        <f ca="1">INDIRECT("'"&amp;$Q171&amp;"'!F257")</f>
        <v>0</v>
      </c>
      <c r="N171" s="197">
        <f ca="1">INDIRECT("'"&amp;$Q171&amp;"'!B259")</f>
        <v>0</v>
      </c>
      <c r="O171" s="197">
        <f ca="1">INDIRECT("'"&amp;$Q171&amp;"'!F267")</f>
        <v>0</v>
      </c>
      <c r="P171" s="197" t="str">
        <f ca="1">INDIRECT("'"&amp;$Q171&amp;"'!F269")</f>
        <v xml:space="preserve"> </v>
      </c>
      <c r="Q171" t="s">
        <v>264</v>
      </c>
      <c r="R171">
        <v>17</v>
      </c>
    </row>
    <row r="172" spans="1:18" x14ac:dyDescent="0.25">
      <c r="A172" s="197" t="str">
        <f>'Total Payment Amount'!$D$2</f>
        <v>UCLA Health System</v>
      </c>
      <c r="B172" s="197" t="str">
        <f>'Total Payment Amount'!$D$3</f>
        <v>DY 7</v>
      </c>
      <c r="C172" s="198">
        <f>'Total Payment Amount'!$D$4</f>
        <v>41212</v>
      </c>
      <c r="D172" s="200" t="str">
        <f t="shared" ca="1" si="6"/>
        <v>Category 2: Increase Specialty Care Access/Redesign Referral Process</v>
      </c>
      <c r="E172" s="197">
        <f t="shared" ca="1" si="7"/>
        <v>0</v>
      </c>
      <c r="F172" s="197">
        <f t="shared" ca="1" si="8"/>
        <v>0</v>
      </c>
      <c r="G172" s="200" t="str">
        <f ca="1">INDIRECT("'"&amp;$Q172&amp;"'!B22")</f>
        <v>Process Milestone:</v>
      </c>
      <c r="H172" s="197">
        <f ca="1">INDIRECT("'"&amp;$Q172&amp;"'!D22")</f>
        <v>0</v>
      </c>
      <c r="I172" s="197"/>
      <c r="J172" s="197">
        <f ca="1">INDIRECT("'"&amp;$Q172&amp;"'!F25")</f>
        <v>0</v>
      </c>
      <c r="K172" s="197">
        <f ca="1">INDIRECT("'"&amp;$Q172&amp;"'!F27")</f>
        <v>0</v>
      </c>
      <c r="L172" s="197" t="str">
        <f ca="1">INDIRECT("'"&amp;$Q172&amp;"'!F29")</f>
        <v>N/A</v>
      </c>
      <c r="M172" s="197">
        <f ca="1">INDIRECT("'"&amp;$Q172&amp;"'!F32")</f>
        <v>0</v>
      </c>
      <c r="N172" s="197">
        <f ca="1">INDIRECT("'"&amp;$Q172&amp;"'!B34")</f>
        <v>0</v>
      </c>
      <c r="O172" s="197">
        <f ca="1">INDIRECT("'"&amp;$Q172&amp;"'!F42")</f>
        <v>0</v>
      </c>
      <c r="P172" s="197" t="str">
        <f ca="1">INDIRECT("'"&amp;$Q172&amp;"'!F44")</f>
        <v xml:space="preserve"> </v>
      </c>
      <c r="Q172" t="s">
        <v>265</v>
      </c>
      <c r="R172">
        <v>18</v>
      </c>
    </row>
    <row r="173" spans="1:18" x14ac:dyDescent="0.25">
      <c r="A173" s="197" t="str">
        <f>'Total Payment Amount'!$D$2</f>
        <v>UCLA Health System</v>
      </c>
      <c r="B173" s="197" t="str">
        <f>'Total Payment Amount'!$D$3</f>
        <v>DY 7</v>
      </c>
      <c r="C173" s="198">
        <f>'Total Payment Amount'!$D$4</f>
        <v>41212</v>
      </c>
      <c r="D173" s="200" t="str">
        <f t="shared" ca="1" si="6"/>
        <v>Category 2: Increase Specialty Care Access/Redesign Referral Process</v>
      </c>
      <c r="E173" s="197">
        <f t="shared" ca="1" si="7"/>
        <v>0</v>
      </c>
      <c r="F173" s="197">
        <f t="shared" ca="1" si="8"/>
        <v>0</v>
      </c>
      <c r="G173" s="200" t="str">
        <f ca="1">INDIRECT("'"&amp;$Q173&amp;"'!B47")</f>
        <v>Process Milestone:</v>
      </c>
      <c r="H173" s="197">
        <f ca="1">INDIRECT("'"&amp;$Q173&amp;"'!D47")</f>
        <v>0</v>
      </c>
      <c r="I173" s="197"/>
      <c r="J173" s="197">
        <f ca="1">INDIRECT("'"&amp;$Q173&amp;"'!F50")</f>
        <v>0</v>
      </c>
      <c r="K173" s="197">
        <f ca="1">INDIRECT("'"&amp;$Q173&amp;"'!F52")</f>
        <v>0</v>
      </c>
      <c r="L173" s="197" t="str">
        <f ca="1">INDIRECT("'"&amp;$Q173&amp;"'!F54")</f>
        <v>N/A</v>
      </c>
      <c r="M173" s="197">
        <f ca="1">INDIRECT("'"&amp;$Q173&amp;"'!F57")</f>
        <v>0</v>
      </c>
      <c r="N173" s="197">
        <f ca="1">INDIRECT("'"&amp;$Q173&amp;"'!B59")</f>
        <v>0</v>
      </c>
      <c r="O173" s="197">
        <f ca="1">INDIRECT("'"&amp;$Q173&amp;"'!F67")</f>
        <v>0</v>
      </c>
      <c r="P173" s="197" t="str">
        <f ca="1">INDIRECT("'"&amp;$Q173&amp;"'!F69")</f>
        <v xml:space="preserve"> </v>
      </c>
      <c r="Q173" t="s">
        <v>265</v>
      </c>
      <c r="R173">
        <v>18</v>
      </c>
    </row>
    <row r="174" spans="1:18" x14ac:dyDescent="0.25">
      <c r="A174" s="197" t="str">
        <f>'Total Payment Amount'!$D$2</f>
        <v>UCLA Health System</v>
      </c>
      <c r="B174" s="197" t="str">
        <f>'Total Payment Amount'!$D$3</f>
        <v>DY 7</v>
      </c>
      <c r="C174" s="198">
        <f>'Total Payment Amount'!$D$4</f>
        <v>41212</v>
      </c>
      <c r="D174" s="200" t="str">
        <f t="shared" ca="1" si="6"/>
        <v>Category 2: Increase Specialty Care Access/Redesign Referral Process</v>
      </c>
      <c r="E174" s="197">
        <f t="shared" ca="1" si="7"/>
        <v>0</v>
      </c>
      <c r="F174" s="197">
        <f t="shared" ca="1" si="8"/>
        <v>0</v>
      </c>
      <c r="G174" s="200" t="str">
        <f ca="1">INDIRECT("'"&amp;$Q174&amp;"'!B72")</f>
        <v>Process Milestone:</v>
      </c>
      <c r="H174" s="197">
        <f ca="1">INDIRECT("'"&amp;$Q174&amp;"'!D72")</f>
        <v>0</v>
      </c>
      <c r="I174" s="197"/>
      <c r="J174" s="197">
        <f ca="1">INDIRECT("'"&amp;$Q174&amp;"'!F75")</f>
        <v>0</v>
      </c>
      <c r="K174" s="197">
        <f ca="1">INDIRECT("'"&amp;$Q174&amp;"'!F77")</f>
        <v>0</v>
      </c>
      <c r="L174" s="197" t="str">
        <f ca="1">INDIRECT("'"&amp;$Q174&amp;"'!F79")</f>
        <v>N/A</v>
      </c>
      <c r="M174" s="197">
        <f ca="1">INDIRECT("'"&amp;$Q174&amp;"'!F82")</f>
        <v>0</v>
      </c>
      <c r="N174" s="197">
        <f ca="1">INDIRECT("'"&amp;$Q174&amp;"'!B84")</f>
        <v>0</v>
      </c>
      <c r="O174" s="197">
        <f ca="1">INDIRECT("'"&amp;$Q174&amp;"'!F92")</f>
        <v>0</v>
      </c>
      <c r="P174" s="197" t="str">
        <f ca="1">INDIRECT("'"&amp;$Q174&amp;"'!F94")</f>
        <v xml:space="preserve"> </v>
      </c>
      <c r="Q174" t="s">
        <v>265</v>
      </c>
      <c r="R174">
        <v>18</v>
      </c>
    </row>
    <row r="175" spans="1:18" x14ac:dyDescent="0.25">
      <c r="A175" s="197" t="str">
        <f>'Total Payment Amount'!$D$2</f>
        <v>UCLA Health System</v>
      </c>
      <c r="B175" s="197" t="str">
        <f>'Total Payment Amount'!$D$3</f>
        <v>DY 7</v>
      </c>
      <c r="C175" s="198">
        <f>'Total Payment Amount'!$D$4</f>
        <v>41212</v>
      </c>
      <c r="D175" s="200" t="str">
        <f t="shared" ca="1" si="6"/>
        <v>Category 2: Increase Specialty Care Access/Redesign Referral Process</v>
      </c>
      <c r="E175" s="197">
        <f t="shared" ca="1" si="7"/>
        <v>0</v>
      </c>
      <c r="F175" s="197">
        <f t="shared" ca="1" si="8"/>
        <v>0</v>
      </c>
      <c r="G175" s="200" t="str">
        <f ca="1">INDIRECT("'"&amp;$Q175&amp;"'!B97")</f>
        <v>Process Milestone:</v>
      </c>
      <c r="H175" s="197">
        <f ca="1">INDIRECT("'"&amp;$Q175&amp;"'!D97")</f>
        <v>0</v>
      </c>
      <c r="I175" s="197"/>
      <c r="J175" s="197">
        <f ca="1">INDIRECT("'"&amp;$Q175&amp;"'!F100")</f>
        <v>0</v>
      </c>
      <c r="K175" s="197">
        <f ca="1">INDIRECT("'"&amp;$Q175&amp;"'!F102")</f>
        <v>0</v>
      </c>
      <c r="L175" s="197" t="str">
        <f ca="1">INDIRECT("'"&amp;$Q175&amp;"'!F104")</f>
        <v>N/A</v>
      </c>
      <c r="M175" s="197">
        <f ca="1">INDIRECT("'"&amp;$Q175&amp;"'!F107")</f>
        <v>0</v>
      </c>
      <c r="N175" s="197">
        <f ca="1">INDIRECT("'"&amp;$Q175&amp;"'!B109")</f>
        <v>0</v>
      </c>
      <c r="O175" s="197">
        <f ca="1">INDIRECT("'"&amp;$Q175&amp;"'!F117")</f>
        <v>0</v>
      </c>
      <c r="P175" s="197" t="str">
        <f ca="1">INDIRECT("'"&amp;$Q175&amp;"'!F119")</f>
        <v xml:space="preserve"> </v>
      </c>
      <c r="Q175" t="s">
        <v>265</v>
      </c>
      <c r="R175">
        <v>18</v>
      </c>
    </row>
    <row r="176" spans="1:18" x14ac:dyDescent="0.25">
      <c r="A176" s="197" t="str">
        <f>'Total Payment Amount'!$D$2</f>
        <v>UCLA Health System</v>
      </c>
      <c r="B176" s="197" t="str">
        <f>'Total Payment Amount'!$D$3</f>
        <v>DY 7</v>
      </c>
      <c r="C176" s="198">
        <f>'Total Payment Amount'!$D$4</f>
        <v>41212</v>
      </c>
      <c r="D176" s="200" t="str">
        <f t="shared" ca="1" si="6"/>
        <v>Category 2: Increase Specialty Care Access/Redesign Referral Process</v>
      </c>
      <c r="E176" s="197">
        <f t="shared" ca="1" si="7"/>
        <v>0</v>
      </c>
      <c r="F176" s="197">
        <f t="shared" ca="1" si="8"/>
        <v>0</v>
      </c>
      <c r="G176" s="200" t="str">
        <f ca="1">INDIRECT("'"&amp;$Q176&amp;"'!B122")</f>
        <v>Process Milestone:</v>
      </c>
      <c r="H176" s="197">
        <f ca="1">INDIRECT("'"&amp;$Q176&amp;"'!D122")</f>
        <v>0</v>
      </c>
      <c r="I176" s="197"/>
      <c r="J176" s="197">
        <f ca="1">INDIRECT("'"&amp;$Q176&amp;"'!F125")</f>
        <v>0</v>
      </c>
      <c r="K176" s="197">
        <f ca="1">INDIRECT("'"&amp;$Q176&amp;"'!F127")</f>
        <v>0</v>
      </c>
      <c r="L176" s="197" t="str">
        <f ca="1">INDIRECT("'"&amp;$Q176&amp;"'!F129")</f>
        <v>N/A</v>
      </c>
      <c r="M176" s="197">
        <f ca="1">INDIRECT("'"&amp;$Q176&amp;"'!F132")</f>
        <v>0</v>
      </c>
      <c r="N176" s="197">
        <f ca="1">INDIRECT("'"&amp;$Q176&amp;"'!B134")</f>
        <v>0</v>
      </c>
      <c r="O176" s="197">
        <f ca="1">INDIRECT("'"&amp;$Q176&amp;"'!F142")</f>
        <v>0</v>
      </c>
      <c r="P176" s="197" t="str">
        <f ca="1">INDIRECT("'"&amp;$Q176&amp;"'!F144")</f>
        <v xml:space="preserve"> </v>
      </c>
      <c r="Q176" t="s">
        <v>265</v>
      </c>
      <c r="R176">
        <v>18</v>
      </c>
    </row>
    <row r="177" spans="1:18" x14ac:dyDescent="0.25">
      <c r="A177" s="197" t="str">
        <f>'Total Payment Amount'!$D$2</f>
        <v>UCLA Health System</v>
      </c>
      <c r="B177" s="197" t="str">
        <f>'Total Payment Amount'!$D$3</f>
        <v>DY 7</v>
      </c>
      <c r="C177" s="198">
        <f>'Total Payment Amount'!$D$4</f>
        <v>41212</v>
      </c>
      <c r="D177" s="200" t="str">
        <f t="shared" ca="1" si="6"/>
        <v>Category 2: Increase Specialty Care Access/Redesign Referral Process</v>
      </c>
      <c r="E177" s="197">
        <f t="shared" ca="1" si="7"/>
        <v>0</v>
      </c>
      <c r="F177" s="197">
        <f t="shared" ca="1" si="8"/>
        <v>0</v>
      </c>
      <c r="G177" s="200" t="str">
        <f ca="1">INDIRECT("'"&amp;$Q177&amp;"'!B147")</f>
        <v>Improvement Milestone:</v>
      </c>
      <c r="H177" s="197">
        <f ca="1">INDIRECT("'"&amp;$Q177&amp;"'!D147")</f>
        <v>0</v>
      </c>
      <c r="I177" s="197"/>
      <c r="J177" s="197">
        <f ca="1">INDIRECT("'"&amp;$Q177&amp;"'!F150")</f>
        <v>0</v>
      </c>
      <c r="K177" s="197">
        <f ca="1">INDIRECT("'"&amp;$Q177&amp;"'!F152")</f>
        <v>0</v>
      </c>
      <c r="L177" s="197" t="str">
        <f ca="1">INDIRECT("'"&amp;$Q177&amp;"'!F154")</f>
        <v>N/A</v>
      </c>
      <c r="M177" s="197">
        <f ca="1">INDIRECT("'"&amp;$Q177&amp;"'!F157")</f>
        <v>0</v>
      </c>
      <c r="N177" s="197">
        <f ca="1">INDIRECT("'"&amp;$Q177&amp;"'!B159")</f>
        <v>0</v>
      </c>
      <c r="O177" s="197">
        <f ca="1">INDIRECT("'"&amp;$Q177&amp;"'!F167")</f>
        <v>0</v>
      </c>
      <c r="P177" s="197" t="str">
        <f ca="1">INDIRECT("'"&amp;$Q177&amp;"'!F169")</f>
        <v xml:space="preserve"> </v>
      </c>
      <c r="Q177" t="s">
        <v>265</v>
      </c>
      <c r="R177">
        <v>18</v>
      </c>
    </row>
    <row r="178" spans="1:18" x14ac:dyDescent="0.25">
      <c r="A178" s="197" t="str">
        <f>'Total Payment Amount'!$D$2</f>
        <v>UCLA Health System</v>
      </c>
      <c r="B178" s="197" t="str">
        <f>'Total Payment Amount'!$D$3</f>
        <v>DY 7</v>
      </c>
      <c r="C178" s="198">
        <f>'Total Payment Amount'!$D$4</f>
        <v>41212</v>
      </c>
      <c r="D178" s="200" t="str">
        <f t="shared" ca="1" si="6"/>
        <v>Category 2: Increase Specialty Care Access/Redesign Referral Process</v>
      </c>
      <c r="E178" s="197">
        <f t="shared" ca="1" si="7"/>
        <v>0</v>
      </c>
      <c r="F178" s="197">
        <f t="shared" ca="1" si="8"/>
        <v>0</v>
      </c>
      <c r="G178" s="200" t="str">
        <f ca="1">INDIRECT("'"&amp;$Q178&amp;"'!B172")</f>
        <v>Improvement Milestone:</v>
      </c>
      <c r="H178" s="197">
        <f ca="1">INDIRECT("'"&amp;$Q178&amp;"'!D172")</f>
        <v>0</v>
      </c>
      <c r="I178" s="197"/>
      <c r="J178" s="197">
        <f ca="1">INDIRECT("'"&amp;$Q178&amp;"'!F175")</f>
        <v>0</v>
      </c>
      <c r="K178" s="197">
        <f ca="1">INDIRECT("'"&amp;$Q178&amp;"'!F177")</f>
        <v>0</v>
      </c>
      <c r="L178" s="197" t="str">
        <f ca="1">INDIRECT("'"&amp;$Q178&amp;"'!F179")</f>
        <v>N/A</v>
      </c>
      <c r="M178" s="197">
        <f ca="1">INDIRECT("'"&amp;$Q178&amp;"'!F182")</f>
        <v>0</v>
      </c>
      <c r="N178" s="197">
        <f ca="1">INDIRECT("'"&amp;$Q178&amp;"'!B184")</f>
        <v>0</v>
      </c>
      <c r="O178" s="197">
        <f ca="1">INDIRECT("'"&amp;$Q178&amp;"'!F192")</f>
        <v>0</v>
      </c>
      <c r="P178" s="197" t="str">
        <f ca="1">INDIRECT("'"&amp;$Q178&amp;"'!F194")</f>
        <v xml:space="preserve"> </v>
      </c>
      <c r="Q178" t="s">
        <v>265</v>
      </c>
      <c r="R178">
        <v>18</v>
      </c>
    </row>
    <row r="179" spans="1:18" x14ac:dyDescent="0.25">
      <c r="A179" s="197" t="str">
        <f>'Total Payment Amount'!$D$2</f>
        <v>UCLA Health System</v>
      </c>
      <c r="B179" s="197" t="str">
        <f>'Total Payment Amount'!$D$3</f>
        <v>DY 7</v>
      </c>
      <c r="C179" s="198">
        <f>'Total Payment Amount'!$D$4</f>
        <v>41212</v>
      </c>
      <c r="D179" s="200" t="str">
        <f t="shared" ca="1" si="6"/>
        <v>Category 2: Increase Specialty Care Access/Redesign Referral Process</v>
      </c>
      <c r="E179" s="197">
        <f t="shared" ca="1" si="7"/>
        <v>0</v>
      </c>
      <c r="F179" s="197">
        <f t="shared" ca="1" si="8"/>
        <v>0</v>
      </c>
      <c r="G179" s="200" t="str">
        <f ca="1">INDIRECT("'"&amp;$Q179&amp;"'!B197")</f>
        <v>Improvement Milestone:</v>
      </c>
      <c r="H179" s="197">
        <f ca="1">INDIRECT("'"&amp;$Q179&amp;"'!D197")</f>
        <v>0</v>
      </c>
      <c r="I179" s="197"/>
      <c r="J179" s="197">
        <f ca="1">INDIRECT("'"&amp;$Q179&amp;"'!F200")</f>
        <v>0</v>
      </c>
      <c r="K179" s="197">
        <f ca="1">INDIRECT("'"&amp;$Q179&amp;"'!F202")</f>
        <v>0</v>
      </c>
      <c r="L179" s="197" t="str">
        <f ca="1">INDIRECT("'"&amp;$Q179&amp;"'!F204")</f>
        <v>N/A</v>
      </c>
      <c r="M179" s="197">
        <f ca="1">INDIRECT("'"&amp;$Q179&amp;"'!F207")</f>
        <v>0</v>
      </c>
      <c r="N179" s="197">
        <f ca="1">INDIRECT("'"&amp;$Q179&amp;"'!B209")</f>
        <v>0</v>
      </c>
      <c r="O179" s="197">
        <f ca="1">INDIRECT("'"&amp;$Q179&amp;"'!F217")</f>
        <v>0</v>
      </c>
      <c r="P179" s="197" t="str">
        <f ca="1">INDIRECT("'"&amp;$Q179&amp;"'!F219")</f>
        <v xml:space="preserve"> </v>
      </c>
      <c r="Q179" t="s">
        <v>265</v>
      </c>
      <c r="R179">
        <v>18</v>
      </c>
    </row>
    <row r="180" spans="1:18" x14ac:dyDescent="0.25">
      <c r="A180" s="197" t="str">
        <f>'Total Payment Amount'!$D$2</f>
        <v>UCLA Health System</v>
      </c>
      <c r="B180" s="197" t="str">
        <f>'Total Payment Amount'!$D$3</f>
        <v>DY 7</v>
      </c>
      <c r="C180" s="198">
        <f>'Total Payment Amount'!$D$4</f>
        <v>41212</v>
      </c>
      <c r="D180" s="200" t="str">
        <f t="shared" ca="1" si="6"/>
        <v>Category 2: Increase Specialty Care Access/Redesign Referral Process</v>
      </c>
      <c r="E180" s="197">
        <f t="shared" ca="1" si="7"/>
        <v>0</v>
      </c>
      <c r="F180" s="197">
        <f t="shared" ca="1" si="8"/>
        <v>0</v>
      </c>
      <c r="G180" s="200" t="str">
        <f ca="1">INDIRECT("'"&amp;$Q180&amp;"'!B222")</f>
        <v>Improvement Milestone:</v>
      </c>
      <c r="H180" s="197">
        <f ca="1">INDIRECT("'"&amp;$Q180&amp;"'!D222")</f>
        <v>0</v>
      </c>
      <c r="I180" s="197"/>
      <c r="J180" s="197">
        <f ca="1">INDIRECT("'"&amp;$Q180&amp;"'!F225")</f>
        <v>0</v>
      </c>
      <c r="K180" s="197">
        <f ca="1">INDIRECT("'"&amp;$Q180&amp;"'!F227")</f>
        <v>0</v>
      </c>
      <c r="L180" s="197" t="str">
        <f ca="1">INDIRECT("'"&amp;$Q180&amp;"'!F229")</f>
        <v>N/A</v>
      </c>
      <c r="M180" s="197">
        <f ca="1">INDIRECT("'"&amp;$Q180&amp;"'!F232")</f>
        <v>0</v>
      </c>
      <c r="N180" s="197">
        <f ca="1">INDIRECT("'"&amp;$Q180&amp;"'!B234")</f>
        <v>0</v>
      </c>
      <c r="O180" s="197">
        <f ca="1">INDIRECT("'"&amp;$Q180&amp;"'!F242")</f>
        <v>0</v>
      </c>
      <c r="P180" s="197" t="str">
        <f ca="1">INDIRECT("'"&amp;$Q180&amp;"'!F244")</f>
        <v xml:space="preserve"> </v>
      </c>
      <c r="Q180" t="s">
        <v>265</v>
      </c>
      <c r="R180">
        <v>18</v>
      </c>
    </row>
    <row r="181" spans="1:18" x14ac:dyDescent="0.25">
      <c r="A181" s="197" t="str">
        <f>'Total Payment Amount'!$D$2</f>
        <v>UCLA Health System</v>
      </c>
      <c r="B181" s="197" t="str">
        <f>'Total Payment Amount'!$D$3</f>
        <v>DY 7</v>
      </c>
      <c r="C181" s="198">
        <f>'Total Payment Amount'!$D$4</f>
        <v>41212</v>
      </c>
      <c r="D181" s="200" t="str">
        <f t="shared" ca="1" si="6"/>
        <v>Category 2: Increase Specialty Care Access/Redesign Referral Process</v>
      </c>
      <c r="E181" s="197">
        <f t="shared" ca="1" si="7"/>
        <v>0</v>
      </c>
      <c r="F181" s="197">
        <f t="shared" ca="1" si="8"/>
        <v>0</v>
      </c>
      <c r="G181" s="200" t="str">
        <f ca="1">INDIRECT("'"&amp;$Q181&amp;"'!B247")</f>
        <v>Improvement Milestone:</v>
      </c>
      <c r="H181" s="197">
        <f ca="1">INDIRECT("'"&amp;$Q181&amp;"'!D247")</f>
        <v>0</v>
      </c>
      <c r="I181" s="197"/>
      <c r="J181" s="197">
        <f ca="1">INDIRECT("'"&amp;$Q181&amp;"'!F250")</f>
        <v>0</v>
      </c>
      <c r="K181" s="197">
        <f ca="1">INDIRECT("'"&amp;$Q181&amp;"'!F252")</f>
        <v>0</v>
      </c>
      <c r="L181" s="197" t="str">
        <f ca="1">INDIRECT("'"&amp;$Q181&amp;"'!F254")</f>
        <v>N/A</v>
      </c>
      <c r="M181" s="197">
        <f ca="1">INDIRECT("'"&amp;$Q181&amp;"'!F257")</f>
        <v>0</v>
      </c>
      <c r="N181" s="197">
        <f ca="1">INDIRECT("'"&amp;$Q181&amp;"'!B259")</f>
        <v>0</v>
      </c>
      <c r="O181" s="197">
        <f ca="1">INDIRECT("'"&amp;$Q181&amp;"'!F267")</f>
        <v>0</v>
      </c>
      <c r="P181" s="197" t="str">
        <f ca="1">INDIRECT("'"&amp;$Q181&amp;"'!F269")</f>
        <v xml:space="preserve"> </v>
      </c>
      <c r="Q181" t="s">
        <v>265</v>
      </c>
      <c r="R181">
        <v>18</v>
      </c>
    </row>
    <row r="182" spans="1:18" x14ac:dyDescent="0.25">
      <c r="A182" s="197" t="str">
        <f>'Total Payment Amount'!$D$2</f>
        <v>UCLA Health System</v>
      </c>
      <c r="B182" s="197" t="str">
        <f>'Total Payment Amount'!$D$3</f>
        <v>DY 7</v>
      </c>
      <c r="C182" s="198">
        <f>'Total Payment Amount'!$D$4</f>
        <v>41212</v>
      </c>
      <c r="D182" s="200" t="str">
        <f t="shared" ca="1" si="6"/>
        <v>Category 2: Establish/Expand a Patient Care Navigation Program</v>
      </c>
      <c r="E182" s="197">
        <f t="shared" ca="1" si="7"/>
        <v>0</v>
      </c>
      <c r="F182" s="197">
        <f t="shared" ca="1" si="8"/>
        <v>0</v>
      </c>
      <c r="G182" s="200" t="str">
        <f ca="1">INDIRECT("'"&amp;$Q182&amp;"'!B22")</f>
        <v>Process Milestone:</v>
      </c>
      <c r="H182" s="197">
        <f ca="1">INDIRECT("'"&amp;$Q182&amp;"'!D22")</f>
        <v>0</v>
      </c>
      <c r="I182" s="197"/>
      <c r="J182" s="197">
        <f ca="1">INDIRECT("'"&amp;$Q182&amp;"'!F25")</f>
        <v>0</v>
      </c>
      <c r="K182" s="197">
        <f ca="1">INDIRECT("'"&amp;$Q182&amp;"'!F27")</f>
        <v>0</v>
      </c>
      <c r="L182" s="197" t="str">
        <f ca="1">INDIRECT("'"&amp;$Q182&amp;"'!F29")</f>
        <v>N/A</v>
      </c>
      <c r="M182" s="197">
        <f ca="1">INDIRECT("'"&amp;$Q182&amp;"'!F32")</f>
        <v>0</v>
      </c>
      <c r="N182" s="197">
        <f ca="1">INDIRECT("'"&amp;$Q182&amp;"'!B34")</f>
        <v>0</v>
      </c>
      <c r="O182" s="197">
        <f ca="1">INDIRECT("'"&amp;$Q182&amp;"'!F42")</f>
        <v>0</v>
      </c>
      <c r="P182" s="197" t="str">
        <f ca="1">INDIRECT("'"&amp;$Q182&amp;"'!F44")</f>
        <v xml:space="preserve"> </v>
      </c>
      <c r="Q182" t="s">
        <v>266</v>
      </c>
      <c r="R182">
        <v>19</v>
      </c>
    </row>
    <row r="183" spans="1:18" x14ac:dyDescent="0.25">
      <c r="A183" s="197" t="str">
        <f>'Total Payment Amount'!$D$2</f>
        <v>UCLA Health System</v>
      </c>
      <c r="B183" s="197" t="str">
        <f>'Total Payment Amount'!$D$3</f>
        <v>DY 7</v>
      </c>
      <c r="C183" s="198">
        <f>'Total Payment Amount'!$D$4</f>
        <v>41212</v>
      </c>
      <c r="D183" s="200" t="str">
        <f t="shared" ca="1" si="6"/>
        <v>Category 2: Establish/Expand a Patient Care Navigation Program</v>
      </c>
      <c r="E183" s="197">
        <f t="shared" ca="1" si="7"/>
        <v>0</v>
      </c>
      <c r="F183" s="197">
        <f t="shared" ca="1" si="8"/>
        <v>0</v>
      </c>
      <c r="G183" s="200" t="str">
        <f ca="1">INDIRECT("'"&amp;$Q183&amp;"'!B47")</f>
        <v>Process Milestone:</v>
      </c>
      <c r="H183" s="197">
        <f ca="1">INDIRECT("'"&amp;$Q183&amp;"'!D47")</f>
        <v>0</v>
      </c>
      <c r="I183" s="197"/>
      <c r="J183" s="197">
        <f ca="1">INDIRECT("'"&amp;$Q183&amp;"'!F50")</f>
        <v>0</v>
      </c>
      <c r="K183" s="197">
        <f ca="1">INDIRECT("'"&amp;$Q183&amp;"'!F52")</f>
        <v>0</v>
      </c>
      <c r="L183" s="197" t="str">
        <f ca="1">INDIRECT("'"&amp;$Q183&amp;"'!F54")</f>
        <v>N/A</v>
      </c>
      <c r="M183" s="197">
        <f ca="1">INDIRECT("'"&amp;$Q183&amp;"'!F57")</f>
        <v>0</v>
      </c>
      <c r="N183" s="197">
        <f ca="1">INDIRECT("'"&amp;$Q183&amp;"'!B59")</f>
        <v>0</v>
      </c>
      <c r="O183" s="197">
        <f ca="1">INDIRECT("'"&amp;$Q183&amp;"'!F67")</f>
        <v>0</v>
      </c>
      <c r="P183" s="197" t="str">
        <f ca="1">INDIRECT("'"&amp;$Q183&amp;"'!F69")</f>
        <v xml:space="preserve"> </v>
      </c>
      <c r="Q183" t="s">
        <v>266</v>
      </c>
      <c r="R183">
        <v>19</v>
      </c>
    </row>
    <row r="184" spans="1:18" x14ac:dyDescent="0.25">
      <c r="A184" s="197" t="str">
        <f>'Total Payment Amount'!$D$2</f>
        <v>UCLA Health System</v>
      </c>
      <c r="B184" s="197" t="str">
        <f>'Total Payment Amount'!$D$3</f>
        <v>DY 7</v>
      </c>
      <c r="C184" s="198">
        <f>'Total Payment Amount'!$D$4</f>
        <v>41212</v>
      </c>
      <c r="D184" s="200" t="str">
        <f t="shared" ref="D184:D250" ca="1" si="9">INDIRECT("'"&amp;$Q184&amp;"'!$A$6")</f>
        <v>Category 2: Establish/Expand a Patient Care Navigation Program</v>
      </c>
      <c r="E184" s="197">
        <f t="shared" ref="E184:E251" ca="1" si="10">INDIRECT("'"&amp;$Q184&amp;"'!$F$18")</f>
        <v>0</v>
      </c>
      <c r="F184" s="197">
        <f t="shared" ref="F184:F251" ca="1" si="11">INDIRECT("'"&amp;$Q184&amp;"'!$F$20")</f>
        <v>0</v>
      </c>
      <c r="G184" s="200" t="str">
        <f ca="1">INDIRECT("'"&amp;$Q184&amp;"'!B72")</f>
        <v>Process Milestone:</v>
      </c>
      <c r="H184" s="197">
        <f ca="1">INDIRECT("'"&amp;$Q184&amp;"'!D72")</f>
        <v>0</v>
      </c>
      <c r="I184" s="197"/>
      <c r="J184" s="197">
        <f ca="1">INDIRECT("'"&amp;$Q184&amp;"'!F75")</f>
        <v>0</v>
      </c>
      <c r="K184" s="197">
        <f ca="1">INDIRECT("'"&amp;$Q184&amp;"'!F77")</f>
        <v>0</v>
      </c>
      <c r="L184" s="197" t="str">
        <f ca="1">INDIRECT("'"&amp;$Q184&amp;"'!F79")</f>
        <v>N/A</v>
      </c>
      <c r="M184" s="197">
        <f ca="1">INDIRECT("'"&amp;$Q184&amp;"'!F82")</f>
        <v>0</v>
      </c>
      <c r="N184" s="197">
        <f ca="1">INDIRECT("'"&amp;$Q184&amp;"'!B84")</f>
        <v>0</v>
      </c>
      <c r="O184" s="197">
        <f ca="1">INDIRECT("'"&amp;$Q184&amp;"'!F92")</f>
        <v>0</v>
      </c>
      <c r="P184" s="197" t="str">
        <f ca="1">INDIRECT("'"&amp;$Q184&amp;"'!F94")</f>
        <v xml:space="preserve"> </v>
      </c>
      <c r="Q184" t="s">
        <v>266</v>
      </c>
      <c r="R184">
        <v>19</v>
      </c>
    </row>
    <row r="185" spans="1:18" x14ac:dyDescent="0.25">
      <c r="A185" s="197" t="str">
        <f>'Total Payment Amount'!$D$2</f>
        <v>UCLA Health System</v>
      </c>
      <c r="B185" s="197" t="str">
        <f>'Total Payment Amount'!$D$3</f>
        <v>DY 7</v>
      </c>
      <c r="C185" s="198">
        <f>'Total Payment Amount'!$D$4</f>
        <v>41212</v>
      </c>
      <c r="D185" s="200" t="str">
        <f t="shared" ca="1" si="9"/>
        <v>Category 2: Establish/Expand a Patient Care Navigation Program</v>
      </c>
      <c r="E185" s="197">
        <f t="shared" ca="1" si="10"/>
        <v>0</v>
      </c>
      <c r="F185" s="197">
        <f t="shared" ca="1" si="11"/>
        <v>0</v>
      </c>
      <c r="G185" s="200" t="str">
        <f ca="1">INDIRECT("'"&amp;$Q185&amp;"'!B97")</f>
        <v>Process Milestone:</v>
      </c>
      <c r="H185" s="197">
        <f ca="1">INDIRECT("'"&amp;$Q185&amp;"'!D97")</f>
        <v>0</v>
      </c>
      <c r="I185" s="197"/>
      <c r="J185" s="197">
        <f ca="1">INDIRECT("'"&amp;$Q185&amp;"'!F100")</f>
        <v>0</v>
      </c>
      <c r="K185" s="197">
        <f ca="1">INDIRECT("'"&amp;$Q185&amp;"'!F102")</f>
        <v>0</v>
      </c>
      <c r="L185" s="197" t="str">
        <f ca="1">INDIRECT("'"&amp;$Q185&amp;"'!F104")</f>
        <v>N/A</v>
      </c>
      <c r="M185" s="197">
        <f ca="1">INDIRECT("'"&amp;$Q185&amp;"'!F107")</f>
        <v>0</v>
      </c>
      <c r="N185" s="197">
        <f ca="1">INDIRECT("'"&amp;$Q185&amp;"'!B109")</f>
        <v>0</v>
      </c>
      <c r="O185" s="197">
        <f ca="1">INDIRECT("'"&amp;$Q185&amp;"'!F117")</f>
        <v>0</v>
      </c>
      <c r="P185" s="197" t="str">
        <f ca="1">INDIRECT("'"&amp;$Q185&amp;"'!F119")</f>
        <v xml:space="preserve"> </v>
      </c>
      <c r="Q185" t="s">
        <v>266</v>
      </c>
      <c r="R185">
        <v>19</v>
      </c>
    </row>
    <row r="186" spans="1:18" x14ac:dyDescent="0.25">
      <c r="A186" s="197" t="str">
        <f>'Total Payment Amount'!$D$2</f>
        <v>UCLA Health System</v>
      </c>
      <c r="B186" s="197" t="str">
        <f>'Total Payment Amount'!$D$3</f>
        <v>DY 7</v>
      </c>
      <c r="C186" s="198">
        <f>'Total Payment Amount'!$D$4</f>
        <v>41212</v>
      </c>
      <c r="D186" s="200" t="str">
        <f t="shared" ca="1" si="9"/>
        <v>Category 2: Establish/Expand a Patient Care Navigation Program</v>
      </c>
      <c r="E186" s="197">
        <f t="shared" ca="1" si="10"/>
        <v>0</v>
      </c>
      <c r="F186" s="197">
        <f t="shared" ca="1" si="11"/>
        <v>0</v>
      </c>
      <c r="G186" s="200" t="str">
        <f ca="1">INDIRECT("'"&amp;$Q186&amp;"'!B122")</f>
        <v>Process Milestone:</v>
      </c>
      <c r="H186" s="197">
        <f ca="1">INDIRECT("'"&amp;$Q186&amp;"'!D122")</f>
        <v>0</v>
      </c>
      <c r="I186" s="197"/>
      <c r="J186" s="197">
        <f ca="1">INDIRECT("'"&amp;$Q186&amp;"'!F125")</f>
        <v>0</v>
      </c>
      <c r="K186" s="197">
        <f ca="1">INDIRECT("'"&amp;$Q186&amp;"'!F127")</f>
        <v>0</v>
      </c>
      <c r="L186" s="197" t="str">
        <f ca="1">INDIRECT("'"&amp;$Q186&amp;"'!F129")</f>
        <v>N/A</v>
      </c>
      <c r="M186" s="197">
        <f ca="1">INDIRECT("'"&amp;$Q186&amp;"'!F132")</f>
        <v>0</v>
      </c>
      <c r="N186" s="197">
        <f ca="1">INDIRECT("'"&amp;$Q186&amp;"'!B134")</f>
        <v>0</v>
      </c>
      <c r="O186" s="197">
        <f ca="1">INDIRECT("'"&amp;$Q186&amp;"'!F142")</f>
        <v>0</v>
      </c>
      <c r="P186" s="197" t="str">
        <f ca="1">INDIRECT("'"&amp;$Q186&amp;"'!F144")</f>
        <v xml:space="preserve"> </v>
      </c>
      <c r="Q186" t="s">
        <v>266</v>
      </c>
      <c r="R186">
        <v>19</v>
      </c>
    </row>
    <row r="187" spans="1:18" x14ac:dyDescent="0.25">
      <c r="A187" s="197" t="str">
        <f>'Total Payment Amount'!$D$2</f>
        <v>UCLA Health System</v>
      </c>
      <c r="B187" s="197" t="str">
        <f>'Total Payment Amount'!$D$3</f>
        <v>DY 7</v>
      </c>
      <c r="C187" s="198">
        <f>'Total Payment Amount'!$D$4</f>
        <v>41212</v>
      </c>
      <c r="D187" s="200" t="str">
        <f t="shared" ca="1" si="9"/>
        <v>Category 2: Establish/Expand a Patient Care Navigation Program</v>
      </c>
      <c r="E187" s="197">
        <f t="shared" ca="1" si="10"/>
        <v>0</v>
      </c>
      <c r="F187" s="197">
        <f t="shared" ca="1" si="11"/>
        <v>0</v>
      </c>
      <c r="G187" s="200" t="str">
        <f ca="1">INDIRECT("'"&amp;$Q187&amp;"'!B147")</f>
        <v>Improvement Milestone:</v>
      </c>
      <c r="H187" s="197">
        <f ca="1">INDIRECT("'"&amp;$Q187&amp;"'!D147")</f>
        <v>0</v>
      </c>
      <c r="I187" s="197"/>
      <c r="J187" s="197">
        <f ca="1">INDIRECT("'"&amp;$Q187&amp;"'!F150")</f>
        <v>0</v>
      </c>
      <c r="K187" s="197">
        <f ca="1">INDIRECT("'"&amp;$Q187&amp;"'!F152")</f>
        <v>0</v>
      </c>
      <c r="L187" s="197" t="str">
        <f ca="1">INDIRECT("'"&amp;$Q187&amp;"'!F154")</f>
        <v>N/A</v>
      </c>
      <c r="M187" s="197">
        <f ca="1">INDIRECT("'"&amp;$Q187&amp;"'!F157")</f>
        <v>0</v>
      </c>
      <c r="N187" s="197">
        <f ca="1">INDIRECT("'"&amp;$Q187&amp;"'!B159")</f>
        <v>0</v>
      </c>
      <c r="O187" s="197">
        <f ca="1">INDIRECT("'"&amp;$Q187&amp;"'!F167")</f>
        <v>0</v>
      </c>
      <c r="P187" s="197" t="str">
        <f ca="1">INDIRECT("'"&amp;$Q187&amp;"'!F169")</f>
        <v xml:space="preserve"> </v>
      </c>
      <c r="Q187" t="s">
        <v>266</v>
      </c>
      <c r="R187">
        <v>19</v>
      </c>
    </row>
    <row r="188" spans="1:18" x14ac:dyDescent="0.25">
      <c r="A188" s="197" t="str">
        <f>'Total Payment Amount'!$D$2</f>
        <v>UCLA Health System</v>
      </c>
      <c r="B188" s="197" t="str">
        <f>'Total Payment Amount'!$D$3</f>
        <v>DY 7</v>
      </c>
      <c r="C188" s="198">
        <f>'Total Payment Amount'!$D$4</f>
        <v>41212</v>
      </c>
      <c r="D188" s="200" t="str">
        <f t="shared" ca="1" si="9"/>
        <v>Category 2: Establish/Expand a Patient Care Navigation Program</v>
      </c>
      <c r="E188" s="197">
        <f t="shared" ca="1" si="10"/>
        <v>0</v>
      </c>
      <c r="F188" s="197">
        <f t="shared" ca="1" si="11"/>
        <v>0</v>
      </c>
      <c r="G188" s="200" t="str">
        <f ca="1">INDIRECT("'"&amp;$Q188&amp;"'!B172")</f>
        <v>Improvement Milestone:</v>
      </c>
      <c r="H188" s="197">
        <f ca="1">INDIRECT("'"&amp;$Q188&amp;"'!D172")</f>
        <v>0</v>
      </c>
      <c r="I188" s="197"/>
      <c r="J188" s="197">
        <f ca="1">INDIRECT("'"&amp;$Q188&amp;"'!F175")</f>
        <v>0</v>
      </c>
      <c r="K188" s="197">
        <f ca="1">INDIRECT("'"&amp;$Q188&amp;"'!F177")</f>
        <v>0</v>
      </c>
      <c r="L188" s="197" t="str">
        <f ca="1">INDIRECT("'"&amp;$Q188&amp;"'!F179")</f>
        <v>N/A</v>
      </c>
      <c r="M188" s="197">
        <f ca="1">INDIRECT("'"&amp;$Q188&amp;"'!F182")</f>
        <v>0</v>
      </c>
      <c r="N188" s="197">
        <f ca="1">INDIRECT("'"&amp;$Q188&amp;"'!B184")</f>
        <v>0</v>
      </c>
      <c r="O188" s="197">
        <f ca="1">INDIRECT("'"&amp;$Q188&amp;"'!F192")</f>
        <v>0</v>
      </c>
      <c r="P188" s="197" t="str">
        <f ca="1">INDIRECT("'"&amp;$Q188&amp;"'!F194")</f>
        <v xml:space="preserve"> </v>
      </c>
      <c r="Q188" t="s">
        <v>266</v>
      </c>
      <c r="R188">
        <v>19</v>
      </c>
    </row>
    <row r="189" spans="1:18" x14ac:dyDescent="0.25">
      <c r="A189" s="197" t="str">
        <f>'Total Payment Amount'!$D$2</f>
        <v>UCLA Health System</v>
      </c>
      <c r="B189" s="197" t="str">
        <f>'Total Payment Amount'!$D$3</f>
        <v>DY 7</v>
      </c>
      <c r="C189" s="198">
        <f>'Total Payment Amount'!$D$4</f>
        <v>41212</v>
      </c>
      <c r="D189" s="200" t="str">
        <f t="shared" ca="1" si="9"/>
        <v>Category 2: Establish/Expand a Patient Care Navigation Program</v>
      </c>
      <c r="E189" s="197">
        <f t="shared" ca="1" si="10"/>
        <v>0</v>
      </c>
      <c r="F189" s="197">
        <f t="shared" ca="1" si="11"/>
        <v>0</v>
      </c>
      <c r="G189" s="200" t="str">
        <f ca="1">INDIRECT("'"&amp;$Q189&amp;"'!B197")</f>
        <v>Improvement Milestone:</v>
      </c>
      <c r="H189" s="197">
        <f ca="1">INDIRECT("'"&amp;$Q189&amp;"'!D197")</f>
        <v>0</v>
      </c>
      <c r="I189" s="197"/>
      <c r="J189" s="197">
        <f ca="1">INDIRECT("'"&amp;$Q189&amp;"'!F200")</f>
        <v>0</v>
      </c>
      <c r="K189" s="197">
        <f ca="1">INDIRECT("'"&amp;$Q189&amp;"'!F202")</f>
        <v>0</v>
      </c>
      <c r="L189" s="197" t="str">
        <f ca="1">INDIRECT("'"&amp;$Q189&amp;"'!F204")</f>
        <v>N/A</v>
      </c>
      <c r="M189" s="197">
        <f ca="1">INDIRECT("'"&amp;$Q189&amp;"'!F207")</f>
        <v>0</v>
      </c>
      <c r="N189" s="197">
        <f ca="1">INDIRECT("'"&amp;$Q189&amp;"'!B209")</f>
        <v>0</v>
      </c>
      <c r="O189" s="197">
        <f ca="1">INDIRECT("'"&amp;$Q189&amp;"'!F217")</f>
        <v>0</v>
      </c>
      <c r="P189" s="197" t="str">
        <f ca="1">INDIRECT("'"&amp;$Q189&amp;"'!F219")</f>
        <v xml:space="preserve"> </v>
      </c>
      <c r="Q189" t="s">
        <v>266</v>
      </c>
      <c r="R189">
        <v>19</v>
      </c>
    </row>
    <row r="190" spans="1:18" x14ac:dyDescent="0.25">
      <c r="A190" s="197" t="str">
        <f>'Total Payment Amount'!$D$2</f>
        <v>UCLA Health System</v>
      </c>
      <c r="B190" s="197" t="str">
        <f>'Total Payment Amount'!$D$3</f>
        <v>DY 7</v>
      </c>
      <c r="C190" s="198">
        <f>'Total Payment Amount'!$D$4</f>
        <v>41212</v>
      </c>
      <c r="D190" s="200" t="str">
        <f t="shared" ca="1" si="9"/>
        <v>Category 2: Establish/Expand a Patient Care Navigation Program</v>
      </c>
      <c r="E190" s="197">
        <f t="shared" ca="1" si="10"/>
        <v>0</v>
      </c>
      <c r="F190" s="197">
        <f t="shared" ca="1" si="11"/>
        <v>0</v>
      </c>
      <c r="G190" s="200" t="str">
        <f ca="1">INDIRECT("'"&amp;$Q190&amp;"'!B222")</f>
        <v>Improvement Milestone:</v>
      </c>
      <c r="H190" s="197">
        <f ca="1">INDIRECT("'"&amp;$Q190&amp;"'!D222")</f>
        <v>0</v>
      </c>
      <c r="I190" s="197"/>
      <c r="J190" s="197">
        <f ca="1">INDIRECT("'"&amp;$Q190&amp;"'!F225")</f>
        <v>0</v>
      </c>
      <c r="K190" s="197">
        <f ca="1">INDIRECT("'"&amp;$Q190&amp;"'!F227")</f>
        <v>0</v>
      </c>
      <c r="L190" s="197" t="str">
        <f ca="1">INDIRECT("'"&amp;$Q190&amp;"'!F229")</f>
        <v>N/A</v>
      </c>
      <c r="M190" s="197">
        <f ca="1">INDIRECT("'"&amp;$Q190&amp;"'!F232")</f>
        <v>0</v>
      </c>
      <c r="N190" s="197">
        <f ca="1">INDIRECT("'"&amp;$Q190&amp;"'!B234")</f>
        <v>0</v>
      </c>
      <c r="O190" s="197">
        <f ca="1">INDIRECT("'"&amp;$Q190&amp;"'!F242")</f>
        <v>0</v>
      </c>
      <c r="P190" s="197" t="str">
        <f ca="1">INDIRECT("'"&amp;$Q190&amp;"'!F244")</f>
        <v xml:space="preserve"> </v>
      </c>
      <c r="Q190" t="s">
        <v>266</v>
      </c>
      <c r="R190">
        <v>19</v>
      </c>
    </row>
    <row r="191" spans="1:18" x14ac:dyDescent="0.25">
      <c r="A191" s="197" t="str">
        <f>'Total Payment Amount'!$D$2</f>
        <v>UCLA Health System</v>
      </c>
      <c r="B191" s="197" t="str">
        <f>'Total Payment Amount'!$D$3</f>
        <v>DY 7</v>
      </c>
      <c r="C191" s="198">
        <f>'Total Payment Amount'!$D$4</f>
        <v>41212</v>
      </c>
      <c r="D191" s="200" t="str">
        <f t="shared" ca="1" si="9"/>
        <v>Category 2: Establish/Expand a Patient Care Navigation Program</v>
      </c>
      <c r="E191" s="197">
        <f t="shared" ca="1" si="10"/>
        <v>0</v>
      </c>
      <c r="F191" s="197">
        <f t="shared" ca="1" si="11"/>
        <v>0</v>
      </c>
      <c r="G191" s="200" t="str">
        <f ca="1">INDIRECT("'"&amp;$Q191&amp;"'!B247")</f>
        <v>Improvement Milestone:</v>
      </c>
      <c r="H191" s="197">
        <f ca="1">INDIRECT("'"&amp;$Q191&amp;"'!D247")</f>
        <v>0</v>
      </c>
      <c r="I191" s="197"/>
      <c r="J191" s="197">
        <f ca="1">INDIRECT("'"&amp;$Q191&amp;"'!F250")</f>
        <v>0</v>
      </c>
      <c r="K191" s="197">
        <f ca="1">INDIRECT("'"&amp;$Q191&amp;"'!F252")</f>
        <v>0</v>
      </c>
      <c r="L191" s="197" t="str">
        <f ca="1">INDIRECT("'"&amp;$Q191&amp;"'!F254")</f>
        <v>N/A</v>
      </c>
      <c r="M191" s="197">
        <f ca="1">INDIRECT("'"&amp;$Q191&amp;"'!F257")</f>
        <v>0</v>
      </c>
      <c r="N191" s="197">
        <f ca="1">INDIRECT("'"&amp;$Q191&amp;"'!B259")</f>
        <v>0</v>
      </c>
      <c r="O191" s="197">
        <f ca="1">INDIRECT("'"&amp;$Q191&amp;"'!F267")</f>
        <v>0</v>
      </c>
      <c r="P191" s="197" t="str">
        <f ca="1">INDIRECT("'"&amp;$Q191&amp;"'!F269")</f>
        <v xml:space="preserve"> </v>
      </c>
      <c r="Q191" t="s">
        <v>266</v>
      </c>
      <c r="R191">
        <v>19</v>
      </c>
    </row>
    <row r="192" spans="1:18" x14ac:dyDescent="0.25">
      <c r="A192" s="197" t="str">
        <f>'Total Payment Amount'!$D$2</f>
        <v>UCLA Health System</v>
      </c>
      <c r="B192" s="197" t="str">
        <f>'Total Payment Amount'!$D$3</f>
        <v>DY 7</v>
      </c>
      <c r="C192" s="198">
        <f>'Total Payment Amount'!$D$4</f>
        <v>41212</v>
      </c>
      <c r="D192" s="200" t="str">
        <f t="shared" ca="1" si="9"/>
        <v>Category 2: Apply Process Improvement Methodology to Improve Quality/Efficiency</v>
      </c>
      <c r="E192" s="197">
        <f t="shared" ca="1" si="10"/>
        <v>0</v>
      </c>
      <c r="F192" s="197">
        <f t="shared" ca="1" si="11"/>
        <v>0</v>
      </c>
      <c r="G192" s="200" t="str">
        <f ca="1">INDIRECT("'"&amp;$Q192&amp;"'!B22")</f>
        <v>Process Milestone:</v>
      </c>
      <c r="H192" s="197">
        <f ca="1">INDIRECT("'"&amp;$Q192&amp;"'!D22")</f>
        <v>0</v>
      </c>
      <c r="I192" s="197"/>
      <c r="J192" s="197">
        <f ca="1">INDIRECT("'"&amp;$Q192&amp;"'!F25")</f>
        <v>0</v>
      </c>
      <c r="K192" s="197">
        <f ca="1">INDIRECT("'"&amp;$Q192&amp;"'!F27")</f>
        <v>0</v>
      </c>
      <c r="L192" s="197" t="str">
        <f ca="1">INDIRECT("'"&amp;$Q192&amp;"'!F29")</f>
        <v>N/A</v>
      </c>
      <c r="M192" s="197">
        <f ca="1">INDIRECT("'"&amp;$Q192&amp;"'!F32")</f>
        <v>0</v>
      </c>
      <c r="N192" s="197">
        <f ca="1">INDIRECT("'"&amp;$Q192&amp;"'!B34")</f>
        <v>0</v>
      </c>
      <c r="O192" s="197">
        <f ca="1">INDIRECT("'"&amp;$Q192&amp;"'!F42")</f>
        <v>0</v>
      </c>
      <c r="P192" s="197" t="str">
        <f ca="1">INDIRECT("'"&amp;$Q192&amp;"'!F44")</f>
        <v xml:space="preserve"> </v>
      </c>
      <c r="Q192" t="s">
        <v>267</v>
      </c>
      <c r="R192">
        <v>20</v>
      </c>
    </row>
    <row r="193" spans="1:18" x14ac:dyDescent="0.25">
      <c r="A193" s="197" t="str">
        <f>'Total Payment Amount'!$D$2</f>
        <v>UCLA Health System</v>
      </c>
      <c r="B193" s="197" t="str">
        <f>'Total Payment Amount'!$D$3</f>
        <v>DY 7</v>
      </c>
      <c r="C193" s="198">
        <f>'Total Payment Amount'!$D$4</f>
        <v>41212</v>
      </c>
      <c r="D193" s="200" t="str">
        <f t="shared" ca="1" si="9"/>
        <v>Category 2: Apply Process Improvement Methodology to Improve Quality/Efficiency</v>
      </c>
      <c r="E193" s="197">
        <f t="shared" ca="1" si="10"/>
        <v>0</v>
      </c>
      <c r="F193" s="197">
        <f t="shared" ca="1" si="11"/>
        <v>0</v>
      </c>
      <c r="G193" s="200" t="str">
        <f ca="1">INDIRECT("'"&amp;$Q193&amp;"'!B47")</f>
        <v>Process Milestone:</v>
      </c>
      <c r="H193" s="197">
        <f ca="1">INDIRECT("'"&amp;$Q193&amp;"'!D47")</f>
        <v>0</v>
      </c>
      <c r="I193" s="197"/>
      <c r="J193" s="197">
        <f ca="1">INDIRECT("'"&amp;$Q193&amp;"'!F50")</f>
        <v>0</v>
      </c>
      <c r="K193" s="197">
        <f ca="1">INDIRECT("'"&amp;$Q193&amp;"'!F52")</f>
        <v>0</v>
      </c>
      <c r="L193" s="197" t="str">
        <f ca="1">INDIRECT("'"&amp;$Q193&amp;"'!F54")</f>
        <v>N/A</v>
      </c>
      <c r="M193" s="197">
        <f ca="1">INDIRECT("'"&amp;$Q193&amp;"'!F57")</f>
        <v>0</v>
      </c>
      <c r="N193" s="197">
        <f ca="1">INDIRECT("'"&amp;$Q193&amp;"'!B59")</f>
        <v>0</v>
      </c>
      <c r="O193" s="197">
        <f ca="1">INDIRECT("'"&amp;$Q193&amp;"'!F67")</f>
        <v>0</v>
      </c>
      <c r="P193" s="197" t="str">
        <f ca="1">INDIRECT("'"&amp;$Q193&amp;"'!F69")</f>
        <v xml:space="preserve"> </v>
      </c>
      <c r="Q193" t="s">
        <v>267</v>
      </c>
      <c r="R193">
        <v>20</v>
      </c>
    </row>
    <row r="194" spans="1:18" x14ac:dyDescent="0.25">
      <c r="A194" s="197" t="str">
        <f>'Total Payment Amount'!$D$2</f>
        <v>UCLA Health System</v>
      </c>
      <c r="B194" s="197" t="str">
        <f>'Total Payment Amount'!$D$3</f>
        <v>DY 7</v>
      </c>
      <c r="C194" s="198">
        <f>'Total Payment Amount'!$D$4</f>
        <v>41212</v>
      </c>
      <c r="D194" s="200" t="str">
        <f t="shared" ca="1" si="9"/>
        <v>Category 2: Apply Process Improvement Methodology to Improve Quality/Efficiency</v>
      </c>
      <c r="E194" s="197">
        <f t="shared" ca="1" si="10"/>
        <v>0</v>
      </c>
      <c r="F194" s="197">
        <f t="shared" ca="1" si="11"/>
        <v>0</v>
      </c>
      <c r="G194" s="200" t="str">
        <f ca="1">INDIRECT("'"&amp;$Q194&amp;"'!B72")</f>
        <v>Process Milestone:</v>
      </c>
      <c r="H194" s="197">
        <f ca="1">INDIRECT("'"&amp;$Q194&amp;"'!D72")</f>
        <v>0</v>
      </c>
      <c r="I194" s="197"/>
      <c r="J194" s="197">
        <f ca="1">INDIRECT("'"&amp;$Q194&amp;"'!F75")</f>
        <v>0</v>
      </c>
      <c r="K194" s="197">
        <f ca="1">INDIRECT("'"&amp;$Q194&amp;"'!F77")</f>
        <v>0</v>
      </c>
      <c r="L194" s="197" t="str">
        <f ca="1">INDIRECT("'"&amp;$Q194&amp;"'!F79")</f>
        <v>N/A</v>
      </c>
      <c r="M194" s="197">
        <f ca="1">INDIRECT("'"&amp;$Q194&amp;"'!F82")</f>
        <v>0</v>
      </c>
      <c r="N194" s="197">
        <f ca="1">INDIRECT("'"&amp;$Q194&amp;"'!B84")</f>
        <v>0</v>
      </c>
      <c r="O194" s="197">
        <f ca="1">INDIRECT("'"&amp;$Q194&amp;"'!F92")</f>
        <v>0</v>
      </c>
      <c r="P194" s="197" t="str">
        <f ca="1">INDIRECT("'"&amp;$Q194&amp;"'!F94")</f>
        <v xml:space="preserve"> </v>
      </c>
      <c r="Q194" t="s">
        <v>267</v>
      </c>
      <c r="R194">
        <v>20</v>
      </c>
    </row>
    <row r="195" spans="1:18" x14ac:dyDescent="0.25">
      <c r="A195" s="197" t="str">
        <f>'Total Payment Amount'!$D$2</f>
        <v>UCLA Health System</v>
      </c>
      <c r="B195" s="197" t="str">
        <f>'Total Payment Amount'!$D$3</f>
        <v>DY 7</v>
      </c>
      <c r="C195" s="198">
        <f>'Total Payment Amount'!$D$4</f>
        <v>41212</v>
      </c>
      <c r="D195" s="200" t="str">
        <f t="shared" ca="1" si="9"/>
        <v>Category 2: Apply Process Improvement Methodology to Improve Quality/Efficiency</v>
      </c>
      <c r="E195" s="197">
        <f t="shared" ca="1" si="10"/>
        <v>0</v>
      </c>
      <c r="F195" s="197">
        <f t="shared" ca="1" si="11"/>
        <v>0</v>
      </c>
      <c r="G195" s="200" t="str">
        <f ca="1">INDIRECT("'"&amp;$Q195&amp;"'!B97")</f>
        <v>Process Milestone:</v>
      </c>
      <c r="H195" s="197">
        <f ca="1">INDIRECT("'"&amp;$Q195&amp;"'!D97")</f>
        <v>0</v>
      </c>
      <c r="I195" s="197"/>
      <c r="J195" s="197">
        <f ca="1">INDIRECT("'"&amp;$Q195&amp;"'!F100")</f>
        <v>0</v>
      </c>
      <c r="K195" s="197">
        <f ca="1">INDIRECT("'"&amp;$Q195&amp;"'!F102")</f>
        <v>0</v>
      </c>
      <c r="L195" s="197" t="str">
        <f ca="1">INDIRECT("'"&amp;$Q195&amp;"'!F104")</f>
        <v>N/A</v>
      </c>
      <c r="M195" s="197">
        <f ca="1">INDIRECT("'"&amp;$Q195&amp;"'!F107")</f>
        <v>0</v>
      </c>
      <c r="N195" s="197">
        <f ca="1">INDIRECT("'"&amp;$Q195&amp;"'!B109")</f>
        <v>0</v>
      </c>
      <c r="O195" s="197">
        <f ca="1">INDIRECT("'"&amp;$Q195&amp;"'!F117")</f>
        <v>0</v>
      </c>
      <c r="P195" s="197" t="str">
        <f ca="1">INDIRECT("'"&amp;$Q195&amp;"'!F119")</f>
        <v xml:space="preserve"> </v>
      </c>
      <c r="Q195" t="s">
        <v>267</v>
      </c>
      <c r="R195">
        <v>20</v>
      </c>
    </row>
    <row r="196" spans="1:18" x14ac:dyDescent="0.25">
      <c r="A196" s="197" t="str">
        <f>'Total Payment Amount'!$D$2</f>
        <v>UCLA Health System</v>
      </c>
      <c r="B196" s="197" t="str">
        <f>'Total Payment Amount'!$D$3</f>
        <v>DY 7</v>
      </c>
      <c r="C196" s="198">
        <f>'Total Payment Amount'!$D$4</f>
        <v>41212</v>
      </c>
      <c r="D196" s="200" t="str">
        <f t="shared" ca="1" si="9"/>
        <v>Category 2: Apply Process Improvement Methodology to Improve Quality/Efficiency</v>
      </c>
      <c r="E196" s="197">
        <f t="shared" ca="1" si="10"/>
        <v>0</v>
      </c>
      <c r="F196" s="197">
        <f t="shared" ca="1" si="11"/>
        <v>0</v>
      </c>
      <c r="G196" s="200" t="str">
        <f ca="1">INDIRECT("'"&amp;$Q196&amp;"'!B122")</f>
        <v>Process Milestone:</v>
      </c>
      <c r="H196" s="197">
        <f ca="1">INDIRECT("'"&amp;$Q196&amp;"'!D122")</f>
        <v>0</v>
      </c>
      <c r="I196" s="197"/>
      <c r="J196" s="197">
        <f ca="1">INDIRECT("'"&amp;$Q196&amp;"'!F125")</f>
        <v>0</v>
      </c>
      <c r="K196" s="197">
        <f ca="1">INDIRECT("'"&amp;$Q196&amp;"'!F127")</f>
        <v>0</v>
      </c>
      <c r="L196" s="197" t="str">
        <f ca="1">INDIRECT("'"&amp;$Q196&amp;"'!F129")</f>
        <v>N/A</v>
      </c>
      <c r="M196" s="197">
        <f ca="1">INDIRECT("'"&amp;$Q196&amp;"'!F132")</f>
        <v>0</v>
      </c>
      <c r="N196" s="197">
        <f ca="1">INDIRECT("'"&amp;$Q196&amp;"'!B134")</f>
        <v>0</v>
      </c>
      <c r="O196" s="197">
        <f ca="1">INDIRECT("'"&amp;$Q196&amp;"'!F142")</f>
        <v>0</v>
      </c>
      <c r="P196" s="197" t="str">
        <f ca="1">INDIRECT("'"&amp;$Q196&amp;"'!F144")</f>
        <v xml:space="preserve"> </v>
      </c>
      <c r="Q196" t="s">
        <v>267</v>
      </c>
      <c r="R196">
        <v>20</v>
      </c>
    </row>
    <row r="197" spans="1:18" x14ac:dyDescent="0.25">
      <c r="A197" s="197" t="str">
        <f>'Total Payment Amount'!$D$2</f>
        <v>UCLA Health System</v>
      </c>
      <c r="B197" s="197" t="str">
        <f>'Total Payment Amount'!$D$3</f>
        <v>DY 7</v>
      </c>
      <c r="C197" s="198">
        <f>'Total Payment Amount'!$D$4</f>
        <v>41212</v>
      </c>
      <c r="D197" s="200" t="str">
        <f t="shared" ca="1" si="9"/>
        <v>Category 2: Apply Process Improvement Methodology to Improve Quality/Efficiency</v>
      </c>
      <c r="E197" s="197">
        <f t="shared" ca="1" si="10"/>
        <v>0</v>
      </c>
      <c r="F197" s="197">
        <f t="shared" ca="1" si="11"/>
        <v>0</v>
      </c>
      <c r="G197" s="200" t="str">
        <f ca="1">INDIRECT("'"&amp;$Q197&amp;"'!B147")</f>
        <v>Improvement Milestone:</v>
      </c>
      <c r="H197" s="197">
        <f ca="1">INDIRECT("'"&amp;$Q197&amp;"'!D147")</f>
        <v>0</v>
      </c>
      <c r="I197" s="197"/>
      <c r="J197" s="197">
        <f ca="1">INDIRECT("'"&amp;$Q197&amp;"'!F150")</f>
        <v>0</v>
      </c>
      <c r="K197" s="197">
        <f ca="1">INDIRECT("'"&amp;$Q197&amp;"'!F152")</f>
        <v>0</v>
      </c>
      <c r="L197" s="197" t="str">
        <f ca="1">INDIRECT("'"&amp;$Q197&amp;"'!F154")</f>
        <v>N/A</v>
      </c>
      <c r="M197" s="197">
        <f ca="1">INDIRECT("'"&amp;$Q197&amp;"'!F157")</f>
        <v>0</v>
      </c>
      <c r="N197" s="197">
        <f ca="1">INDIRECT("'"&amp;$Q197&amp;"'!B159")</f>
        <v>0</v>
      </c>
      <c r="O197" s="197">
        <f ca="1">INDIRECT("'"&amp;$Q197&amp;"'!F167")</f>
        <v>0</v>
      </c>
      <c r="P197" s="197" t="str">
        <f ca="1">INDIRECT("'"&amp;$Q197&amp;"'!F169")</f>
        <v xml:space="preserve"> </v>
      </c>
      <c r="Q197" t="s">
        <v>267</v>
      </c>
      <c r="R197">
        <v>20</v>
      </c>
    </row>
    <row r="198" spans="1:18" x14ac:dyDescent="0.25">
      <c r="A198" s="197" t="str">
        <f>'Total Payment Amount'!$D$2</f>
        <v>UCLA Health System</v>
      </c>
      <c r="B198" s="197" t="str">
        <f>'Total Payment Amount'!$D$3</f>
        <v>DY 7</v>
      </c>
      <c r="C198" s="198">
        <f>'Total Payment Amount'!$D$4</f>
        <v>41212</v>
      </c>
      <c r="D198" s="200" t="str">
        <f t="shared" ca="1" si="9"/>
        <v>Category 2: Apply Process Improvement Methodology to Improve Quality/Efficiency</v>
      </c>
      <c r="E198" s="197">
        <f t="shared" ca="1" si="10"/>
        <v>0</v>
      </c>
      <c r="F198" s="197">
        <f t="shared" ca="1" si="11"/>
        <v>0</v>
      </c>
      <c r="G198" s="200" t="str">
        <f ca="1">INDIRECT("'"&amp;$Q198&amp;"'!B172")</f>
        <v>Improvement Milestone:</v>
      </c>
      <c r="H198" s="197">
        <f ca="1">INDIRECT("'"&amp;$Q198&amp;"'!D172")</f>
        <v>0</v>
      </c>
      <c r="I198" s="197"/>
      <c r="J198" s="197">
        <f ca="1">INDIRECT("'"&amp;$Q198&amp;"'!F175")</f>
        <v>0</v>
      </c>
      <c r="K198" s="197">
        <f ca="1">INDIRECT("'"&amp;$Q198&amp;"'!F177")</f>
        <v>0</v>
      </c>
      <c r="L198" s="197" t="str">
        <f ca="1">INDIRECT("'"&amp;$Q198&amp;"'!F179")</f>
        <v>N/A</v>
      </c>
      <c r="M198" s="197">
        <f ca="1">INDIRECT("'"&amp;$Q198&amp;"'!F182")</f>
        <v>0</v>
      </c>
      <c r="N198" s="197">
        <f ca="1">INDIRECT("'"&amp;$Q198&amp;"'!B184")</f>
        <v>0</v>
      </c>
      <c r="O198" s="197">
        <f ca="1">INDIRECT("'"&amp;$Q198&amp;"'!F192")</f>
        <v>0</v>
      </c>
      <c r="P198" s="197" t="str">
        <f ca="1">INDIRECT("'"&amp;$Q198&amp;"'!F194")</f>
        <v xml:space="preserve"> </v>
      </c>
      <c r="Q198" t="s">
        <v>267</v>
      </c>
      <c r="R198">
        <v>20</v>
      </c>
    </row>
    <row r="199" spans="1:18" x14ac:dyDescent="0.25">
      <c r="A199" s="197" t="str">
        <f>'Total Payment Amount'!$D$2</f>
        <v>UCLA Health System</v>
      </c>
      <c r="B199" s="197" t="str">
        <f>'Total Payment Amount'!$D$3</f>
        <v>DY 7</v>
      </c>
      <c r="C199" s="198">
        <f>'Total Payment Amount'!$D$4</f>
        <v>41212</v>
      </c>
      <c r="D199" s="200" t="str">
        <f t="shared" ca="1" si="9"/>
        <v>Category 2: Apply Process Improvement Methodology to Improve Quality/Efficiency</v>
      </c>
      <c r="E199" s="197">
        <f t="shared" ca="1" si="10"/>
        <v>0</v>
      </c>
      <c r="F199" s="197">
        <f t="shared" ca="1" si="11"/>
        <v>0</v>
      </c>
      <c r="G199" s="200" t="str">
        <f ca="1">INDIRECT("'"&amp;$Q199&amp;"'!B197")</f>
        <v>Improvement Milestone:</v>
      </c>
      <c r="H199" s="197">
        <f ca="1">INDIRECT("'"&amp;$Q199&amp;"'!D197")</f>
        <v>0</v>
      </c>
      <c r="I199" s="197"/>
      <c r="J199" s="197">
        <f ca="1">INDIRECT("'"&amp;$Q199&amp;"'!F200")</f>
        <v>0</v>
      </c>
      <c r="K199" s="197">
        <f ca="1">INDIRECT("'"&amp;$Q199&amp;"'!F202")</f>
        <v>0</v>
      </c>
      <c r="L199" s="197" t="str">
        <f ca="1">INDIRECT("'"&amp;$Q199&amp;"'!F204")</f>
        <v>N/A</v>
      </c>
      <c r="M199" s="197">
        <f ca="1">INDIRECT("'"&amp;$Q199&amp;"'!F207")</f>
        <v>0</v>
      </c>
      <c r="N199" s="197">
        <f ca="1">INDIRECT("'"&amp;$Q199&amp;"'!B209")</f>
        <v>0</v>
      </c>
      <c r="O199" s="197">
        <f ca="1">INDIRECT("'"&amp;$Q199&amp;"'!F217")</f>
        <v>0</v>
      </c>
      <c r="P199" s="197" t="str">
        <f ca="1">INDIRECT("'"&amp;$Q199&amp;"'!F219")</f>
        <v xml:space="preserve"> </v>
      </c>
      <c r="Q199" t="s">
        <v>267</v>
      </c>
      <c r="R199">
        <v>20</v>
      </c>
    </row>
    <row r="200" spans="1:18" x14ac:dyDescent="0.25">
      <c r="A200" s="197" t="str">
        <f>'Total Payment Amount'!$D$2</f>
        <v>UCLA Health System</v>
      </c>
      <c r="B200" s="197" t="str">
        <f>'Total Payment Amount'!$D$3</f>
        <v>DY 7</v>
      </c>
      <c r="C200" s="198">
        <f>'Total Payment Amount'!$D$4</f>
        <v>41212</v>
      </c>
      <c r="D200" s="200" t="str">
        <f t="shared" ca="1" si="9"/>
        <v>Category 2: Apply Process Improvement Methodology to Improve Quality/Efficiency</v>
      </c>
      <c r="E200" s="197">
        <f t="shared" ca="1" si="10"/>
        <v>0</v>
      </c>
      <c r="F200" s="197">
        <f t="shared" ca="1" si="11"/>
        <v>0</v>
      </c>
      <c r="G200" s="200" t="str">
        <f ca="1">INDIRECT("'"&amp;$Q200&amp;"'!B222")</f>
        <v>Improvement Milestone:</v>
      </c>
      <c r="H200" s="197">
        <f ca="1">INDIRECT("'"&amp;$Q200&amp;"'!D222")</f>
        <v>0</v>
      </c>
      <c r="I200" s="197"/>
      <c r="J200" s="197">
        <f ca="1">INDIRECT("'"&amp;$Q200&amp;"'!F225")</f>
        <v>0</v>
      </c>
      <c r="K200" s="197">
        <f ca="1">INDIRECT("'"&amp;$Q200&amp;"'!F227")</f>
        <v>0</v>
      </c>
      <c r="L200" s="197" t="str">
        <f ca="1">INDIRECT("'"&amp;$Q200&amp;"'!F229")</f>
        <v>N/A</v>
      </c>
      <c r="M200" s="197">
        <f ca="1">INDIRECT("'"&amp;$Q200&amp;"'!F232")</f>
        <v>0</v>
      </c>
      <c r="N200" s="197">
        <f ca="1">INDIRECT("'"&amp;$Q200&amp;"'!B234")</f>
        <v>0</v>
      </c>
      <c r="O200" s="197">
        <f ca="1">INDIRECT("'"&amp;$Q200&amp;"'!F242")</f>
        <v>0</v>
      </c>
      <c r="P200" s="197" t="str">
        <f ca="1">INDIRECT("'"&amp;$Q200&amp;"'!F244")</f>
        <v xml:space="preserve"> </v>
      </c>
      <c r="Q200" t="s">
        <v>267</v>
      </c>
      <c r="R200">
        <v>20</v>
      </c>
    </row>
    <row r="201" spans="1:18" x14ac:dyDescent="0.25">
      <c r="A201" s="197" t="str">
        <f>'Total Payment Amount'!$D$2</f>
        <v>UCLA Health System</v>
      </c>
      <c r="B201" s="197" t="str">
        <f>'Total Payment Amount'!$D$3</f>
        <v>DY 7</v>
      </c>
      <c r="C201" s="198">
        <f>'Total Payment Amount'!$D$4</f>
        <v>41212</v>
      </c>
      <c r="D201" s="200" t="str">
        <f t="shared" ca="1" si="9"/>
        <v>Category 2: Apply Process Improvement Methodology to Improve Quality/Efficiency</v>
      </c>
      <c r="E201" s="197">
        <f t="shared" ca="1" si="10"/>
        <v>0</v>
      </c>
      <c r="F201" s="197">
        <f t="shared" ca="1" si="11"/>
        <v>0</v>
      </c>
      <c r="G201" s="200" t="str">
        <f ca="1">INDIRECT("'"&amp;$Q201&amp;"'!B247")</f>
        <v>Improvement Milestone:</v>
      </c>
      <c r="H201" s="197">
        <f ca="1">INDIRECT("'"&amp;$Q201&amp;"'!D247")</f>
        <v>0</v>
      </c>
      <c r="I201" s="197"/>
      <c r="J201" s="197">
        <f ca="1">INDIRECT("'"&amp;$Q201&amp;"'!F250")</f>
        <v>0</v>
      </c>
      <c r="K201" s="197">
        <f ca="1">INDIRECT("'"&amp;$Q201&amp;"'!F252")</f>
        <v>0</v>
      </c>
      <c r="L201" s="197" t="str">
        <f ca="1">INDIRECT("'"&amp;$Q201&amp;"'!F254")</f>
        <v>N/A</v>
      </c>
      <c r="M201" s="197">
        <f ca="1">INDIRECT("'"&amp;$Q201&amp;"'!F257")</f>
        <v>0</v>
      </c>
      <c r="N201" s="197">
        <f ca="1">INDIRECT("'"&amp;$Q201&amp;"'!B259")</f>
        <v>0</v>
      </c>
      <c r="O201" s="197">
        <f ca="1">INDIRECT("'"&amp;$Q201&amp;"'!F267")</f>
        <v>0</v>
      </c>
      <c r="P201" s="197" t="str">
        <f ca="1">INDIRECT("'"&amp;$Q201&amp;"'!F269")</f>
        <v xml:space="preserve"> </v>
      </c>
      <c r="Q201" t="s">
        <v>267</v>
      </c>
      <c r="R201">
        <v>20</v>
      </c>
    </row>
    <row r="202" spans="1:18" x14ac:dyDescent="0.25">
      <c r="A202" s="197" t="str">
        <f>'Total Payment Amount'!$D$2</f>
        <v>UCLA Health System</v>
      </c>
      <c r="B202" s="197" t="str">
        <f>'Total Payment Amount'!$D$3</f>
        <v>DY 7</v>
      </c>
      <c r="C202" s="198">
        <f>'Total Payment Amount'!$D$4</f>
        <v>41212</v>
      </c>
      <c r="D202" s="200" t="str">
        <f t="shared" ca="1" si="9"/>
        <v>Category 2: Improve Patient Flow in the Emergency Department/Rapid Medical Evaluation</v>
      </c>
      <c r="E202" s="197">
        <f t="shared" ca="1" si="10"/>
        <v>0</v>
      </c>
      <c r="F202" s="197">
        <f t="shared" ca="1" si="11"/>
        <v>0</v>
      </c>
      <c r="G202" s="200" t="str">
        <f ca="1">INDIRECT("'"&amp;$Q202&amp;"'!B22")</f>
        <v>Process Milestone:</v>
      </c>
      <c r="H202" s="197">
        <f ca="1">INDIRECT("'"&amp;$Q202&amp;"'!D22")</f>
        <v>0</v>
      </c>
      <c r="I202" s="197"/>
      <c r="J202" s="197">
        <f ca="1">INDIRECT("'"&amp;$Q202&amp;"'!F25")</f>
        <v>0</v>
      </c>
      <c r="K202" s="197">
        <f ca="1">INDIRECT("'"&amp;$Q202&amp;"'!F27")</f>
        <v>0</v>
      </c>
      <c r="L202" s="197" t="str">
        <f ca="1">INDIRECT("'"&amp;$Q202&amp;"'!F29")</f>
        <v>N/A</v>
      </c>
      <c r="M202" s="197">
        <f ca="1">INDIRECT("'"&amp;$Q202&amp;"'!F32")</f>
        <v>0</v>
      </c>
      <c r="N202" s="197">
        <f ca="1">INDIRECT("'"&amp;$Q202&amp;"'!B34")</f>
        <v>0</v>
      </c>
      <c r="O202" s="197">
        <f ca="1">INDIRECT("'"&amp;$Q202&amp;"'!F42")</f>
        <v>0</v>
      </c>
      <c r="P202" s="197" t="str">
        <f ca="1">INDIRECT("'"&amp;$Q202&amp;"'!F44")</f>
        <v xml:space="preserve"> </v>
      </c>
      <c r="Q202" t="s">
        <v>268</v>
      </c>
      <c r="R202">
        <v>21</v>
      </c>
    </row>
    <row r="203" spans="1:18" x14ac:dyDescent="0.25">
      <c r="A203" s="197" t="str">
        <f>'Total Payment Amount'!$D$2</f>
        <v>UCLA Health System</v>
      </c>
      <c r="B203" s="197" t="str">
        <f>'Total Payment Amount'!$D$3</f>
        <v>DY 7</v>
      </c>
      <c r="C203" s="198">
        <f>'Total Payment Amount'!$D$4</f>
        <v>41212</v>
      </c>
      <c r="D203" s="200" t="str">
        <f t="shared" ca="1" si="9"/>
        <v>Category 2: Improve Patient Flow in the Emergency Department/Rapid Medical Evaluation</v>
      </c>
      <c r="E203" s="197">
        <f t="shared" ca="1" si="10"/>
        <v>0</v>
      </c>
      <c r="F203" s="197">
        <f t="shared" ca="1" si="11"/>
        <v>0</v>
      </c>
      <c r="G203" s="200" t="str">
        <f ca="1">INDIRECT("'"&amp;$Q203&amp;"'!B47")</f>
        <v>Process Milestone:</v>
      </c>
      <c r="H203" s="197">
        <f ca="1">INDIRECT("'"&amp;$Q203&amp;"'!D47")</f>
        <v>0</v>
      </c>
      <c r="I203" s="197"/>
      <c r="J203" s="197">
        <f ca="1">INDIRECT("'"&amp;$Q203&amp;"'!F50")</f>
        <v>0</v>
      </c>
      <c r="K203" s="197">
        <f ca="1">INDIRECT("'"&amp;$Q203&amp;"'!F52")</f>
        <v>0</v>
      </c>
      <c r="L203" s="197" t="str">
        <f ca="1">INDIRECT("'"&amp;$Q203&amp;"'!F54")</f>
        <v>N/A</v>
      </c>
      <c r="M203" s="197">
        <f ca="1">INDIRECT("'"&amp;$Q203&amp;"'!F57")</f>
        <v>0</v>
      </c>
      <c r="N203" s="197">
        <f ca="1">INDIRECT("'"&amp;$Q203&amp;"'!B59")</f>
        <v>0</v>
      </c>
      <c r="O203" s="197">
        <f ca="1">INDIRECT("'"&amp;$Q203&amp;"'!F67")</f>
        <v>0</v>
      </c>
      <c r="P203" s="197" t="str">
        <f ca="1">INDIRECT("'"&amp;$Q203&amp;"'!F69")</f>
        <v xml:space="preserve"> </v>
      </c>
      <c r="Q203" t="s">
        <v>268</v>
      </c>
      <c r="R203">
        <v>21</v>
      </c>
    </row>
    <row r="204" spans="1:18" x14ac:dyDescent="0.25">
      <c r="A204" s="197" t="str">
        <f>'Total Payment Amount'!$D$2</f>
        <v>UCLA Health System</v>
      </c>
      <c r="B204" s="197" t="str">
        <f>'Total Payment Amount'!$D$3</f>
        <v>DY 7</v>
      </c>
      <c r="C204" s="198">
        <f>'Total Payment Amount'!$D$4</f>
        <v>41212</v>
      </c>
      <c r="D204" s="200" t="str">
        <f t="shared" ca="1" si="9"/>
        <v>Category 2: Improve Patient Flow in the Emergency Department/Rapid Medical Evaluation</v>
      </c>
      <c r="E204" s="197">
        <f t="shared" ca="1" si="10"/>
        <v>0</v>
      </c>
      <c r="F204" s="197">
        <f t="shared" ca="1" si="11"/>
        <v>0</v>
      </c>
      <c r="G204" s="200" t="str">
        <f ca="1">INDIRECT("'"&amp;$Q204&amp;"'!B72")</f>
        <v>Process Milestone:</v>
      </c>
      <c r="H204" s="197">
        <f ca="1">INDIRECT("'"&amp;$Q204&amp;"'!D72")</f>
        <v>0</v>
      </c>
      <c r="I204" s="197"/>
      <c r="J204" s="197">
        <f ca="1">INDIRECT("'"&amp;$Q204&amp;"'!F75")</f>
        <v>0</v>
      </c>
      <c r="K204" s="197">
        <f ca="1">INDIRECT("'"&amp;$Q204&amp;"'!F77")</f>
        <v>0</v>
      </c>
      <c r="L204" s="197" t="str">
        <f ca="1">INDIRECT("'"&amp;$Q204&amp;"'!F79")</f>
        <v>N/A</v>
      </c>
      <c r="M204" s="197">
        <f ca="1">INDIRECT("'"&amp;$Q204&amp;"'!F82")</f>
        <v>0</v>
      </c>
      <c r="N204" s="197">
        <f ca="1">INDIRECT("'"&amp;$Q204&amp;"'!B84")</f>
        <v>0</v>
      </c>
      <c r="O204" s="197">
        <f ca="1">INDIRECT("'"&amp;$Q204&amp;"'!F92")</f>
        <v>0</v>
      </c>
      <c r="P204" s="197" t="str">
        <f ca="1">INDIRECT("'"&amp;$Q204&amp;"'!F94")</f>
        <v xml:space="preserve"> </v>
      </c>
      <c r="Q204" t="s">
        <v>268</v>
      </c>
      <c r="R204">
        <v>21</v>
      </c>
    </row>
    <row r="205" spans="1:18" x14ac:dyDescent="0.25">
      <c r="A205" s="197" t="str">
        <f>'Total Payment Amount'!$D$2</f>
        <v>UCLA Health System</v>
      </c>
      <c r="B205" s="197" t="str">
        <f>'Total Payment Amount'!$D$3</f>
        <v>DY 7</v>
      </c>
      <c r="C205" s="198">
        <f>'Total Payment Amount'!$D$4</f>
        <v>41212</v>
      </c>
      <c r="D205" s="200" t="str">
        <f t="shared" ca="1" si="9"/>
        <v>Category 2: Improve Patient Flow in the Emergency Department/Rapid Medical Evaluation</v>
      </c>
      <c r="E205" s="197">
        <f t="shared" ca="1" si="10"/>
        <v>0</v>
      </c>
      <c r="F205" s="197">
        <f t="shared" ca="1" si="11"/>
        <v>0</v>
      </c>
      <c r="G205" s="200" t="str">
        <f ca="1">INDIRECT("'"&amp;$Q205&amp;"'!B97")</f>
        <v>Process Milestone:</v>
      </c>
      <c r="H205" s="197">
        <f ca="1">INDIRECT("'"&amp;$Q205&amp;"'!D97")</f>
        <v>0</v>
      </c>
      <c r="I205" s="197"/>
      <c r="J205" s="197">
        <f ca="1">INDIRECT("'"&amp;$Q205&amp;"'!F100")</f>
        <v>0</v>
      </c>
      <c r="K205" s="197">
        <f ca="1">INDIRECT("'"&amp;$Q205&amp;"'!F102")</f>
        <v>0</v>
      </c>
      <c r="L205" s="197" t="str">
        <f ca="1">INDIRECT("'"&amp;$Q205&amp;"'!F104")</f>
        <v>N/A</v>
      </c>
      <c r="M205" s="197">
        <f ca="1">INDIRECT("'"&amp;$Q205&amp;"'!F107")</f>
        <v>0</v>
      </c>
      <c r="N205" s="197">
        <f ca="1">INDIRECT("'"&amp;$Q205&amp;"'!B109")</f>
        <v>0</v>
      </c>
      <c r="O205" s="197">
        <f ca="1">INDIRECT("'"&amp;$Q205&amp;"'!F117")</f>
        <v>0</v>
      </c>
      <c r="P205" s="197" t="str">
        <f ca="1">INDIRECT("'"&amp;$Q205&amp;"'!F119")</f>
        <v xml:space="preserve"> </v>
      </c>
      <c r="Q205" t="s">
        <v>268</v>
      </c>
      <c r="R205">
        <v>21</v>
      </c>
    </row>
    <row r="206" spans="1:18" x14ac:dyDescent="0.25">
      <c r="A206" s="197" t="str">
        <f>'Total Payment Amount'!$D$2</f>
        <v>UCLA Health System</v>
      </c>
      <c r="B206" s="197" t="str">
        <f>'Total Payment Amount'!$D$3</f>
        <v>DY 7</v>
      </c>
      <c r="C206" s="198">
        <f>'Total Payment Amount'!$D$4</f>
        <v>41212</v>
      </c>
      <c r="D206" s="200" t="str">
        <f t="shared" ca="1" si="9"/>
        <v>Category 2: Improve Patient Flow in the Emergency Department/Rapid Medical Evaluation</v>
      </c>
      <c r="E206" s="197">
        <f t="shared" ca="1" si="10"/>
        <v>0</v>
      </c>
      <c r="F206" s="197">
        <f t="shared" ca="1" si="11"/>
        <v>0</v>
      </c>
      <c r="G206" s="200" t="str">
        <f ca="1">INDIRECT("'"&amp;$Q206&amp;"'!B122")</f>
        <v>Process Milestone:</v>
      </c>
      <c r="H206" s="197">
        <f ca="1">INDIRECT("'"&amp;$Q206&amp;"'!D122")</f>
        <v>0</v>
      </c>
      <c r="I206" s="197"/>
      <c r="J206" s="197">
        <f ca="1">INDIRECT("'"&amp;$Q206&amp;"'!F125")</f>
        <v>0</v>
      </c>
      <c r="K206" s="197">
        <f ca="1">INDIRECT("'"&amp;$Q206&amp;"'!F127")</f>
        <v>0</v>
      </c>
      <c r="L206" s="197" t="str">
        <f ca="1">INDIRECT("'"&amp;$Q206&amp;"'!F129")</f>
        <v>N/A</v>
      </c>
      <c r="M206" s="197">
        <f ca="1">INDIRECT("'"&amp;$Q206&amp;"'!F132")</f>
        <v>0</v>
      </c>
      <c r="N206" s="197">
        <f ca="1">INDIRECT("'"&amp;$Q206&amp;"'!B134")</f>
        <v>0</v>
      </c>
      <c r="O206" s="197">
        <f ca="1">INDIRECT("'"&amp;$Q206&amp;"'!F142")</f>
        <v>0</v>
      </c>
      <c r="P206" s="197" t="str">
        <f ca="1">INDIRECT("'"&amp;$Q206&amp;"'!F144")</f>
        <v xml:space="preserve"> </v>
      </c>
      <c r="Q206" t="s">
        <v>268</v>
      </c>
      <c r="R206">
        <v>21</v>
      </c>
    </row>
    <row r="207" spans="1:18" x14ac:dyDescent="0.25">
      <c r="A207" s="197" t="str">
        <f>'Total Payment Amount'!$D$2</f>
        <v>UCLA Health System</v>
      </c>
      <c r="B207" s="197" t="str">
        <f>'Total Payment Amount'!$D$3</f>
        <v>DY 7</v>
      </c>
      <c r="C207" s="198">
        <f>'Total Payment Amount'!$D$4</f>
        <v>41212</v>
      </c>
      <c r="D207" s="200" t="str">
        <f t="shared" ca="1" si="9"/>
        <v>Category 2: Improve Patient Flow in the Emergency Department/Rapid Medical Evaluation</v>
      </c>
      <c r="E207" s="197">
        <f t="shared" ca="1" si="10"/>
        <v>0</v>
      </c>
      <c r="F207" s="197">
        <f t="shared" ca="1" si="11"/>
        <v>0</v>
      </c>
      <c r="G207" s="200" t="str">
        <f ca="1">INDIRECT("'"&amp;$Q207&amp;"'!B147")</f>
        <v>Improvement Milestone:</v>
      </c>
      <c r="H207" s="197">
        <f ca="1">INDIRECT("'"&amp;$Q207&amp;"'!D147")</f>
        <v>0</v>
      </c>
      <c r="I207" s="197"/>
      <c r="J207" s="197">
        <f ca="1">INDIRECT("'"&amp;$Q207&amp;"'!F150")</f>
        <v>0</v>
      </c>
      <c r="K207" s="197">
        <f ca="1">INDIRECT("'"&amp;$Q207&amp;"'!F152")</f>
        <v>0</v>
      </c>
      <c r="L207" s="197" t="str">
        <f ca="1">INDIRECT("'"&amp;$Q207&amp;"'!F154")</f>
        <v>N/A</v>
      </c>
      <c r="M207" s="197">
        <f ca="1">INDIRECT("'"&amp;$Q207&amp;"'!F157")</f>
        <v>0</v>
      </c>
      <c r="N207" s="197">
        <f ca="1">INDIRECT("'"&amp;$Q207&amp;"'!B159")</f>
        <v>0</v>
      </c>
      <c r="O207" s="197">
        <f ca="1">INDIRECT("'"&amp;$Q207&amp;"'!F167")</f>
        <v>0</v>
      </c>
      <c r="P207" s="197" t="str">
        <f ca="1">INDIRECT("'"&amp;$Q207&amp;"'!F169")</f>
        <v xml:space="preserve"> </v>
      </c>
      <c r="Q207" t="s">
        <v>268</v>
      </c>
      <c r="R207">
        <v>21</v>
      </c>
    </row>
    <row r="208" spans="1:18" x14ac:dyDescent="0.25">
      <c r="A208" s="197" t="str">
        <f>'Total Payment Amount'!$D$2</f>
        <v>UCLA Health System</v>
      </c>
      <c r="B208" s="197" t="str">
        <f>'Total Payment Amount'!$D$3</f>
        <v>DY 7</v>
      </c>
      <c r="C208" s="198">
        <f>'Total Payment Amount'!$D$4</f>
        <v>41212</v>
      </c>
      <c r="D208" s="200" t="str">
        <f t="shared" ca="1" si="9"/>
        <v>Category 2: Improve Patient Flow in the Emergency Department/Rapid Medical Evaluation</v>
      </c>
      <c r="E208" s="197">
        <f t="shared" ca="1" si="10"/>
        <v>0</v>
      </c>
      <c r="F208" s="197">
        <f t="shared" ca="1" si="11"/>
        <v>0</v>
      </c>
      <c r="G208" s="200" t="str">
        <f ca="1">INDIRECT("'"&amp;$Q208&amp;"'!B172")</f>
        <v>Improvement Milestone:</v>
      </c>
      <c r="H208" s="197">
        <f ca="1">INDIRECT("'"&amp;$Q208&amp;"'!D172")</f>
        <v>0</v>
      </c>
      <c r="I208" s="197"/>
      <c r="J208" s="197">
        <f ca="1">INDIRECT("'"&amp;$Q208&amp;"'!F175")</f>
        <v>0</v>
      </c>
      <c r="K208" s="197">
        <f ca="1">INDIRECT("'"&amp;$Q208&amp;"'!F177")</f>
        <v>0</v>
      </c>
      <c r="L208" s="197" t="str">
        <f ca="1">INDIRECT("'"&amp;$Q208&amp;"'!F179")</f>
        <v>N/A</v>
      </c>
      <c r="M208" s="197">
        <f ca="1">INDIRECT("'"&amp;$Q208&amp;"'!F182")</f>
        <v>0</v>
      </c>
      <c r="N208" s="197">
        <f ca="1">INDIRECT("'"&amp;$Q208&amp;"'!B184")</f>
        <v>0</v>
      </c>
      <c r="O208" s="197">
        <f ca="1">INDIRECT("'"&amp;$Q208&amp;"'!F192")</f>
        <v>0</v>
      </c>
      <c r="P208" s="197" t="str">
        <f ca="1">INDIRECT("'"&amp;$Q208&amp;"'!F194")</f>
        <v xml:space="preserve"> </v>
      </c>
      <c r="Q208" t="s">
        <v>268</v>
      </c>
      <c r="R208">
        <v>21</v>
      </c>
    </row>
    <row r="209" spans="1:18" x14ac:dyDescent="0.25">
      <c r="A209" s="197" t="str">
        <f>'Total Payment Amount'!$D$2</f>
        <v>UCLA Health System</v>
      </c>
      <c r="B209" s="197" t="str">
        <f>'Total Payment Amount'!$D$3</f>
        <v>DY 7</v>
      </c>
      <c r="C209" s="198">
        <f>'Total Payment Amount'!$D$4</f>
        <v>41212</v>
      </c>
      <c r="D209" s="200" t="str">
        <f t="shared" ca="1" si="9"/>
        <v>Category 2: Improve Patient Flow in the Emergency Department/Rapid Medical Evaluation</v>
      </c>
      <c r="E209" s="197">
        <f t="shared" ca="1" si="10"/>
        <v>0</v>
      </c>
      <c r="F209" s="197">
        <f t="shared" ca="1" si="11"/>
        <v>0</v>
      </c>
      <c r="G209" s="200" t="str">
        <f ca="1">INDIRECT("'"&amp;$Q209&amp;"'!B197")</f>
        <v>Improvement Milestone:</v>
      </c>
      <c r="H209" s="197">
        <f ca="1">INDIRECT("'"&amp;$Q209&amp;"'!D197")</f>
        <v>0</v>
      </c>
      <c r="I209" s="197"/>
      <c r="J209" s="197">
        <f ca="1">INDIRECT("'"&amp;$Q209&amp;"'!F200")</f>
        <v>0</v>
      </c>
      <c r="K209" s="197">
        <f ca="1">INDIRECT("'"&amp;$Q209&amp;"'!F202")</f>
        <v>0</v>
      </c>
      <c r="L209" s="197" t="str">
        <f ca="1">INDIRECT("'"&amp;$Q209&amp;"'!F204")</f>
        <v>N/A</v>
      </c>
      <c r="M209" s="197">
        <f ca="1">INDIRECT("'"&amp;$Q209&amp;"'!F207")</f>
        <v>0</v>
      </c>
      <c r="N209" s="197">
        <f ca="1">INDIRECT("'"&amp;$Q209&amp;"'!B209")</f>
        <v>0</v>
      </c>
      <c r="O209" s="197">
        <f ca="1">INDIRECT("'"&amp;$Q209&amp;"'!F217")</f>
        <v>0</v>
      </c>
      <c r="P209" s="197" t="str">
        <f ca="1">INDIRECT("'"&amp;$Q209&amp;"'!F219")</f>
        <v xml:space="preserve"> </v>
      </c>
      <c r="Q209" t="s">
        <v>268</v>
      </c>
      <c r="R209">
        <v>21</v>
      </c>
    </row>
    <row r="210" spans="1:18" x14ac:dyDescent="0.25">
      <c r="A210" s="197" t="str">
        <f>'Total Payment Amount'!$D$2</f>
        <v>UCLA Health System</v>
      </c>
      <c r="B210" s="197" t="str">
        <f>'Total Payment Amount'!$D$3</f>
        <v>DY 7</v>
      </c>
      <c r="C210" s="198">
        <f>'Total Payment Amount'!$D$4</f>
        <v>41212</v>
      </c>
      <c r="D210" s="200" t="str">
        <f t="shared" ca="1" si="9"/>
        <v>Category 2: Improve Patient Flow in the Emergency Department/Rapid Medical Evaluation</v>
      </c>
      <c r="E210" s="197">
        <f t="shared" ca="1" si="10"/>
        <v>0</v>
      </c>
      <c r="F210" s="197">
        <f t="shared" ca="1" si="11"/>
        <v>0</v>
      </c>
      <c r="G210" s="200" t="str">
        <f ca="1">INDIRECT("'"&amp;$Q210&amp;"'!B222")</f>
        <v>Improvement Milestone:</v>
      </c>
      <c r="H210" s="197">
        <f ca="1">INDIRECT("'"&amp;$Q210&amp;"'!D222")</f>
        <v>0</v>
      </c>
      <c r="I210" s="197"/>
      <c r="J210" s="197">
        <f ca="1">INDIRECT("'"&amp;$Q210&amp;"'!F225")</f>
        <v>0</v>
      </c>
      <c r="K210" s="197">
        <f ca="1">INDIRECT("'"&amp;$Q210&amp;"'!F227")</f>
        <v>0</v>
      </c>
      <c r="L210" s="197" t="str">
        <f ca="1">INDIRECT("'"&amp;$Q210&amp;"'!F229")</f>
        <v>N/A</v>
      </c>
      <c r="M210" s="197">
        <f ca="1">INDIRECT("'"&amp;$Q210&amp;"'!F232")</f>
        <v>0</v>
      </c>
      <c r="N210" s="197">
        <f ca="1">INDIRECT("'"&amp;$Q210&amp;"'!B234")</f>
        <v>0</v>
      </c>
      <c r="O210" s="197">
        <f ca="1">INDIRECT("'"&amp;$Q210&amp;"'!F242")</f>
        <v>0</v>
      </c>
      <c r="P210" s="197" t="str">
        <f ca="1">INDIRECT("'"&amp;$Q210&amp;"'!F244")</f>
        <v xml:space="preserve"> </v>
      </c>
      <c r="Q210" t="s">
        <v>268</v>
      </c>
      <c r="R210">
        <v>21</v>
      </c>
    </row>
    <row r="211" spans="1:18" x14ac:dyDescent="0.25">
      <c r="A211" s="197" t="str">
        <f>'Total Payment Amount'!$D$2</f>
        <v>UCLA Health System</v>
      </c>
      <c r="B211" s="197" t="str">
        <f>'Total Payment Amount'!$D$3</f>
        <v>DY 7</v>
      </c>
      <c r="C211" s="198">
        <f>'Total Payment Amount'!$D$4</f>
        <v>41212</v>
      </c>
      <c r="D211" s="200" t="str">
        <f t="shared" ca="1" si="9"/>
        <v>Category 2: Improve Patient Flow in the Emergency Department/Rapid Medical Evaluation</v>
      </c>
      <c r="E211" s="197">
        <f t="shared" ca="1" si="10"/>
        <v>0</v>
      </c>
      <c r="F211" s="197">
        <f t="shared" ca="1" si="11"/>
        <v>0</v>
      </c>
      <c r="G211" s="200" t="str">
        <f ca="1">INDIRECT("'"&amp;$Q211&amp;"'!B247")</f>
        <v>Improvement Milestone:</v>
      </c>
      <c r="H211" s="197">
        <f ca="1">INDIRECT("'"&amp;$Q211&amp;"'!D247")</f>
        <v>0</v>
      </c>
      <c r="I211" s="197"/>
      <c r="J211" s="197">
        <f ca="1">INDIRECT("'"&amp;$Q211&amp;"'!F250")</f>
        <v>0</v>
      </c>
      <c r="K211" s="197">
        <f ca="1">INDIRECT("'"&amp;$Q211&amp;"'!F252")</f>
        <v>0</v>
      </c>
      <c r="L211" s="197" t="str">
        <f ca="1">INDIRECT("'"&amp;$Q211&amp;"'!F254")</f>
        <v>N/A</v>
      </c>
      <c r="M211" s="197">
        <f ca="1">INDIRECT("'"&amp;$Q211&amp;"'!F257")</f>
        <v>0</v>
      </c>
      <c r="N211" s="197">
        <f ca="1">INDIRECT("'"&amp;$Q211&amp;"'!B259")</f>
        <v>0</v>
      </c>
      <c r="O211" s="197">
        <f ca="1">INDIRECT("'"&amp;$Q211&amp;"'!F267")</f>
        <v>0</v>
      </c>
      <c r="P211" s="197" t="str">
        <f ca="1">INDIRECT("'"&amp;$Q211&amp;"'!F269")</f>
        <v xml:space="preserve"> </v>
      </c>
      <c r="Q211" t="s">
        <v>268</v>
      </c>
      <c r="R211">
        <v>21</v>
      </c>
    </row>
    <row r="212" spans="1:18" x14ac:dyDescent="0.25">
      <c r="A212" s="197" t="str">
        <f>'Total Payment Amount'!$D$2</f>
        <v>UCLA Health System</v>
      </c>
      <c r="B212" s="197" t="str">
        <f>'Total Payment Amount'!$D$3</f>
        <v>DY 7</v>
      </c>
      <c r="C212" s="198">
        <f>'Total Payment Amount'!$D$4</f>
        <v>41212</v>
      </c>
      <c r="D212" s="200" t="str">
        <f t="shared" ca="1" si="9"/>
        <v>Category 2: Use Palliative Care Programs</v>
      </c>
      <c r="E212" s="197">
        <f t="shared" ca="1" si="10"/>
        <v>0</v>
      </c>
      <c r="F212" s="197">
        <f t="shared" ca="1" si="11"/>
        <v>0</v>
      </c>
      <c r="G212" s="200" t="str">
        <f ca="1">INDIRECT("'"&amp;$Q212&amp;"'!B22")</f>
        <v>Process Milestone:</v>
      </c>
      <c r="H212" s="197">
        <f ca="1">INDIRECT("'"&amp;$Q212&amp;"'!D22")</f>
        <v>0</v>
      </c>
      <c r="I212" s="197"/>
      <c r="J212" s="197">
        <f ca="1">INDIRECT("'"&amp;$Q212&amp;"'!F25")</f>
        <v>0</v>
      </c>
      <c r="K212" s="197">
        <f ca="1">INDIRECT("'"&amp;$Q212&amp;"'!F27")</f>
        <v>0</v>
      </c>
      <c r="L212" s="197" t="str">
        <f ca="1">INDIRECT("'"&amp;$Q212&amp;"'!F29")</f>
        <v>N/A</v>
      </c>
      <c r="M212" s="197">
        <f ca="1">INDIRECT("'"&amp;$Q212&amp;"'!F32")</f>
        <v>0</v>
      </c>
      <c r="N212" s="197">
        <f ca="1">INDIRECT("'"&amp;$Q212&amp;"'!B34")</f>
        <v>0</v>
      </c>
      <c r="O212" s="197">
        <f ca="1">INDIRECT("'"&amp;$Q212&amp;"'!F42")</f>
        <v>0</v>
      </c>
      <c r="P212" s="197" t="str">
        <f ca="1">INDIRECT("'"&amp;$Q212&amp;"'!F44")</f>
        <v xml:space="preserve"> </v>
      </c>
      <c r="Q212" t="s">
        <v>116</v>
      </c>
      <c r="R212">
        <v>22</v>
      </c>
    </row>
    <row r="213" spans="1:18" x14ac:dyDescent="0.25">
      <c r="A213" s="197" t="str">
        <f>'Total Payment Amount'!$D$2</f>
        <v>UCLA Health System</v>
      </c>
      <c r="B213" s="197" t="str">
        <f>'Total Payment Amount'!$D$3</f>
        <v>DY 7</v>
      </c>
      <c r="C213" s="198">
        <f>'Total Payment Amount'!$D$4</f>
        <v>41212</v>
      </c>
      <c r="D213" s="200" t="str">
        <f t="shared" ca="1" si="9"/>
        <v>Category 2: Use Palliative Care Programs</v>
      </c>
      <c r="E213" s="197">
        <f t="shared" ca="1" si="10"/>
        <v>0</v>
      </c>
      <c r="F213" s="197">
        <f t="shared" ca="1" si="11"/>
        <v>0</v>
      </c>
      <c r="G213" s="200" t="str">
        <f ca="1">INDIRECT("'"&amp;$Q213&amp;"'!B47")</f>
        <v>Process Milestone:</v>
      </c>
      <c r="H213" s="197">
        <f ca="1">INDIRECT("'"&amp;$Q213&amp;"'!D47")</f>
        <v>0</v>
      </c>
      <c r="I213" s="197"/>
      <c r="J213" s="197">
        <f ca="1">INDIRECT("'"&amp;$Q213&amp;"'!F50")</f>
        <v>0</v>
      </c>
      <c r="K213" s="197">
        <f ca="1">INDIRECT("'"&amp;$Q213&amp;"'!F52")</f>
        <v>0</v>
      </c>
      <c r="L213" s="197" t="str">
        <f ca="1">INDIRECT("'"&amp;$Q213&amp;"'!F54")</f>
        <v>N/A</v>
      </c>
      <c r="M213" s="197">
        <f ca="1">INDIRECT("'"&amp;$Q213&amp;"'!F57")</f>
        <v>0</v>
      </c>
      <c r="N213" s="197">
        <f ca="1">INDIRECT("'"&amp;$Q213&amp;"'!B59")</f>
        <v>0</v>
      </c>
      <c r="O213" s="197">
        <f ca="1">INDIRECT("'"&amp;$Q213&amp;"'!F67")</f>
        <v>0</v>
      </c>
      <c r="P213" s="197" t="str">
        <f ca="1">INDIRECT("'"&amp;$Q213&amp;"'!F69")</f>
        <v xml:space="preserve"> </v>
      </c>
      <c r="Q213" t="s">
        <v>116</v>
      </c>
      <c r="R213">
        <v>22</v>
      </c>
    </row>
    <row r="214" spans="1:18" x14ac:dyDescent="0.25">
      <c r="A214" s="197" t="str">
        <f>'Total Payment Amount'!$D$2</f>
        <v>UCLA Health System</v>
      </c>
      <c r="B214" s="197" t="str">
        <f>'Total Payment Amount'!$D$3</f>
        <v>DY 7</v>
      </c>
      <c r="C214" s="198">
        <f>'Total Payment Amount'!$D$4</f>
        <v>41212</v>
      </c>
      <c r="D214" s="200" t="str">
        <f t="shared" ca="1" si="9"/>
        <v>Category 2: Use Palliative Care Programs</v>
      </c>
      <c r="E214" s="197">
        <f t="shared" ca="1" si="10"/>
        <v>0</v>
      </c>
      <c r="F214" s="197">
        <f t="shared" ca="1" si="11"/>
        <v>0</v>
      </c>
      <c r="G214" s="200" t="str">
        <f ca="1">INDIRECT("'"&amp;$Q214&amp;"'!B72")</f>
        <v>Process Milestone:</v>
      </c>
      <c r="H214" s="197">
        <f ca="1">INDIRECT("'"&amp;$Q214&amp;"'!D72")</f>
        <v>0</v>
      </c>
      <c r="I214" s="197"/>
      <c r="J214" s="197">
        <f ca="1">INDIRECT("'"&amp;$Q214&amp;"'!F75")</f>
        <v>0</v>
      </c>
      <c r="K214" s="197">
        <f ca="1">INDIRECT("'"&amp;$Q214&amp;"'!F77")</f>
        <v>0</v>
      </c>
      <c r="L214" s="197" t="str">
        <f ca="1">INDIRECT("'"&amp;$Q214&amp;"'!F79")</f>
        <v>N/A</v>
      </c>
      <c r="M214" s="197">
        <f ca="1">INDIRECT("'"&amp;$Q214&amp;"'!F82")</f>
        <v>0</v>
      </c>
      <c r="N214" s="197">
        <f ca="1">INDIRECT("'"&amp;$Q214&amp;"'!B84")</f>
        <v>0</v>
      </c>
      <c r="O214" s="197">
        <f ca="1">INDIRECT("'"&amp;$Q214&amp;"'!F92")</f>
        <v>0</v>
      </c>
      <c r="P214" s="197" t="str">
        <f ca="1">INDIRECT("'"&amp;$Q214&amp;"'!F94")</f>
        <v xml:space="preserve"> </v>
      </c>
      <c r="Q214" t="s">
        <v>116</v>
      </c>
      <c r="R214">
        <v>22</v>
      </c>
    </row>
    <row r="215" spans="1:18" x14ac:dyDescent="0.25">
      <c r="A215" s="197" t="str">
        <f>'Total Payment Amount'!$D$2</f>
        <v>UCLA Health System</v>
      </c>
      <c r="B215" s="197" t="str">
        <f>'Total Payment Amount'!$D$3</f>
        <v>DY 7</v>
      </c>
      <c r="C215" s="198">
        <f>'Total Payment Amount'!$D$4</f>
        <v>41212</v>
      </c>
      <c r="D215" s="200" t="str">
        <f t="shared" ca="1" si="9"/>
        <v>Category 2: Use Palliative Care Programs</v>
      </c>
      <c r="E215" s="197">
        <f t="shared" ca="1" si="10"/>
        <v>0</v>
      </c>
      <c r="F215" s="197">
        <f t="shared" ca="1" si="11"/>
        <v>0</v>
      </c>
      <c r="G215" s="200" t="str">
        <f ca="1">INDIRECT("'"&amp;$Q215&amp;"'!B97")</f>
        <v>Process Milestone:</v>
      </c>
      <c r="H215" s="197">
        <f ca="1">INDIRECT("'"&amp;$Q215&amp;"'!D97")</f>
        <v>0</v>
      </c>
      <c r="I215" s="197"/>
      <c r="J215" s="197">
        <f ca="1">INDIRECT("'"&amp;$Q215&amp;"'!F100")</f>
        <v>0</v>
      </c>
      <c r="K215" s="197">
        <f ca="1">INDIRECT("'"&amp;$Q215&amp;"'!F102")</f>
        <v>0</v>
      </c>
      <c r="L215" s="197" t="str">
        <f ca="1">INDIRECT("'"&amp;$Q215&amp;"'!F104")</f>
        <v>N/A</v>
      </c>
      <c r="M215" s="197">
        <f ca="1">INDIRECT("'"&amp;$Q215&amp;"'!F107")</f>
        <v>0</v>
      </c>
      <c r="N215" s="197">
        <f ca="1">INDIRECT("'"&amp;$Q215&amp;"'!B109")</f>
        <v>0</v>
      </c>
      <c r="O215" s="197">
        <f ca="1">INDIRECT("'"&amp;$Q215&amp;"'!F117")</f>
        <v>0</v>
      </c>
      <c r="P215" s="197" t="str">
        <f ca="1">INDIRECT("'"&amp;$Q215&amp;"'!F119")</f>
        <v xml:space="preserve"> </v>
      </c>
      <c r="Q215" t="s">
        <v>116</v>
      </c>
      <c r="R215">
        <v>22</v>
      </c>
    </row>
    <row r="216" spans="1:18" x14ac:dyDescent="0.25">
      <c r="A216" s="197" t="str">
        <f>'Total Payment Amount'!$D$2</f>
        <v>UCLA Health System</v>
      </c>
      <c r="B216" s="197" t="str">
        <f>'Total Payment Amount'!$D$3</f>
        <v>DY 7</v>
      </c>
      <c r="C216" s="198">
        <f>'Total Payment Amount'!$D$4</f>
        <v>41212</v>
      </c>
      <c r="D216" s="200" t="str">
        <f t="shared" ca="1" si="9"/>
        <v>Category 2: Use Palliative Care Programs</v>
      </c>
      <c r="E216" s="197">
        <f t="shared" ca="1" si="10"/>
        <v>0</v>
      </c>
      <c r="F216" s="197">
        <f t="shared" ca="1" si="11"/>
        <v>0</v>
      </c>
      <c r="G216" s="200" t="str">
        <f ca="1">INDIRECT("'"&amp;$Q216&amp;"'!B122")</f>
        <v>Process Milestone:</v>
      </c>
      <c r="H216" s="197">
        <f ca="1">INDIRECT("'"&amp;$Q216&amp;"'!D122")</f>
        <v>0</v>
      </c>
      <c r="I216" s="197"/>
      <c r="J216" s="197">
        <f ca="1">INDIRECT("'"&amp;$Q216&amp;"'!F125")</f>
        <v>0</v>
      </c>
      <c r="K216" s="197">
        <f ca="1">INDIRECT("'"&amp;$Q216&amp;"'!F127")</f>
        <v>0</v>
      </c>
      <c r="L216" s="197" t="str">
        <f ca="1">INDIRECT("'"&amp;$Q216&amp;"'!F129")</f>
        <v>N/A</v>
      </c>
      <c r="M216" s="197">
        <f ca="1">INDIRECT("'"&amp;$Q216&amp;"'!F132")</f>
        <v>0</v>
      </c>
      <c r="N216" s="197">
        <f ca="1">INDIRECT("'"&amp;$Q216&amp;"'!B134")</f>
        <v>0</v>
      </c>
      <c r="O216" s="197">
        <f ca="1">INDIRECT("'"&amp;$Q216&amp;"'!F142")</f>
        <v>0</v>
      </c>
      <c r="P216" s="197" t="str">
        <f ca="1">INDIRECT("'"&amp;$Q216&amp;"'!F144")</f>
        <v xml:space="preserve"> </v>
      </c>
      <c r="Q216" t="s">
        <v>116</v>
      </c>
      <c r="R216">
        <v>22</v>
      </c>
    </row>
    <row r="217" spans="1:18" x14ac:dyDescent="0.25">
      <c r="A217" s="197" t="str">
        <f>'Total Payment Amount'!$D$2</f>
        <v>UCLA Health System</v>
      </c>
      <c r="B217" s="197" t="str">
        <f>'Total Payment Amount'!$D$3</f>
        <v>DY 7</v>
      </c>
      <c r="C217" s="198">
        <f>'Total Payment Amount'!$D$4</f>
        <v>41212</v>
      </c>
      <c r="D217" s="200" t="str">
        <f t="shared" ca="1" si="9"/>
        <v>Category 2: Use Palliative Care Programs</v>
      </c>
      <c r="E217" s="197">
        <f t="shared" ca="1" si="10"/>
        <v>0</v>
      </c>
      <c r="F217" s="197">
        <f t="shared" ca="1" si="11"/>
        <v>0</v>
      </c>
      <c r="G217" s="200" t="str">
        <f ca="1">INDIRECT("'"&amp;$Q217&amp;"'!B147")</f>
        <v>Improvement Milestone:</v>
      </c>
      <c r="H217" s="197">
        <f ca="1">INDIRECT("'"&amp;$Q217&amp;"'!D147")</f>
        <v>0</v>
      </c>
      <c r="I217" s="197"/>
      <c r="J217" s="197">
        <f ca="1">INDIRECT("'"&amp;$Q217&amp;"'!F150")</f>
        <v>0</v>
      </c>
      <c r="K217" s="197">
        <f ca="1">INDIRECT("'"&amp;$Q217&amp;"'!F152")</f>
        <v>0</v>
      </c>
      <c r="L217" s="197" t="str">
        <f ca="1">INDIRECT("'"&amp;$Q217&amp;"'!F154")</f>
        <v>N/A</v>
      </c>
      <c r="M217" s="197">
        <f ca="1">INDIRECT("'"&amp;$Q217&amp;"'!F157")</f>
        <v>0</v>
      </c>
      <c r="N217" s="197">
        <f ca="1">INDIRECT("'"&amp;$Q217&amp;"'!B159")</f>
        <v>0</v>
      </c>
      <c r="O217" s="197">
        <f ca="1">INDIRECT("'"&amp;$Q217&amp;"'!F167")</f>
        <v>0</v>
      </c>
      <c r="P217" s="197" t="str">
        <f ca="1">INDIRECT("'"&amp;$Q217&amp;"'!F169")</f>
        <v xml:space="preserve"> </v>
      </c>
      <c r="Q217" t="s">
        <v>116</v>
      </c>
      <c r="R217">
        <v>22</v>
      </c>
    </row>
    <row r="218" spans="1:18" x14ac:dyDescent="0.25">
      <c r="A218" s="197" t="str">
        <f>'Total Payment Amount'!$D$2</f>
        <v>UCLA Health System</v>
      </c>
      <c r="B218" s="197" t="str">
        <f>'Total Payment Amount'!$D$3</f>
        <v>DY 7</v>
      </c>
      <c r="C218" s="198">
        <f>'Total Payment Amount'!$D$4</f>
        <v>41212</v>
      </c>
      <c r="D218" s="200" t="str">
        <f t="shared" ca="1" si="9"/>
        <v>Category 2: Use Palliative Care Programs</v>
      </c>
      <c r="E218" s="197">
        <f t="shared" ca="1" si="10"/>
        <v>0</v>
      </c>
      <c r="F218" s="197">
        <f t="shared" ca="1" si="11"/>
        <v>0</v>
      </c>
      <c r="G218" s="200" t="str">
        <f ca="1">INDIRECT("'"&amp;$Q218&amp;"'!B172")</f>
        <v>Improvement Milestone:</v>
      </c>
      <c r="H218" s="197">
        <f ca="1">INDIRECT("'"&amp;$Q218&amp;"'!D172")</f>
        <v>0</v>
      </c>
      <c r="I218" s="197"/>
      <c r="J218" s="197">
        <f ca="1">INDIRECT("'"&amp;$Q218&amp;"'!F175")</f>
        <v>0</v>
      </c>
      <c r="K218" s="197">
        <f ca="1">INDIRECT("'"&amp;$Q218&amp;"'!F177")</f>
        <v>0</v>
      </c>
      <c r="L218" s="197" t="str">
        <f ca="1">INDIRECT("'"&amp;$Q218&amp;"'!F179")</f>
        <v>N/A</v>
      </c>
      <c r="M218" s="197">
        <f ca="1">INDIRECT("'"&amp;$Q218&amp;"'!F182")</f>
        <v>0</v>
      </c>
      <c r="N218" s="197">
        <f ca="1">INDIRECT("'"&amp;$Q218&amp;"'!B184")</f>
        <v>0</v>
      </c>
      <c r="O218" s="197">
        <f ca="1">INDIRECT("'"&amp;$Q218&amp;"'!F192")</f>
        <v>0</v>
      </c>
      <c r="P218" s="197" t="str">
        <f ca="1">INDIRECT("'"&amp;$Q218&amp;"'!F194")</f>
        <v xml:space="preserve"> </v>
      </c>
      <c r="Q218" t="s">
        <v>116</v>
      </c>
      <c r="R218">
        <v>22</v>
      </c>
    </row>
    <row r="219" spans="1:18" x14ac:dyDescent="0.25">
      <c r="A219" s="197" t="str">
        <f>'Total Payment Amount'!$D$2</f>
        <v>UCLA Health System</v>
      </c>
      <c r="B219" s="197" t="str">
        <f>'Total Payment Amount'!$D$3</f>
        <v>DY 7</v>
      </c>
      <c r="C219" s="198">
        <f>'Total Payment Amount'!$D$4</f>
        <v>41212</v>
      </c>
      <c r="D219" s="200" t="str">
        <f t="shared" ca="1" si="9"/>
        <v>Category 2: Use Palliative Care Programs</v>
      </c>
      <c r="E219" s="197">
        <f t="shared" ca="1" si="10"/>
        <v>0</v>
      </c>
      <c r="F219" s="197">
        <f t="shared" ca="1" si="11"/>
        <v>0</v>
      </c>
      <c r="G219" s="200" t="str">
        <f ca="1">INDIRECT("'"&amp;$Q219&amp;"'!B197")</f>
        <v>Improvement Milestone:</v>
      </c>
      <c r="H219" s="197">
        <f ca="1">INDIRECT("'"&amp;$Q219&amp;"'!D197")</f>
        <v>0</v>
      </c>
      <c r="I219" s="197"/>
      <c r="J219" s="197">
        <f ca="1">INDIRECT("'"&amp;$Q219&amp;"'!F200")</f>
        <v>0</v>
      </c>
      <c r="K219" s="197">
        <f ca="1">INDIRECT("'"&amp;$Q219&amp;"'!F202")</f>
        <v>0</v>
      </c>
      <c r="L219" s="197" t="str">
        <f ca="1">INDIRECT("'"&amp;$Q219&amp;"'!F204")</f>
        <v>N/A</v>
      </c>
      <c r="M219" s="197">
        <f ca="1">INDIRECT("'"&amp;$Q219&amp;"'!F207")</f>
        <v>0</v>
      </c>
      <c r="N219" s="197">
        <f ca="1">INDIRECT("'"&amp;$Q219&amp;"'!B209")</f>
        <v>0</v>
      </c>
      <c r="O219" s="197">
        <f ca="1">INDIRECT("'"&amp;$Q219&amp;"'!F217")</f>
        <v>0</v>
      </c>
      <c r="P219" s="197" t="str">
        <f ca="1">INDIRECT("'"&amp;$Q219&amp;"'!F219")</f>
        <v xml:space="preserve"> </v>
      </c>
      <c r="Q219" t="s">
        <v>116</v>
      </c>
      <c r="R219">
        <v>22</v>
      </c>
    </row>
    <row r="220" spans="1:18" x14ac:dyDescent="0.25">
      <c r="A220" s="197" t="str">
        <f>'Total Payment Amount'!$D$2</f>
        <v>UCLA Health System</v>
      </c>
      <c r="B220" s="197" t="str">
        <f>'Total Payment Amount'!$D$3</f>
        <v>DY 7</v>
      </c>
      <c r="C220" s="198">
        <f>'Total Payment Amount'!$D$4</f>
        <v>41212</v>
      </c>
      <c r="D220" s="200" t="str">
        <f t="shared" ca="1" si="9"/>
        <v>Category 2: Use Palliative Care Programs</v>
      </c>
      <c r="E220" s="197">
        <f t="shared" ca="1" si="10"/>
        <v>0</v>
      </c>
      <c r="F220" s="197">
        <f t="shared" ca="1" si="11"/>
        <v>0</v>
      </c>
      <c r="G220" s="200" t="str">
        <f ca="1">INDIRECT("'"&amp;$Q220&amp;"'!B222")</f>
        <v>Improvement Milestone:</v>
      </c>
      <c r="H220" s="197">
        <f ca="1">INDIRECT("'"&amp;$Q220&amp;"'!D222")</f>
        <v>0</v>
      </c>
      <c r="I220" s="197"/>
      <c r="J220" s="197">
        <f ca="1">INDIRECT("'"&amp;$Q220&amp;"'!F225")</f>
        <v>0</v>
      </c>
      <c r="K220" s="197">
        <f ca="1">INDIRECT("'"&amp;$Q220&amp;"'!F227")</f>
        <v>0</v>
      </c>
      <c r="L220" s="197" t="str">
        <f ca="1">INDIRECT("'"&amp;$Q220&amp;"'!F229")</f>
        <v>N/A</v>
      </c>
      <c r="M220" s="197">
        <f ca="1">INDIRECT("'"&amp;$Q220&amp;"'!F232")</f>
        <v>0</v>
      </c>
      <c r="N220" s="197">
        <f ca="1">INDIRECT("'"&amp;$Q220&amp;"'!B234")</f>
        <v>0</v>
      </c>
      <c r="O220" s="197">
        <f ca="1">INDIRECT("'"&amp;$Q220&amp;"'!F242")</f>
        <v>0</v>
      </c>
      <c r="P220" s="197" t="str">
        <f ca="1">INDIRECT("'"&amp;$Q220&amp;"'!F244")</f>
        <v xml:space="preserve"> </v>
      </c>
      <c r="Q220" t="s">
        <v>116</v>
      </c>
      <c r="R220">
        <v>22</v>
      </c>
    </row>
    <row r="221" spans="1:18" x14ac:dyDescent="0.25">
      <c r="A221" s="197" t="str">
        <f>'Total Payment Amount'!$D$2</f>
        <v>UCLA Health System</v>
      </c>
      <c r="B221" s="197" t="str">
        <f>'Total Payment Amount'!$D$3</f>
        <v>DY 7</v>
      </c>
      <c r="C221" s="198">
        <f>'Total Payment Amount'!$D$4</f>
        <v>41212</v>
      </c>
      <c r="D221" s="200" t="str">
        <f t="shared" ca="1" si="9"/>
        <v>Category 2: Use Palliative Care Programs</v>
      </c>
      <c r="E221" s="197">
        <f t="shared" ca="1" si="10"/>
        <v>0</v>
      </c>
      <c r="F221" s="197">
        <f t="shared" ca="1" si="11"/>
        <v>0</v>
      </c>
      <c r="G221" s="200" t="str">
        <f ca="1">INDIRECT("'"&amp;$Q221&amp;"'!B247")</f>
        <v>Improvement Milestone:</v>
      </c>
      <c r="H221" s="197">
        <f ca="1">INDIRECT("'"&amp;$Q221&amp;"'!D247")</f>
        <v>0</v>
      </c>
      <c r="I221" s="197"/>
      <c r="J221" s="197">
        <f ca="1">INDIRECT("'"&amp;$Q221&amp;"'!F250")</f>
        <v>0</v>
      </c>
      <c r="K221" s="197">
        <f ca="1">INDIRECT("'"&amp;$Q221&amp;"'!F252")</f>
        <v>0</v>
      </c>
      <c r="L221" s="197" t="str">
        <f ca="1">INDIRECT("'"&amp;$Q221&amp;"'!F254")</f>
        <v>N/A</v>
      </c>
      <c r="M221" s="197">
        <f ca="1">INDIRECT("'"&amp;$Q221&amp;"'!F257")</f>
        <v>0</v>
      </c>
      <c r="N221" s="197">
        <f ca="1">INDIRECT("'"&amp;$Q221&amp;"'!B259")</f>
        <v>0</v>
      </c>
      <c r="O221" s="197">
        <f ca="1">INDIRECT("'"&amp;$Q221&amp;"'!F267")</f>
        <v>0</v>
      </c>
      <c r="P221" s="197" t="str">
        <f ca="1">INDIRECT("'"&amp;$Q221&amp;"'!F269")</f>
        <v xml:space="preserve"> </v>
      </c>
      <c r="Q221" t="s">
        <v>116</v>
      </c>
      <c r="R221">
        <v>22</v>
      </c>
    </row>
    <row r="222" spans="1:18" x14ac:dyDescent="0.25">
      <c r="A222" s="197" t="str">
        <f>'Total Payment Amount'!$D$2</f>
        <v>UCLA Health System</v>
      </c>
      <c r="B222" s="197" t="str">
        <f>'Total Payment Amount'!$D$3</f>
        <v>DY 7</v>
      </c>
      <c r="C222" s="198">
        <f>'Total Payment Amount'!$D$4</f>
        <v>41212</v>
      </c>
      <c r="D222" s="200" t="str">
        <f t="shared" ca="1" si="9"/>
        <v>Category 2: Conduct Medication Management</v>
      </c>
      <c r="E222" s="197">
        <f t="shared" ca="1" si="10"/>
        <v>2879800</v>
      </c>
      <c r="F222" s="197">
        <f t="shared" ca="1" si="11"/>
        <v>2879800</v>
      </c>
      <c r="G222" s="200" t="str">
        <f ca="1">INDIRECT("'"&amp;$Q222&amp;"'!B22")</f>
        <v>Process Milestone:</v>
      </c>
      <c r="H222" s="197" t="str">
        <f ca="1">INDIRECT("'"&amp;$Q222&amp;"'!D22")</f>
        <v>Develop evidence-based decision rules that will be the clinical underpinning of each point of care decision support message</v>
      </c>
      <c r="I222" s="197"/>
      <c r="J222" s="197">
        <f ca="1">INDIRECT("'"&amp;$Q222&amp;"'!F25")</f>
        <v>0</v>
      </c>
      <c r="K222" s="197">
        <f ca="1">INDIRECT("'"&amp;$Q222&amp;"'!F27")</f>
        <v>0</v>
      </c>
      <c r="L222" s="197" t="str">
        <f ca="1">INDIRECT("'"&amp;$Q222&amp;"'!F29")</f>
        <v>Yes</v>
      </c>
      <c r="M222" s="197" t="str">
        <f ca="1">INDIRECT("'"&amp;$Q222&amp;"'!F32")</f>
        <v>Yes</v>
      </c>
      <c r="N222" s="197" t="str">
        <f ca="1">INDIRECT("'"&amp;$Q222&amp;"'!B34")</f>
        <v xml:space="preserve">     We carefully developed detailed evidence-based tables that are the underpinning for all electronic clinical decision support (CDS) for diabetes care, including hypertension and cholesterol management. A basic set of decision support rules were drafted after careful review of randomized clinical trials (RCT) and systematic reviews or meta-analyses for glycemic control, hypertension management, and lipid management. Also, a secondary set of CDS messages will focus on recommended processes of care and suggests obtaining overdue laboratory tests through the electronic health record while another will suggest monthly visits for follow-up for those patients not at goal.
     Unexpected challenges that we faced primarily included the delay in the implementation of our electronic health record (EHR) including the ambulatory care practices where we plan on deploying the system. Another challenge continues to be the heterogeneity in strength of the evidence-based for different clinical decision support diabetes domains (e.g. lipid management) and patient populations (e.g. older persons with diabetes). New randomized controlled trials have important implications for clinicians that provide care to older persons.
     The clinical information being gathered from the PharmD medication management pilot is informing our tailoring of the CDS content to our local population. We plan to overcome the challenges by conducting small tests of change (e.g. PDSA cycles) for the CDS system by beginning with non-real-time clinical cases with volunteer clinicians, and by obtaining continuous feedback from our local UCLA multidisciplinary primary care redesign team. Once live with our EHR, we will test the cases and the CDS system. We will also explore the feasibility of tailoring some electronic CDS messages based on certain population characteristics. Currently, the PharmD medication management program is also being piloted in the UCLA Geriatrics practice and our experiences there will inform the feasibility of tailoring messages to specific populations. Lessons learned include: 1) the importance of continuous buy-in from clinicians, 2) development of written clinical vignettes or cases to continuously engage clinicians given delay in EHR implementation, and 3) testing of small tests of change with volunteer clinicians and practices. Finally, while we await EHR implementation, one of our physicians continues to work with our EHR team to ensure that that the CDS fits within the overall institutional plan.</v>
      </c>
      <c r="O222" s="197" t="str">
        <f ca="1">INDIRECT("'"&amp;$Q222&amp;"'!F42")</f>
        <v>Yes</v>
      </c>
      <c r="P222" s="197">
        <f ca="1">INDIRECT("'"&amp;$Q222&amp;"'!F44")</f>
        <v>1</v>
      </c>
      <c r="Q222" t="s">
        <v>117</v>
      </c>
      <c r="R222">
        <v>23</v>
      </c>
    </row>
    <row r="223" spans="1:18" x14ac:dyDescent="0.25">
      <c r="A223" s="197" t="str">
        <f>'Total Payment Amount'!$D$2</f>
        <v>UCLA Health System</v>
      </c>
      <c r="B223" s="197" t="str">
        <f>'Total Payment Amount'!$D$3</f>
        <v>DY 7</v>
      </c>
      <c r="C223" s="198">
        <f>'Total Payment Amount'!$D$4</f>
        <v>41212</v>
      </c>
      <c r="D223" s="200" t="str">
        <f t="shared" ca="1" si="9"/>
        <v>Category 2: Conduct Medication Management</v>
      </c>
      <c r="E223" s="197">
        <f t="shared" ca="1" si="10"/>
        <v>2879800</v>
      </c>
      <c r="F223" s="197">
        <f t="shared" ca="1" si="11"/>
        <v>2879800</v>
      </c>
      <c r="G223" s="200" t="str">
        <f ca="1">INDIRECT("'"&amp;$Q223&amp;"'!B47")</f>
        <v>Process Milestone:</v>
      </c>
      <c r="H223" s="197" t="str">
        <f ca="1">INDIRECT("'"&amp;$Q223&amp;"'!D47")</f>
        <v>Pilot the medication management program</v>
      </c>
      <c r="I223" s="197"/>
      <c r="J223" s="197">
        <f ca="1">INDIRECT("'"&amp;$Q223&amp;"'!F50")</f>
        <v>0</v>
      </c>
      <c r="K223" s="197">
        <f ca="1">INDIRECT("'"&amp;$Q223&amp;"'!F52")</f>
        <v>0</v>
      </c>
      <c r="L223" s="197" t="str">
        <f ca="1">INDIRECT("'"&amp;$Q223&amp;"'!F54")</f>
        <v>Yes</v>
      </c>
      <c r="M223" s="197" t="str">
        <f ca="1">INDIRECT("'"&amp;$Q223&amp;"'!F57")</f>
        <v>Yes</v>
      </c>
      <c r="N223" s="197" t="str">
        <f ca="1">INDIRECT("'"&amp;$Q223&amp;"'!B59")</f>
        <v xml:space="preserve">     By June of 2012 the medication management PharmD program was piloted in more than 5% of eligible patients, therefore exceeding our metric for this milestone.  Ninety eligible patients received PharmD consults (7.5% of eligible patients), exceeding our milestone goal by 30 patients. Additionally we completed 75 follow-up consultations.
     Attaining this milestone required collaborative and interdisciplinary work, which included the following:
Approaches taken to test, refine, and improve. 
     The UCLA Population Management Access Reports allowed us to identify diabetic patients that met our criteria. These population and performance reports were based upon multiple internal and external clinical databases and were the basis of where we recruit patients. We worked collaboratively with the UCLA Department of Decision Support team to improve the data contents in this registry database. Once a patient is identified in this registry, he/she is then researched more thoroughly in UCLA Health System’s c-View to make sure that only those patients that meet our criteria are recruited.
     Patients meeting our criteria were then called to schedule a PharmD consult. Sometimes a “stand-alone” was scheduled whereby the patient would only see the pharmacist, while other times the patient preferred that a “co-visit” be scheduled.  A “co-visit” is an appointment where the patient would consult with the pharmacist either before or after an appointment with their Primary Care Physician (PCP). Setting up these types of “co-visits” can be tricky as the clinical pharmacist is only at a given clinic one day per week. Scheduling co-visits is especially challenging when working with uncontrolled diabetics, some of which do not see their PCP on a regular basis.  While sometimes difficult to schedule these types of appointments, there are no sustainability or implementation concerns for this program because there are other recruitment options available including stand-alone visits. Due to positive response and benefits to patients, plans have been made to implement the program to additional practices.
     It was important to establish a good workflow for our pharmacist and create an efficient system within our team. We created a shared calendar system where the pharmacist could view upcoming appointments at any time. The pharmacist could also easily communicate to our staff on the outcome status of a consult and if a follow-up visit needed to be scheduled. 
     An example of a “Plan Do Study Act” cycle is our approach to standardize the medication list given to patients. The issue is that each clinic had a different format outlining the medications that the patient was currently prescribed and how and when to take them. We acted on this and decided to create our own standardized medication booklet that was user friendly, comprehensive, and easily stored by making it wallet-sized. Patients were encouraged to fill-out the medication booklet with the help of the pharmacist and keep it with them at all times. Feedback from the booklet will be obtained from patients and providers and the booklet will be revised accordingly.
System level changes. Fine tuning workflows to standardize communication with clinical teams.
     Efficacy in communication between the pharmacist and the primary care provider was pivotal for the success of the program. PCP’s were notified in advance on which of their patients would be having a PharmD consult. This provided an opportunity for the PharmD and MD to “huddle”, which provided the PharmD with more insight into a patient’s history and any special instructions regarding the patient.
     A standardized PharmD Clinic Note was created to document the clinical encounter that becomes part of the patient’s medical record. It provides a systematic and standardized approach to the documentation of these consults and to communicate with other care team members. Additionally, pending EHR implementation, an email summarizing the visit and recommendations are sent to the primary care provider, allowing the provider to either approve or disapprove said recommendations.
Rapid cycling and small test of change in the first UCLA practice.
     We rolled out the PharmD pilot to our first practice, UCLA Family Health Clinic (UFHC), in January 2012. We used a list of eligible patients from the registry and provider referrals to recruit patients.  We diligently called from our list, methodically targeting those patients with A1c’s of 9% and above, LDL’s greater than 130 mg/dL, and blood pressure values of 140/90 mmHg and above. The challenge here was the missing data in the registry, especially blood pressure values.
     UFHC proved to be a good pilot location because a significant number of diabetics that meet our criteria are seen at this site and the practice lead was instrumental in guiding our clinical pharmacist into the practice workflow. The challenges and lessons learned here will help us expand our program to other practices and begin to standardize our approach.
     As much as we felt we were ready to move on to other clinics it became apparent that each clinic had their own set of issues to deal with. Some clinics preferred “paper” charting while others were electronic. One was on a completely different EHR system from the others. Office space for the clinical pharmacist and internet access was at times problematic, but has since been resolved with the arrangement of clinic days that ebb and flow with the clinical pharmacist and the MD’s.
Engagement by physicians, front line clinicians and patients.
     Buy in and support from physician practice leads is crucial to the success of the program. The bi-monthly Primary Care Innovation Model Design Team meetings gave us the much needed forum to connect and work together with the practice leads. Not only do these meetings allow us time to outline, discuss, and report preliminary results of the project, but it also allows the clinicians a chance to voice their needs and feedback on ways to improve our program. Additionally, we work closely with the office managers and staff at the clinics to ensure that the pharmacist’s needs are met and quality of care maintained.
     It is important to highlight that patients are also actively engaged via satisfaction surveys and phone calls. These surveys are done anonymously and voluntarily.
Involving stakeholders in the project
     The support of UCLA decision makers compliments patient and provider engagement. Our ongoing and consistent participation in quarterly half-day retreats with practice leads and UCLA Health Systems leadership allows us the opportunity to obtain feedback and to update the group on the status of the project.
Sustainability
     Although challenging, we are getting key program components in place to ensure duplicity and sustainability. We will continue to standardize the process as we expand to other clinics. The implementation of our EHR will help to bridge the gap and allow for more uniformity in our approach and methods to a successful medication therapy management program.</v>
      </c>
      <c r="O223" s="197" t="str">
        <f ca="1">INDIRECT("'"&amp;$Q223&amp;"'!F67")</f>
        <v>Yes</v>
      </c>
      <c r="P223" s="197">
        <f ca="1">INDIRECT("'"&amp;$Q223&amp;"'!F69")</f>
        <v>1</v>
      </c>
      <c r="Q223" t="s">
        <v>117</v>
      </c>
      <c r="R223">
        <v>23</v>
      </c>
    </row>
    <row r="224" spans="1:18" x14ac:dyDescent="0.25">
      <c r="A224" s="197" t="str">
        <f>'Total Payment Amount'!$D$2</f>
        <v>UCLA Health System</v>
      </c>
      <c r="B224" s="197" t="str">
        <f>'Total Payment Amount'!$D$3</f>
        <v>DY 7</v>
      </c>
      <c r="C224" s="198">
        <f>'Total Payment Amount'!$D$4</f>
        <v>41212</v>
      </c>
      <c r="D224" s="200" t="str">
        <f t="shared" ca="1" si="9"/>
        <v>Category 2: Conduct Medication Management</v>
      </c>
      <c r="E224" s="197">
        <f t="shared" ca="1" si="10"/>
        <v>2879800</v>
      </c>
      <c r="F224" s="197">
        <f t="shared" ca="1" si="11"/>
        <v>2879800</v>
      </c>
      <c r="G224" s="200" t="str">
        <f ca="1">INDIRECT("'"&amp;$Q224&amp;"'!B72")</f>
        <v>Process Milestone:</v>
      </c>
      <c r="H224" s="197">
        <f ca="1">INDIRECT("'"&amp;$Q224&amp;"'!D72")</f>
        <v>0</v>
      </c>
      <c r="I224" s="197"/>
      <c r="J224" s="197">
        <f ca="1">INDIRECT("'"&amp;$Q224&amp;"'!F75")</f>
        <v>0</v>
      </c>
      <c r="K224" s="197">
        <f ca="1">INDIRECT("'"&amp;$Q224&amp;"'!F77")</f>
        <v>0</v>
      </c>
      <c r="L224" s="197" t="str">
        <f ca="1">INDIRECT("'"&amp;$Q224&amp;"'!F79")</f>
        <v>N/A</v>
      </c>
      <c r="M224" s="197">
        <f ca="1">INDIRECT("'"&amp;$Q224&amp;"'!F82")</f>
        <v>0</v>
      </c>
      <c r="N224" s="197">
        <f ca="1">INDIRECT("'"&amp;$Q224&amp;"'!B84")</f>
        <v>0</v>
      </c>
      <c r="O224" s="197">
        <f ca="1">INDIRECT("'"&amp;$Q224&amp;"'!F92")</f>
        <v>0</v>
      </c>
      <c r="P224" s="197" t="str">
        <f ca="1">INDIRECT("'"&amp;$Q224&amp;"'!F94")</f>
        <v xml:space="preserve"> </v>
      </c>
      <c r="Q224" t="s">
        <v>117</v>
      </c>
      <c r="R224">
        <v>23</v>
      </c>
    </row>
    <row r="225" spans="1:18" x14ac:dyDescent="0.25">
      <c r="A225" s="197" t="str">
        <f>'Total Payment Amount'!$D$2</f>
        <v>UCLA Health System</v>
      </c>
      <c r="B225" s="197" t="str">
        <f>'Total Payment Amount'!$D$3</f>
        <v>DY 7</v>
      </c>
      <c r="C225" s="198">
        <f>'Total Payment Amount'!$D$4</f>
        <v>41212</v>
      </c>
      <c r="D225" s="200" t="str">
        <f t="shared" ca="1" si="9"/>
        <v>Category 2: Conduct Medication Management</v>
      </c>
      <c r="E225" s="197">
        <f t="shared" ca="1" si="10"/>
        <v>2879800</v>
      </c>
      <c r="F225" s="197">
        <f t="shared" ca="1" si="11"/>
        <v>2879800</v>
      </c>
      <c r="G225" s="200" t="str">
        <f ca="1">INDIRECT("'"&amp;$Q225&amp;"'!B97")</f>
        <v>Process Milestone:</v>
      </c>
      <c r="H225" s="197">
        <f ca="1">INDIRECT("'"&amp;$Q225&amp;"'!D97")</f>
        <v>0</v>
      </c>
      <c r="I225" s="197"/>
      <c r="J225" s="197">
        <f ca="1">INDIRECT("'"&amp;$Q225&amp;"'!F100")</f>
        <v>0</v>
      </c>
      <c r="K225" s="197">
        <f ca="1">INDIRECT("'"&amp;$Q225&amp;"'!F102")</f>
        <v>0</v>
      </c>
      <c r="L225" s="197" t="str">
        <f ca="1">INDIRECT("'"&amp;$Q225&amp;"'!F104")</f>
        <v>N/A</v>
      </c>
      <c r="M225" s="197">
        <f ca="1">INDIRECT("'"&amp;$Q225&amp;"'!F107")</f>
        <v>0</v>
      </c>
      <c r="N225" s="197">
        <f ca="1">INDIRECT("'"&amp;$Q225&amp;"'!B109")</f>
        <v>0</v>
      </c>
      <c r="O225" s="197">
        <f ca="1">INDIRECT("'"&amp;$Q225&amp;"'!F117")</f>
        <v>0</v>
      </c>
      <c r="P225" s="197" t="str">
        <f ca="1">INDIRECT("'"&amp;$Q225&amp;"'!F119")</f>
        <v xml:space="preserve"> </v>
      </c>
      <c r="Q225" t="s">
        <v>117</v>
      </c>
      <c r="R225">
        <v>23</v>
      </c>
    </row>
    <row r="226" spans="1:18" x14ac:dyDescent="0.25">
      <c r="A226" s="197" t="str">
        <f>'Total Payment Amount'!$D$2</f>
        <v>UCLA Health System</v>
      </c>
      <c r="B226" s="197" t="str">
        <f>'Total Payment Amount'!$D$3</f>
        <v>DY 7</v>
      </c>
      <c r="C226" s="198">
        <f>'Total Payment Amount'!$D$4</f>
        <v>41212</v>
      </c>
      <c r="D226" s="200" t="str">
        <f t="shared" ca="1" si="9"/>
        <v>Category 2: Conduct Medication Management</v>
      </c>
      <c r="E226" s="197">
        <f t="shared" ca="1" si="10"/>
        <v>2879800</v>
      </c>
      <c r="F226" s="197">
        <f t="shared" ca="1" si="11"/>
        <v>2879800</v>
      </c>
      <c r="G226" s="200" t="str">
        <f ca="1">INDIRECT("'"&amp;$Q226&amp;"'!B122")</f>
        <v>Process Milestone:</v>
      </c>
      <c r="H226" s="197">
        <f ca="1">INDIRECT("'"&amp;$Q226&amp;"'!D122")</f>
        <v>0</v>
      </c>
      <c r="I226" s="197"/>
      <c r="J226" s="197">
        <f ca="1">INDIRECT("'"&amp;$Q226&amp;"'!F125")</f>
        <v>0</v>
      </c>
      <c r="K226" s="197">
        <f ca="1">INDIRECT("'"&amp;$Q226&amp;"'!F127")</f>
        <v>0</v>
      </c>
      <c r="L226" s="197" t="str">
        <f ca="1">INDIRECT("'"&amp;$Q226&amp;"'!F129")</f>
        <v>N/A</v>
      </c>
      <c r="M226" s="197">
        <f ca="1">INDIRECT("'"&amp;$Q226&amp;"'!F132")</f>
        <v>0</v>
      </c>
      <c r="N226" s="197">
        <f ca="1">INDIRECT("'"&amp;$Q226&amp;"'!B134")</f>
        <v>0</v>
      </c>
      <c r="O226" s="197">
        <f ca="1">INDIRECT("'"&amp;$Q226&amp;"'!F142")</f>
        <v>0</v>
      </c>
      <c r="P226" s="197" t="str">
        <f ca="1">INDIRECT("'"&amp;$Q226&amp;"'!F144")</f>
        <v xml:space="preserve"> </v>
      </c>
      <c r="Q226" t="s">
        <v>117</v>
      </c>
      <c r="R226">
        <v>23</v>
      </c>
    </row>
    <row r="227" spans="1:18" x14ac:dyDescent="0.25">
      <c r="A227" s="197" t="str">
        <f>'Total Payment Amount'!$D$2</f>
        <v>UCLA Health System</v>
      </c>
      <c r="B227" s="197" t="str">
        <f>'Total Payment Amount'!$D$3</f>
        <v>DY 7</v>
      </c>
      <c r="C227" s="198">
        <f>'Total Payment Amount'!$D$4</f>
        <v>41212</v>
      </c>
      <c r="D227" s="200" t="str">
        <f t="shared" ca="1" si="9"/>
        <v>Category 2: Conduct Medication Management</v>
      </c>
      <c r="E227" s="197">
        <f t="shared" ca="1" si="10"/>
        <v>2879800</v>
      </c>
      <c r="F227" s="197">
        <f t="shared" ca="1" si="11"/>
        <v>2879800</v>
      </c>
      <c r="G227" s="200" t="str">
        <f ca="1">INDIRECT("'"&amp;$Q227&amp;"'!B147")</f>
        <v>Improvement Milestone:</v>
      </c>
      <c r="H227" s="197">
        <f ca="1">INDIRECT("'"&amp;$Q227&amp;"'!D147")</f>
        <v>0</v>
      </c>
      <c r="I227" s="197"/>
      <c r="J227" s="197">
        <f ca="1">INDIRECT("'"&amp;$Q227&amp;"'!F150")</f>
        <v>0</v>
      </c>
      <c r="K227" s="197">
        <f ca="1">INDIRECT("'"&amp;$Q227&amp;"'!F152")</f>
        <v>0</v>
      </c>
      <c r="L227" s="197" t="str">
        <f ca="1">INDIRECT("'"&amp;$Q227&amp;"'!F154")</f>
        <v>N/A</v>
      </c>
      <c r="M227" s="197">
        <f ca="1">INDIRECT("'"&amp;$Q227&amp;"'!F157")</f>
        <v>0</v>
      </c>
      <c r="N227" s="197">
        <f ca="1">INDIRECT("'"&amp;$Q227&amp;"'!B159")</f>
        <v>0</v>
      </c>
      <c r="O227" s="197">
        <f ca="1">INDIRECT("'"&amp;$Q227&amp;"'!F167")</f>
        <v>0</v>
      </c>
      <c r="P227" s="197" t="str">
        <f ca="1">INDIRECT("'"&amp;$Q227&amp;"'!F169")</f>
        <v xml:space="preserve"> </v>
      </c>
      <c r="Q227" t="s">
        <v>117</v>
      </c>
      <c r="R227">
        <v>23</v>
      </c>
    </row>
    <row r="228" spans="1:18" x14ac:dyDescent="0.25">
      <c r="A228" s="197" t="str">
        <f>'Total Payment Amount'!$D$2</f>
        <v>UCLA Health System</v>
      </c>
      <c r="B228" s="197" t="str">
        <f>'Total Payment Amount'!$D$3</f>
        <v>DY 7</v>
      </c>
      <c r="C228" s="198">
        <f>'Total Payment Amount'!$D$4</f>
        <v>41212</v>
      </c>
      <c r="D228" s="200" t="str">
        <f t="shared" ca="1" si="9"/>
        <v>Category 2: Conduct Medication Management</v>
      </c>
      <c r="E228" s="197">
        <f t="shared" ca="1" si="10"/>
        <v>2879800</v>
      </c>
      <c r="F228" s="197">
        <f t="shared" ca="1" si="11"/>
        <v>2879800</v>
      </c>
      <c r="G228" s="200" t="str">
        <f ca="1">INDIRECT("'"&amp;$Q228&amp;"'!B172")</f>
        <v>Improvement Milestone:</v>
      </c>
      <c r="H228" s="197">
        <f ca="1">INDIRECT("'"&amp;$Q228&amp;"'!D172")</f>
        <v>0</v>
      </c>
      <c r="I228" s="197"/>
      <c r="J228" s="197">
        <f ca="1">INDIRECT("'"&amp;$Q228&amp;"'!F175")</f>
        <v>0</v>
      </c>
      <c r="K228" s="197">
        <f ca="1">INDIRECT("'"&amp;$Q228&amp;"'!F177")</f>
        <v>0</v>
      </c>
      <c r="L228" s="197" t="str">
        <f ca="1">INDIRECT("'"&amp;$Q228&amp;"'!F179")</f>
        <v>N/A</v>
      </c>
      <c r="M228" s="197">
        <f ca="1">INDIRECT("'"&amp;$Q228&amp;"'!F182")</f>
        <v>0</v>
      </c>
      <c r="N228" s="197">
        <f ca="1">INDIRECT("'"&amp;$Q228&amp;"'!B184")</f>
        <v>0</v>
      </c>
      <c r="O228" s="197">
        <f ca="1">INDIRECT("'"&amp;$Q228&amp;"'!F192")</f>
        <v>0</v>
      </c>
      <c r="P228" s="197" t="str">
        <f ca="1">INDIRECT("'"&amp;$Q228&amp;"'!F194")</f>
        <v xml:space="preserve"> </v>
      </c>
      <c r="Q228" t="s">
        <v>117</v>
      </c>
      <c r="R228">
        <v>23</v>
      </c>
    </row>
    <row r="229" spans="1:18" x14ac:dyDescent="0.25">
      <c r="A229" s="197" t="str">
        <f>'Total Payment Amount'!$D$2</f>
        <v>UCLA Health System</v>
      </c>
      <c r="B229" s="197" t="str">
        <f>'Total Payment Amount'!$D$3</f>
        <v>DY 7</v>
      </c>
      <c r="C229" s="198">
        <f>'Total Payment Amount'!$D$4</f>
        <v>41212</v>
      </c>
      <c r="D229" s="200" t="str">
        <f t="shared" ca="1" si="9"/>
        <v>Category 2: Conduct Medication Management</v>
      </c>
      <c r="E229" s="197">
        <f t="shared" ca="1" si="10"/>
        <v>2879800</v>
      </c>
      <c r="F229" s="197">
        <f t="shared" ca="1" si="11"/>
        <v>2879800</v>
      </c>
      <c r="G229" s="200" t="str">
        <f ca="1">INDIRECT("'"&amp;$Q229&amp;"'!B197")</f>
        <v>Improvement Milestone:</v>
      </c>
      <c r="H229" s="197">
        <f ca="1">INDIRECT("'"&amp;$Q229&amp;"'!D197")</f>
        <v>0</v>
      </c>
      <c r="I229" s="197"/>
      <c r="J229" s="197">
        <f ca="1">INDIRECT("'"&amp;$Q229&amp;"'!F200")</f>
        <v>0</v>
      </c>
      <c r="K229" s="197">
        <f ca="1">INDIRECT("'"&amp;$Q229&amp;"'!F202")</f>
        <v>0</v>
      </c>
      <c r="L229" s="197" t="str">
        <f ca="1">INDIRECT("'"&amp;$Q229&amp;"'!F204")</f>
        <v>N/A</v>
      </c>
      <c r="M229" s="197">
        <f ca="1">INDIRECT("'"&amp;$Q229&amp;"'!F207")</f>
        <v>0</v>
      </c>
      <c r="N229" s="197">
        <f ca="1">INDIRECT("'"&amp;$Q229&amp;"'!B209")</f>
        <v>0</v>
      </c>
      <c r="O229" s="197">
        <f ca="1">INDIRECT("'"&amp;$Q229&amp;"'!F217")</f>
        <v>0</v>
      </c>
      <c r="P229" s="197" t="str">
        <f ca="1">INDIRECT("'"&amp;$Q229&amp;"'!F219")</f>
        <v xml:space="preserve"> </v>
      </c>
      <c r="Q229" t="s">
        <v>117</v>
      </c>
      <c r="R229">
        <v>23</v>
      </c>
    </row>
    <row r="230" spans="1:18" x14ac:dyDescent="0.25">
      <c r="A230" s="197" t="str">
        <f>'Total Payment Amount'!$D$2</f>
        <v>UCLA Health System</v>
      </c>
      <c r="B230" s="197" t="str">
        <f>'Total Payment Amount'!$D$3</f>
        <v>DY 7</v>
      </c>
      <c r="C230" s="198">
        <f>'Total Payment Amount'!$D$4</f>
        <v>41212</v>
      </c>
      <c r="D230" s="200" t="str">
        <f t="shared" ca="1" si="9"/>
        <v>Category 2: Conduct Medication Management</v>
      </c>
      <c r="E230" s="197">
        <f t="shared" ca="1" si="10"/>
        <v>2879800</v>
      </c>
      <c r="F230" s="197">
        <f t="shared" ca="1" si="11"/>
        <v>2879800</v>
      </c>
      <c r="G230" s="200" t="str">
        <f ca="1">INDIRECT("'"&amp;$Q230&amp;"'!B222")</f>
        <v>Improvement Milestone:</v>
      </c>
      <c r="H230" s="197">
        <f ca="1">INDIRECT("'"&amp;$Q230&amp;"'!D222")</f>
        <v>0</v>
      </c>
      <c r="I230" s="197"/>
      <c r="J230" s="197">
        <f ca="1">INDIRECT("'"&amp;$Q230&amp;"'!F225")</f>
        <v>0</v>
      </c>
      <c r="K230" s="197">
        <f ca="1">INDIRECT("'"&amp;$Q230&amp;"'!F227")</f>
        <v>0</v>
      </c>
      <c r="L230" s="197" t="str">
        <f ca="1">INDIRECT("'"&amp;$Q230&amp;"'!F229")</f>
        <v>N/A</v>
      </c>
      <c r="M230" s="197">
        <f ca="1">INDIRECT("'"&amp;$Q230&amp;"'!F232")</f>
        <v>0</v>
      </c>
      <c r="N230" s="197">
        <f ca="1">INDIRECT("'"&amp;$Q230&amp;"'!B234")</f>
        <v>0</v>
      </c>
      <c r="O230" s="197">
        <f ca="1">INDIRECT("'"&amp;$Q230&amp;"'!F242")</f>
        <v>0</v>
      </c>
      <c r="P230" s="197" t="str">
        <f ca="1">INDIRECT("'"&amp;$Q230&amp;"'!F244")</f>
        <v xml:space="preserve"> </v>
      </c>
      <c r="Q230" t="s">
        <v>117</v>
      </c>
      <c r="R230">
        <v>23</v>
      </c>
    </row>
    <row r="231" spans="1:18" x14ac:dyDescent="0.25">
      <c r="A231" s="197" t="str">
        <f>'Total Payment Amount'!$D$2</f>
        <v>UCLA Health System</v>
      </c>
      <c r="B231" s="197" t="str">
        <f>'Total Payment Amount'!$D$3</f>
        <v>DY 7</v>
      </c>
      <c r="C231" s="198">
        <f>'Total Payment Amount'!$D$4</f>
        <v>41212</v>
      </c>
      <c r="D231" s="200" t="str">
        <f t="shared" ca="1" si="9"/>
        <v>Category 2: Conduct Medication Management</v>
      </c>
      <c r="E231" s="197">
        <f t="shared" ca="1" si="10"/>
        <v>2879800</v>
      </c>
      <c r="F231" s="197">
        <f t="shared" ca="1" si="11"/>
        <v>2879800</v>
      </c>
      <c r="G231" s="200" t="str">
        <f ca="1">INDIRECT("'"&amp;$Q231&amp;"'!B247")</f>
        <v>Improvement Milestone:</v>
      </c>
      <c r="H231" s="197">
        <f ca="1">INDIRECT("'"&amp;$Q231&amp;"'!D247")</f>
        <v>0</v>
      </c>
      <c r="I231" s="197"/>
      <c r="J231" s="197">
        <f ca="1">INDIRECT("'"&amp;$Q231&amp;"'!F250")</f>
        <v>0</v>
      </c>
      <c r="K231" s="197">
        <f ca="1">INDIRECT("'"&amp;$Q231&amp;"'!F252")</f>
        <v>0</v>
      </c>
      <c r="L231" s="197" t="str">
        <f ca="1">INDIRECT("'"&amp;$Q231&amp;"'!F254")</f>
        <v>N/A</v>
      </c>
      <c r="M231" s="197">
        <f ca="1">INDIRECT("'"&amp;$Q231&amp;"'!F257")</f>
        <v>0</v>
      </c>
      <c r="N231" s="197">
        <f ca="1">INDIRECT("'"&amp;$Q231&amp;"'!B259")</f>
        <v>0</v>
      </c>
      <c r="O231" s="197">
        <f ca="1">INDIRECT("'"&amp;$Q231&amp;"'!F267")</f>
        <v>0</v>
      </c>
      <c r="P231" s="197" t="str">
        <f ca="1">INDIRECT("'"&amp;$Q231&amp;"'!F269")</f>
        <v xml:space="preserve"> </v>
      </c>
      <c r="Q231" t="s">
        <v>117</v>
      </c>
      <c r="R231">
        <v>23</v>
      </c>
    </row>
    <row r="232" spans="1:18" x14ac:dyDescent="0.25">
      <c r="A232" s="197" t="str">
        <f>'Total Payment Amount'!$D$2</f>
        <v>UCLA Health System</v>
      </c>
      <c r="B232" s="197" t="str">
        <f>'Total Payment Amount'!$D$3</f>
        <v>DY 7</v>
      </c>
      <c r="C232" s="198">
        <f>'Total Payment Amount'!$D$4</f>
        <v>41212</v>
      </c>
      <c r="D232" s="200" t="str">
        <f t="shared" ca="1" si="9"/>
        <v>Category 2: Implement/Expand Care Transitions Programs</v>
      </c>
      <c r="E232" s="197">
        <f t="shared" ca="1" si="10"/>
        <v>5590200</v>
      </c>
      <c r="F232" s="197">
        <f t="shared" ca="1" si="11"/>
        <v>5590200</v>
      </c>
      <c r="G232" s="200" t="str">
        <f ca="1">INDIRECT("'"&amp;$Q232&amp;"'!B22")</f>
        <v>Process Milestone:</v>
      </c>
      <c r="H232" s="197" t="str">
        <f ca="1">INDIRECT("'"&amp;$Q232&amp;"'!D22")</f>
        <v>Develop a staffing and implementation plan to accomplish the goals/objectives of the care transitions program</v>
      </c>
      <c r="I232" s="197"/>
      <c r="J232" s="197">
        <f ca="1">INDIRECT("'"&amp;$Q232&amp;"'!F25")</f>
        <v>0</v>
      </c>
      <c r="K232" s="197">
        <f ca="1">INDIRECT("'"&amp;$Q232&amp;"'!F27")</f>
        <v>0</v>
      </c>
      <c r="L232" s="197" t="str">
        <f ca="1">INDIRECT("'"&amp;$Q232&amp;"'!F29")</f>
        <v>Yes</v>
      </c>
      <c r="M232" s="197" t="str">
        <f ca="1">INDIRECT("'"&amp;$Q232&amp;"'!F32")</f>
        <v>Yes</v>
      </c>
      <c r="N232" s="197" t="str">
        <f ca="1">INDIRECT("'"&amp;$Q232&amp;"'!B34")</f>
        <v xml:space="preserve">     We have staffed a telephone-based care transition center with four RN level nurses and are in the process of hiring a fifth nurse. One nurse works with hospitalized heart failure patients prior to discharge by providing more in-depth patient education regarding heart failure care, health coaching on self-management, and remote monitoring of key health parameters (e.g., daily weights, blood pressure, heart rate, symptoms). The other nurses continue telephone-based health coaching and monitoring activities for six months with discharged hospitalized heart failure patients starting within three days of discharge; patients receive scheduled weekly calls for the first month, scheduled monthly calls through the other months, and as needed calls based on monitoring of health parameters. Nurses contact health providers as needed to implement changes needed for the patients’ management. Operations manuals for the nurses detailing these protocols are available for review (see binder tab 3). The program has enrolled and managed 25 heart failure patients who were discharged from UCLA hospitals.
     A major barrier to meeting this year’s milestone was the lack of staff, notably nurses, within our health system who had previously performed the roles needed for our care transition program. As a result we spent several months training nurses on the information systems used for tracking and monitoring patients, on refreshers on heart failure management for those nurses with less recent or dedicated heart failure experience, and on educational materials and approaches like “teach-back” for patients. We have worked on making the program sustainable so that it is not dependent on initial staff by training new staff to take on similar duties, and refining our operations manuals and training schedules based on our study experiences.
     We also use data in an ongoing effort to evaluate our implementation, in the spirit of PDSA “Plan Do Study Act” learning cycles. Our study approach involves working with heart failure patients prior to discharge; however, we found early on that we were missing a substantial number of coded heart failure patients by requiring that we work with only those with a principal diagnosis of heart failure determined clinically on admission. Many patients have multiple comorbidities that have been exacerbated, and may have multiple competing possibilities besides heart failure that could be labeled as the principal diagnosis for admission. To avoid this problem, we now work with all patients who are being actively treated for heart failure. This increases our sensitivity to identify patients who are ultimately identified as having a principal diagnosis of heart failure, but provides an expansion of our care transition program to patients whose principal diagnosis is not heart failure. Similarly, we have been using our experiences to develop approaches for other chronic diseases whose exacerbations require hospitalization, such as chronic obstructive pulmonary disease.
     To maintain interest in the program, we have worked on an ongoing basis with inpatient and outpatient provider groups (e.g., hospitalists, cardiologists, geriatricians) and institutional staff (nurses, operational leaders) to provide forums for discussions and updates.</v>
      </c>
      <c r="O232" s="197" t="str">
        <f ca="1">INDIRECT("'"&amp;$Q232&amp;"'!F42")</f>
        <v>Yes</v>
      </c>
      <c r="P232" s="197">
        <f ca="1">INDIRECT("'"&amp;$Q232&amp;"'!F44")</f>
        <v>1</v>
      </c>
      <c r="Q232" t="s">
        <v>269</v>
      </c>
      <c r="R232">
        <v>24</v>
      </c>
    </row>
    <row r="233" spans="1:18" x14ac:dyDescent="0.25">
      <c r="A233" s="197" t="str">
        <f>'Total Payment Amount'!$D$2</f>
        <v>UCLA Health System</v>
      </c>
      <c r="B233" s="197" t="str">
        <f>'Total Payment Amount'!$D$3</f>
        <v>DY 7</v>
      </c>
      <c r="C233" s="198">
        <f>'Total Payment Amount'!$D$4</f>
        <v>41212</v>
      </c>
      <c r="D233" s="200" t="str">
        <f t="shared" ca="1" si="9"/>
        <v>Category 2: Implement/Expand Care Transitions Programs</v>
      </c>
      <c r="E233" s="197">
        <f t="shared" ca="1" si="10"/>
        <v>5590200</v>
      </c>
      <c r="F233" s="197">
        <f t="shared" ca="1" si="11"/>
        <v>5590200</v>
      </c>
      <c r="G233" s="200" t="str">
        <f ca="1">INDIRECT("'"&amp;$Q233&amp;"'!B47")</f>
        <v>Process Milestone:</v>
      </c>
      <c r="H233" s="197" t="str">
        <f ca="1">INDIRECT("'"&amp;$Q233&amp;"'!D47")</f>
        <v>Demonstrate the integration of information systems by stratifying patient demographic data by process, clinical, and/or quality data</v>
      </c>
      <c r="I233" s="197"/>
      <c r="J233" s="197">
        <f ca="1">INDIRECT("'"&amp;$Q233&amp;"'!F50")</f>
        <v>0</v>
      </c>
      <c r="K233" s="197">
        <f ca="1">INDIRECT("'"&amp;$Q233&amp;"'!F52")</f>
        <v>0</v>
      </c>
      <c r="L233" s="197" t="str">
        <f ca="1">INDIRECT("'"&amp;$Q233&amp;"'!F54")</f>
        <v>Yes</v>
      </c>
      <c r="M233" s="197" t="str">
        <f ca="1">INDIRECT("'"&amp;$Q233&amp;"'!F57")</f>
        <v>Yes</v>
      </c>
      <c r="N233" s="197" t="str">
        <f ca="1">INDIRECT("'"&amp;$Q233&amp;"'!B59")</f>
        <v xml:space="preserve">     We have integrated information systems and are able to stratify patient demographic data by process, clinical, and/or quality data. For example, we are able to stratify patient age and gender data by ACE or ARB, or beta- blocker at discharge for quality. In addition, we can stratify ejection fraction for clinical purposes (see binder tab 3) as well as stratify data by appointments scheduled within seven days of discharge for process metrics.
     We encountered an issue relating to our real-time tracking of biometric information for heart failure patients, such as weight, heart rate, and blood pressure. We experienced issues with patients after discharge having difficulty transmitting information through remote monitoring devices despite being taught to use the devices prior to discharge. We conducted home visits to determine issues with usability of these devices, and determined that a major factor impeding transmission was related to changes in technology. Remote monitoring devices transmitting through telephone landlines had issues as patients switched away from traditional service to bundled service with cable providers. We have implemented a new technology to address this issue that uses cellular bandwidths to transmit information. We have experienced improved transmission ability by patients after implementing this change.</v>
      </c>
      <c r="O233" s="197" t="str">
        <f ca="1">INDIRECT("'"&amp;$Q233&amp;"'!F67")</f>
        <v>Yes</v>
      </c>
      <c r="P233" s="197">
        <f ca="1">INDIRECT("'"&amp;$Q233&amp;"'!F69")</f>
        <v>1</v>
      </c>
      <c r="Q233" t="s">
        <v>269</v>
      </c>
      <c r="R233">
        <v>24</v>
      </c>
    </row>
    <row r="234" spans="1:18" x14ac:dyDescent="0.25">
      <c r="A234" s="197" t="str">
        <f>'Total Payment Amount'!$D$2</f>
        <v>UCLA Health System</v>
      </c>
      <c r="B234" s="197" t="str">
        <f>'Total Payment Amount'!$D$3</f>
        <v>DY 7</v>
      </c>
      <c r="C234" s="198">
        <f>'Total Payment Amount'!$D$4</f>
        <v>41212</v>
      </c>
      <c r="D234" s="200" t="str">
        <f t="shared" ca="1" si="9"/>
        <v>Category 2: Implement/Expand Care Transitions Programs</v>
      </c>
      <c r="E234" s="197">
        <f t="shared" ca="1" si="10"/>
        <v>5590200</v>
      </c>
      <c r="F234" s="197">
        <f t="shared" ca="1" si="11"/>
        <v>5590200</v>
      </c>
      <c r="G234" s="200" t="str">
        <f ca="1">INDIRECT("'"&amp;$Q234&amp;"'!B72")</f>
        <v>Process Milestone:</v>
      </c>
      <c r="H234" s="197">
        <f ca="1">INDIRECT("'"&amp;$Q234&amp;"'!D72")</f>
        <v>0</v>
      </c>
      <c r="I234" s="197"/>
      <c r="J234" s="197">
        <f ca="1">INDIRECT("'"&amp;$Q234&amp;"'!F75")</f>
        <v>0</v>
      </c>
      <c r="K234" s="197">
        <f ca="1">INDIRECT("'"&amp;$Q234&amp;"'!F77")</f>
        <v>0</v>
      </c>
      <c r="L234" s="197" t="str">
        <f ca="1">INDIRECT("'"&amp;$Q234&amp;"'!F79")</f>
        <v>N/A</v>
      </c>
      <c r="M234" s="197">
        <f ca="1">INDIRECT("'"&amp;$Q234&amp;"'!F82")</f>
        <v>0</v>
      </c>
      <c r="N234" s="197">
        <f ca="1">INDIRECT("'"&amp;$Q234&amp;"'!B84")</f>
        <v>0</v>
      </c>
      <c r="O234" s="197">
        <f ca="1">INDIRECT("'"&amp;$Q234&amp;"'!F92")</f>
        <v>0</v>
      </c>
      <c r="P234" s="197" t="str">
        <f ca="1">INDIRECT("'"&amp;$Q234&amp;"'!F94")</f>
        <v xml:space="preserve"> </v>
      </c>
      <c r="Q234" t="s">
        <v>269</v>
      </c>
      <c r="R234">
        <v>24</v>
      </c>
    </row>
    <row r="235" spans="1:18" x14ac:dyDescent="0.25">
      <c r="A235" s="197" t="str">
        <f>'Total Payment Amount'!$D$2</f>
        <v>UCLA Health System</v>
      </c>
      <c r="B235" s="197" t="str">
        <f>'Total Payment Amount'!$D$3</f>
        <v>DY 7</v>
      </c>
      <c r="C235" s="198">
        <f>'Total Payment Amount'!$D$4</f>
        <v>41212</v>
      </c>
      <c r="D235" s="200" t="str">
        <f t="shared" ca="1" si="9"/>
        <v>Category 2: Implement/Expand Care Transitions Programs</v>
      </c>
      <c r="E235" s="197">
        <f t="shared" ca="1" si="10"/>
        <v>5590200</v>
      </c>
      <c r="F235" s="197">
        <f t="shared" ca="1" si="11"/>
        <v>5590200</v>
      </c>
      <c r="G235" s="200" t="str">
        <f ca="1">INDIRECT("'"&amp;$Q235&amp;"'!B97")</f>
        <v>Process Milestone:</v>
      </c>
      <c r="H235" s="197">
        <f ca="1">INDIRECT("'"&amp;$Q235&amp;"'!D97")</f>
        <v>0</v>
      </c>
      <c r="I235" s="197"/>
      <c r="J235" s="197">
        <f ca="1">INDIRECT("'"&amp;$Q235&amp;"'!F100")</f>
        <v>0</v>
      </c>
      <c r="K235" s="197">
        <f ca="1">INDIRECT("'"&amp;$Q235&amp;"'!F102")</f>
        <v>0</v>
      </c>
      <c r="L235" s="197" t="str">
        <f ca="1">INDIRECT("'"&amp;$Q235&amp;"'!F104")</f>
        <v>N/A</v>
      </c>
      <c r="M235" s="197">
        <f ca="1">INDIRECT("'"&amp;$Q235&amp;"'!F107")</f>
        <v>0</v>
      </c>
      <c r="N235" s="197">
        <f ca="1">INDIRECT("'"&amp;$Q235&amp;"'!B109")</f>
        <v>0</v>
      </c>
      <c r="O235" s="197">
        <f ca="1">INDIRECT("'"&amp;$Q235&amp;"'!F117")</f>
        <v>0</v>
      </c>
      <c r="P235" s="197" t="str">
        <f ca="1">INDIRECT("'"&amp;$Q235&amp;"'!F119")</f>
        <v xml:space="preserve"> </v>
      </c>
      <c r="Q235" t="s">
        <v>269</v>
      </c>
      <c r="R235">
        <v>24</v>
      </c>
    </row>
    <row r="236" spans="1:18" x14ac:dyDescent="0.25">
      <c r="A236" s="197" t="str">
        <f>'Total Payment Amount'!$D$2</f>
        <v>UCLA Health System</v>
      </c>
      <c r="B236" s="197" t="str">
        <f>'Total Payment Amount'!$D$3</f>
        <v>DY 7</v>
      </c>
      <c r="C236" s="198">
        <f>'Total Payment Amount'!$D$4</f>
        <v>41212</v>
      </c>
      <c r="D236" s="200" t="str">
        <f t="shared" ca="1" si="9"/>
        <v>Category 2: Implement/Expand Care Transitions Programs</v>
      </c>
      <c r="E236" s="197">
        <f t="shared" ca="1" si="10"/>
        <v>5590200</v>
      </c>
      <c r="F236" s="197">
        <f t="shared" ca="1" si="11"/>
        <v>5590200</v>
      </c>
      <c r="G236" s="200" t="str">
        <f ca="1">INDIRECT("'"&amp;$Q236&amp;"'!B122")</f>
        <v>Process Milestone:</v>
      </c>
      <c r="H236" s="197">
        <f ca="1">INDIRECT("'"&amp;$Q236&amp;"'!D122")</f>
        <v>0</v>
      </c>
      <c r="I236" s="197"/>
      <c r="J236" s="197">
        <f ca="1">INDIRECT("'"&amp;$Q236&amp;"'!F125")</f>
        <v>0</v>
      </c>
      <c r="K236" s="197">
        <f ca="1">INDIRECT("'"&amp;$Q236&amp;"'!F127")</f>
        <v>0</v>
      </c>
      <c r="L236" s="197" t="str">
        <f ca="1">INDIRECT("'"&amp;$Q236&amp;"'!F129")</f>
        <v>N/A</v>
      </c>
      <c r="M236" s="197">
        <f ca="1">INDIRECT("'"&amp;$Q236&amp;"'!F132")</f>
        <v>0</v>
      </c>
      <c r="N236" s="197">
        <f ca="1">INDIRECT("'"&amp;$Q236&amp;"'!B134")</f>
        <v>0</v>
      </c>
      <c r="O236" s="197">
        <f ca="1">INDIRECT("'"&amp;$Q236&amp;"'!F142")</f>
        <v>0</v>
      </c>
      <c r="P236" s="197" t="str">
        <f ca="1">INDIRECT("'"&amp;$Q236&amp;"'!F144")</f>
        <v xml:space="preserve"> </v>
      </c>
      <c r="Q236" t="s">
        <v>269</v>
      </c>
      <c r="R236">
        <v>24</v>
      </c>
    </row>
    <row r="237" spans="1:18" x14ac:dyDescent="0.25">
      <c r="A237" s="197" t="str">
        <f>'Total Payment Amount'!$D$2</f>
        <v>UCLA Health System</v>
      </c>
      <c r="B237" s="197" t="str">
        <f>'Total Payment Amount'!$D$3</f>
        <v>DY 7</v>
      </c>
      <c r="C237" s="198">
        <f>'Total Payment Amount'!$D$4</f>
        <v>41212</v>
      </c>
      <c r="D237" s="200" t="str">
        <f t="shared" ca="1" si="9"/>
        <v>Category 2: Implement/Expand Care Transitions Programs</v>
      </c>
      <c r="E237" s="197">
        <f t="shared" ca="1" si="10"/>
        <v>5590200</v>
      </c>
      <c r="F237" s="197">
        <f t="shared" ca="1" si="11"/>
        <v>5590200</v>
      </c>
      <c r="G237" s="200" t="str">
        <f ca="1">INDIRECT("'"&amp;$Q237&amp;"'!B147")</f>
        <v>Improvement Milestone:</v>
      </c>
      <c r="H237" s="197">
        <f ca="1">INDIRECT("'"&amp;$Q237&amp;"'!D147")</f>
        <v>0</v>
      </c>
      <c r="I237" s="197"/>
      <c r="J237" s="197">
        <f ca="1">INDIRECT("'"&amp;$Q237&amp;"'!F150")</f>
        <v>0</v>
      </c>
      <c r="K237" s="197">
        <f ca="1">INDIRECT("'"&amp;$Q237&amp;"'!F152")</f>
        <v>0</v>
      </c>
      <c r="L237" s="197" t="str">
        <f ca="1">INDIRECT("'"&amp;$Q237&amp;"'!F154")</f>
        <v>N/A</v>
      </c>
      <c r="M237" s="197">
        <f ca="1">INDIRECT("'"&amp;$Q237&amp;"'!F157")</f>
        <v>0</v>
      </c>
      <c r="N237" s="197">
        <f ca="1">INDIRECT("'"&amp;$Q237&amp;"'!B159")</f>
        <v>0</v>
      </c>
      <c r="O237" s="197">
        <f ca="1">INDIRECT("'"&amp;$Q237&amp;"'!F167")</f>
        <v>0</v>
      </c>
      <c r="P237" s="197" t="str">
        <f ca="1">INDIRECT("'"&amp;$Q237&amp;"'!F169")</f>
        <v xml:space="preserve"> </v>
      </c>
      <c r="Q237" t="s">
        <v>269</v>
      </c>
      <c r="R237">
        <v>24</v>
      </c>
    </row>
    <row r="238" spans="1:18" x14ac:dyDescent="0.25">
      <c r="A238" s="197" t="str">
        <f>'Total Payment Amount'!$D$2</f>
        <v>UCLA Health System</v>
      </c>
      <c r="B238" s="197" t="str">
        <f>'Total Payment Amount'!$D$3</f>
        <v>DY 7</v>
      </c>
      <c r="C238" s="198">
        <f>'Total Payment Amount'!$D$4</f>
        <v>41212</v>
      </c>
      <c r="D238" s="200" t="str">
        <f t="shared" ca="1" si="9"/>
        <v>Category 2: Implement/Expand Care Transitions Programs</v>
      </c>
      <c r="E238" s="197">
        <f t="shared" ca="1" si="10"/>
        <v>5590200</v>
      </c>
      <c r="F238" s="197">
        <f t="shared" ca="1" si="11"/>
        <v>5590200</v>
      </c>
      <c r="G238" s="200" t="str">
        <f ca="1">INDIRECT("'"&amp;$Q238&amp;"'!B172")</f>
        <v>Improvement Milestone:</v>
      </c>
      <c r="H238" s="197">
        <f ca="1">INDIRECT("'"&amp;$Q238&amp;"'!D172")</f>
        <v>0</v>
      </c>
      <c r="I238" s="197"/>
      <c r="J238" s="197">
        <f ca="1">INDIRECT("'"&amp;$Q238&amp;"'!F175")</f>
        <v>0</v>
      </c>
      <c r="K238" s="197">
        <f ca="1">INDIRECT("'"&amp;$Q238&amp;"'!F177")</f>
        <v>0</v>
      </c>
      <c r="L238" s="197" t="str">
        <f ca="1">INDIRECT("'"&amp;$Q238&amp;"'!F179")</f>
        <v>N/A</v>
      </c>
      <c r="M238" s="197">
        <f ca="1">INDIRECT("'"&amp;$Q238&amp;"'!F182")</f>
        <v>0</v>
      </c>
      <c r="N238" s="197">
        <f ca="1">INDIRECT("'"&amp;$Q238&amp;"'!B184")</f>
        <v>0</v>
      </c>
      <c r="O238" s="197">
        <f ca="1">INDIRECT("'"&amp;$Q238&amp;"'!F192")</f>
        <v>0</v>
      </c>
      <c r="P238" s="197" t="str">
        <f ca="1">INDIRECT("'"&amp;$Q238&amp;"'!F194")</f>
        <v xml:space="preserve"> </v>
      </c>
      <c r="Q238" t="s">
        <v>269</v>
      </c>
      <c r="R238">
        <v>24</v>
      </c>
    </row>
    <row r="239" spans="1:18" x14ac:dyDescent="0.25">
      <c r="A239" s="197" t="str">
        <f>'Total Payment Amount'!$D$2</f>
        <v>UCLA Health System</v>
      </c>
      <c r="B239" s="197" t="str">
        <f>'Total Payment Amount'!$D$3</f>
        <v>DY 7</v>
      </c>
      <c r="C239" s="198">
        <f>'Total Payment Amount'!$D$4</f>
        <v>41212</v>
      </c>
      <c r="D239" s="200" t="str">
        <f t="shared" ca="1" si="9"/>
        <v>Category 2: Implement/Expand Care Transitions Programs</v>
      </c>
      <c r="E239" s="197">
        <f t="shared" ca="1" si="10"/>
        <v>5590200</v>
      </c>
      <c r="F239" s="197">
        <f t="shared" ca="1" si="11"/>
        <v>5590200</v>
      </c>
      <c r="G239" s="200" t="str">
        <f ca="1">INDIRECT("'"&amp;$Q239&amp;"'!B197")</f>
        <v>Improvement Milestone:</v>
      </c>
      <c r="H239" s="197">
        <f ca="1">INDIRECT("'"&amp;$Q239&amp;"'!D197")</f>
        <v>0</v>
      </c>
      <c r="I239" s="197"/>
      <c r="J239" s="197">
        <f ca="1">INDIRECT("'"&amp;$Q239&amp;"'!F200")</f>
        <v>0</v>
      </c>
      <c r="K239" s="197">
        <f ca="1">INDIRECT("'"&amp;$Q239&amp;"'!F202")</f>
        <v>0</v>
      </c>
      <c r="L239" s="197" t="str">
        <f ca="1">INDIRECT("'"&amp;$Q239&amp;"'!F204")</f>
        <v>N/A</v>
      </c>
      <c r="M239" s="197">
        <f ca="1">INDIRECT("'"&amp;$Q239&amp;"'!F207")</f>
        <v>0</v>
      </c>
      <c r="N239" s="197">
        <f ca="1">INDIRECT("'"&amp;$Q239&amp;"'!B209")</f>
        <v>0</v>
      </c>
      <c r="O239" s="197">
        <f ca="1">INDIRECT("'"&amp;$Q239&amp;"'!F217")</f>
        <v>0</v>
      </c>
      <c r="P239" s="197" t="str">
        <f ca="1">INDIRECT("'"&amp;$Q239&amp;"'!F219")</f>
        <v xml:space="preserve"> </v>
      </c>
      <c r="Q239" t="s">
        <v>269</v>
      </c>
      <c r="R239">
        <v>24</v>
      </c>
    </row>
    <row r="240" spans="1:18" x14ac:dyDescent="0.25">
      <c r="A240" s="197" t="str">
        <f>'Total Payment Amount'!$D$2</f>
        <v>UCLA Health System</v>
      </c>
      <c r="B240" s="197" t="str">
        <f>'Total Payment Amount'!$D$3</f>
        <v>DY 7</v>
      </c>
      <c r="C240" s="198">
        <f>'Total Payment Amount'!$D$4</f>
        <v>41212</v>
      </c>
      <c r="D240" s="200" t="str">
        <f t="shared" ca="1" si="9"/>
        <v>Category 2: Implement/Expand Care Transitions Programs</v>
      </c>
      <c r="E240" s="197">
        <f t="shared" ca="1" si="10"/>
        <v>5590200</v>
      </c>
      <c r="F240" s="197">
        <f t="shared" ca="1" si="11"/>
        <v>5590200</v>
      </c>
      <c r="G240" s="200" t="str">
        <f ca="1">INDIRECT("'"&amp;$Q240&amp;"'!B222")</f>
        <v>Improvement Milestone:</v>
      </c>
      <c r="H240" s="197">
        <f ca="1">INDIRECT("'"&amp;$Q240&amp;"'!D222")</f>
        <v>0</v>
      </c>
      <c r="I240" s="197"/>
      <c r="J240" s="197">
        <f ca="1">INDIRECT("'"&amp;$Q240&amp;"'!F225")</f>
        <v>0</v>
      </c>
      <c r="K240" s="197">
        <f ca="1">INDIRECT("'"&amp;$Q240&amp;"'!F227")</f>
        <v>0</v>
      </c>
      <c r="L240" s="197" t="str">
        <f ca="1">INDIRECT("'"&amp;$Q240&amp;"'!F229")</f>
        <v>N/A</v>
      </c>
      <c r="M240" s="197">
        <f ca="1">INDIRECT("'"&amp;$Q240&amp;"'!F232")</f>
        <v>0</v>
      </c>
      <c r="N240" s="197">
        <f ca="1">INDIRECT("'"&amp;$Q240&amp;"'!B234")</f>
        <v>0</v>
      </c>
      <c r="O240" s="197">
        <f ca="1">INDIRECT("'"&amp;$Q240&amp;"'!F242")</f>
        <v>0</v>
      </c>
      <c r="P240" s="197" t="str">
        <f ca="1">INDIRECT("'"&amp;$Q240&amp;"'!F244")</f>
        <v xml:space="preserve"> </v>
      </c>
      <c r="Q240" t="s">
        <v>269</v>
      </c>
      <c r="R240">
        <v>24</v>
      </c>
    </row>
    <row r="241" spans="1:18" x14ac:dyDescent="0.25">
      <c r="A241" s="197" t="str">
        <f>'Total Payment Amount'!$D$2</f>
        <v>UCLA Health System</v>
      </c>
      <c r="B241" s="197" t="str">
        <f>'Total Payment Amount'!$D$3</f>
        <v>DY 7</v>
      </c>
      <c r="C241" s="198">
        <f>'Total Payment Amount'!$D$4</f>
        <v>41212</v>
      </c>
      <c r="D241" s="200" t="str">
        <f t="shared" ca="1" si="9"/>
        <v>Category 2: Implement/Expand Care Transitions Programs</v>
      </c>
      <c r="E241" s="197">
        <f t="shared" ca="1" si="10"/>
        <v>5590200</v>
      </c>
      <c r="F241" s="197">
        <f t="shared" ca="1" si="11"/>
        <v>5590200</v>
      </c>
      <c r="G241" s="200" t="str">
        <f ca="1">INDIRECT("'"&amp;$Q241&amp;"'!B247")</f>
        <v>Improvement Milestone:</v>
      </c>
      <c r="H241" s="197">
        <f ca="1">INDIRECT("'"&amp;$Q241&amp;"'!D247")</f>
        <v>0</v>
      </c>
      <c r="I241" s="197"/>
      <c r="J241" s="197">
        <f ca="1">INDIRECT("'"&amp;$Q241&amp;"'!F250")</f>
        <v>0</v>
      </c>
      <c r="K241" s="197">
        <f ca="1">INDIRECT("'"&amp;$Q241&amp;"'!F252")</f>
        <v>0</v>
      </c>
      <c r="L241" s="197" t="str">
        <f ca="1">INDIRECT("'"&amp;$Q241&amp;"'!F254")</f>
        <v>N/A</v>
      </c>
      <c r="M241" s="197">
        <f ca="1">INDIRECT("'"&amp;$Q241&amp;"'!F257")</f>
        <v>0</v>
      </c>
      <c r="N241" s="197">
        <f ca="1">INDIRECT("'"&amp;$Q241&amp;"'!B259")</f>
        <v>0</v>
      </c>
      <c r="O241" s="197">
        <f ca="1">INDIRECT("'"&amp;$Q241&amp;"'!F267")</f>
        <v>0</v>
      </c>
      <c r="P241" s="197" t="str">
        <f ca="1">INDIRECT("'"&amp;$Q241&amp;"'!F269")</f>
        <v xml:space="preserve"> </v>
      </c>
      <c r="Q241" t="s">
        <v>269</v>
      </c>
      <c r="R241">
        <v>24</v>
      </c>
    </row>
    <row r="242" spans="1:18" x14ac:dyDescent="0.25">
      <c r="A242" s="197" t="str">
        <f>'Total Payment Amount'!$D$2</f>
        <v>UCLA Health System</v>
      </c>
      <c r="B242" s="197" t="str">
        <f>'Total Payment Amount'!$D$3</f>
        <v>DY 7</v>
      </c>
      <c r="C242" s="198">
        <f>'Total Payment Amount'!$D$4</f>
        <v>41212</v>
      </c>
      <c r="D242" s="200" t="str">
        <f t="shared" ca="1" si="9"/>
        <v>Category 2: Implement Real-Time Hospital-Acquired Infections (HAIs) System</v>
      </c>
      <c r="E242" s="197">
        <f t="shared" ca="1" si="10"/>
        <v>0</v>
      </c>
      <c r="F242" s="197">
        <f t="shared" ca="1" si="11"/>
        <v>0</v>
      </c>
      <c r="G242" s="200" t="str">
        <f ca="1">INDIRECT("'"&amp;$Q242&amp;"'!B22")</f>
        <v>Process Milestone:</v>
      </c>
      <c r="H242" s="197">
        <f ca="1">INDIRECT("'"&amp;$Q242&amp;"'!D22")</f>
        <v>0</v>
      </c>
      <c r="I242" s="197"/>
      <c r="J242" s="197">
        <f ca="1">INDIRECT("'"&amp;$Q242&amp;"'!F25")</f>
        <v>0</v>
      </c>
      <c r="K242" s="197">
        <f ca="1">INDIRECT("'"&amp;$Q242&amp;"'!F27")</f>
        <v>0</v>
      </c>
      <c r="L242" s="197" t="str">
        <f ca="1">INDIRECT("'"&amp;$Q242&amp;"'!F29")</f>
        <v>N/A</v>
      </c>
      <c r="M242" s="197">
        <f ca="1">INDIRECT("'"&amp;$Q242&amp;"'!F32")</f>
        <v>0</v>
      </c>
      <c r="N242" s="197">
        <f ca="1">INDIRECT("'"&amp;$Q242&amp;"'!B34")</f>
        <v>0</v>
      </c>
      <c r="O242" s="197">
        <f ca="1">INDIRECT("'"&amp;$Q242&amp;"'!F42")</f>
        <v>0</v>
      </c>
      <c r="P242" s="197" t="str">
        <f ca="1">INDIRECT("'"&amp;$Q242&amp;"'!F44")</f>
        <v xml:space="preserve"> </v>
      </c>
      <c r="Q242" t="s">
        <v>270</v>
      </c>
      <c r="R242">
        <v>25</v>
      </c>
    </row>
    <row r="243" spans="1:18" x14ac:dyDescent="0.25">
      <c r="A243" s="197" t="str">
        <f>'Total Payment Amount'!$D$2</f>
        <v>UCLA Health System</v>
      </c>
      <c r="B243" s="197" t="str">
        <f>'Total Payment Amount'!$D$3</f>
        <v>DY 7</v>
      </c>
      <c r="C243" s="198">
        <f>'Total Payment Amount'!$D$4</f>
        <v>41212</v>
      </c>
      <c r="D243" s="200" t="str">
        <f t="shared" ca="1" si="9"/>
        <v>Category 2: Implement Real-Time Hospital-Acquired Infections (HAIs) System</v>
      </c>
      <c r="E243" s="197">
        <f t="shared" ca="1" si="10"/>
        <v>0</v>
      </c>
      <c r="F243" s="197">
        <f t="shared" ca="1" si="11"/>
        <v>0</v>
      </c>
      <c r="G243" s="200" t="str">
        <f ca="1">INDIRECT("'"&amp;$Q243&amp;"'!B47")</f>
        <v>Process Milestone:</v>
      </c>
      <c r="H243" s="197">
        <f ca="1">INDIRECT("'"&amp;$Q243&amp;"'!D47")</f>
        <v>0</v>
      </c>
      <c r="I243" s="197"/>
      <c r="J243" s="197">
        <f ca="1">INDIRECT("'"&amp;$Q243&amp;"'!F50")</f>
        <v>0</v>
      </c>
      <c r="K243" s="197">
        <f ca="1">INDIRECT("'"&amp;$Q243&amp;"'!F52")</f>
        <v>0</v>
      </c>
      <c r="L243" s="197" t="str">
        <f ca="1">INDIRECT("'"&amp;$Q243&amp;"'!F54")</f>
        <v>N/A</v>
      </c>
      <c r="M243" s="197">
        <f ca="1">INDIRECT("'"&amp;$Q243&amp;"'!F57")</f>
        <v>0</v>
      </c>
      <c r="N243" s="197">
        <f ca="1">INDIRECT("'"&amp;$Q243&amp;"'!B59")</f>
        <v>0</v>
      </c>
      <c r="O243" s="197">
        <f ca="1">INDIRECT("'"&amp;$Q243&amp;"'!F67")</f>
        <v>0</v>
      </c>
      <c r="P243" s="197" t="str">
        <f ca="1">INDIRECT("'"&amp;$Q243&amp;"'!F69")</f>
        <v xml:space="preserve"> </v>
      </c>
      <c r="Q243" t="s">
        <v>270</v>
      </c>
      <c r="R243">
        <v>25</v>
      </c>
    </row>
    <row r="244" spans="1:18" x14ac:dyDescent="0.25">
      <c r="A244" s="197" t="str">
        <f>'Total Payment Amount'!$D$2</f>
        <v>UCLA Health System</v>
      </c>
      <c r="B244" s="197" t="str">
        <f>'Total Payment Amount'!$D$3</f>
        <v>DY 7</v>
      </c>
      <c r="C244" s="198">
        <f>'Total Payment Amount'!$D$4</f>
        <v>41212</v>
      </c>
      <c r="D244" s="200" t="str">
        <f t="shared" ca="1" si="9"/>
        <v>Category 2: Implement Real-Time Hospital-Acquired Infections (HAIs) System</v>
      </c>
      <c r="E244" s="197">
        <f t="shared" ca="1" si="10"/>
        <v>0</v>
      </c>
      <c r="F244" s="197">
        <f t="shared" ca="1" si="11"/>
        <v>0</v>
      </c>
      <c r="G244" s="200" t="str">
        <f ca="1">INDIRECT("'"&amp;$Q244&amp;"'!B72")</f>
        <v>Process Milestone:</v>
      </c>
      <c r="H244" s="197">
        <f ca="1">INDIRECT("'"&amp;$Q244&amp;"'!D72")</f>
        <v>0</v>
      </c>
      <c r="I244" s="197"/>
      <c r="J244" s="197">
        <f ca="1">INDIRECT("'"&amp;$Q244&amp;"'!F75")</f>
        <v>0</v>
      </c>
      <c r="K244" s="197">
        <f ca="1">INDIRECT("'"&amp;$Q244&amp;"'!F77")</f>
        <v>0</v>
      </c>
      <c r="L244" s="197" t="str">
        <f ca="1">INDIRECT("'"&amp;$Q244&amp;"'!F79")</f>
        <v>N/A</v>
      </c>
      <c r="M244" s="197">
        <f ca="1">INDIRECT("'"&amp;$Q244&amp;"'!F82")</f>
        <v>0</v>
      </c>
      <c r="N244" s="197">
        <f ca="1">INDIRECT("'"&amp;$Q244&amp;"'!B84")</f>
        <v>0</v>
      </c>
      <c r="O244" s="197">
        <f ca="1">INDIRECT("'"&amp;$Q244&amp;"'!F92")</f>
        <v>0</v>
      </c>
      <c r="P244" s="197" t="str">
        <f ca="1">INDIRECT("'"&amp;$Q244&amp;"'!F94")</f>
        <v xml:space="preserve"> </v>
      </c>
      <c r="Q244" t="s">
        <v>270</v>
      </c>
      <c r="R244">
        <v>25</v>
      </c>
    </row>
    <row r="245" spans="1:18" x14ac:dyDescent="0.25">
      <c r="A245" s="197" t="str">
        <f>'Total Payment Amount'!$D$2</f>
        <v>UCLA Health System</v>
      </c>
      <c r="B245" s="197" t="str">
        <f>'Total Payment Amount'!$D$3</f>
        <v>DY 7</v>
      </c>
      <c r="C245" s="198">
        <f>'Total Payment Amount'!$D$4</f>
        <v>41212</v>
      </c>
      <c r="D245" s="200" t="str">
        <f t="shared" ca="1" si="9"/>
        <v>Category 2: Implement Real-Time Hospital-Acquired Infections (HAIs) System</v>
      </c>
      <c r="E245" s="197">
        <f t="shared" ca="1" si="10"/>
        <v>0</v>
      </c>
      <c r="F245" s="197">
        <f t="shared" ca="1" si="11"/>
        <v>0</v>
      </c>
      <c r="G245" s="200" t="str">
        <f ca="1">INDIRECT("'"&amp;$Q245&amp;"'!B97")</f>
        <v>Process Milestone:</v>
      </c>
      <c r="H245" s="197">
        <f ca="1">INDIRECT("'"&amp;$Q245&amp;"'!D97")</f>
        <v>0</v>
      </c>
      <c r="I245" s="197"/>
      <c r="J245" s="197">
        <f ca="1">INDIRECT("'"&amp;$Q245&amp;"'!F100")</f>
        <v>0</v>
      </c>
      <c r="K245" s="197">
        <f ca="1">INDIRECT("'"&amp;$Q245&amp;"'!F102")</f>
        <v>0</v>
      </c>
      <c r="L245" s="197" t="str">
        <f ca="1">INDIRECT("'"&amp;$Q245&amp;"'!F104")</f>
        <v>N/A</v>
      </c>
      <c r="M245" s="197">
        <f ca="1">INDIRECT("'"&amp;$Q245&amp;"'!F107")</f>
        <v>0</v>
      </c>
      <c r="N245" s="197">
        <f ca="1">INDIRECT("'"&amp;$Q245&amp;"'!B109")</f>
        <v>0</v>
      </c>
      <c r="O245" s="197">
        <f ca="1">INDIRECT("'"&amp;$Q245&amp;"'!F117")</f>
        <v>0</v>
      </c>
      <c r="P245" s="197" t="str">
        <f ca="1">INDIRECT("'"&amp;$Q245&amp;"'!F119")</f>
        <v xml:space="preserve"> </v>
      </c>
      <c r="Q245" t="s">
        <v>270</v>
      </c>
      <c r="R245">
        <v>25</v>
      </c>
    </row>
    <row r="246" spans="1:18" x14ac:dyDescent="0.25">
      <c r="A246" s="197" t="str">
        <f>'Total Payment Amount'!$D$2</f>
        <v>UCLA Health System</v>
      </c>
      <c r="B246" s="197" t="str">
        <f>'Total Payment Amount'!$D$3</f>
        <v>DY 7</v>
      </c>
      <c r="C246" s="198">
        <f>'Total Payment Amount'!$D$4</f>
        <v>41212</v>
      </c>
      <c r="D246" s="200" t="str">
        <f t="shared" ca="1" si="9"/>
        <v>Category 2: Implement Real-Time Hospital-Acquired Infections (HAIs) System</v>
      </c>
      <c r="E246" s="197">
        <f t="shared" ca="1" si="10"/>
        <v>0</v>
      </c>
      <c r="F246" s="197">
        <f t="shared" ca="1" si="11"/>
        <v>0</v>
      </c>
      <c r="G246" s="200" t="str">
        <f ca="1">INDIRECT("'"&amp;$Q246&amp;"'!B122")</f>
        <v>Process Milestone:</v>
      </c>
      <c r="H246" s="197">
        <f ca="1">INDIRECT("'"&amp;$Q246&amp;"'!D122")</f>
        <v>0</v>
      </c>
      <c r="I246" s="197"/>
      <c r="J246" s="197">
        <f ca="1">INDIRECT("'"&amp;$Q246&amp;"'!F125")</f>
        <v>0</v>
      </c>
      <c r="K246" s="197">
        <f ca="1">INDIRECT("'"&amp;$Q246&amp;"'!F127")</f>
        <v>0</v>
      </c>
      <c r="L246" s="197" t="str">
        <f ca="1">INDIRECT("'"&amp;$Q246&amp;"'!F129")</f>
        <v>N/A</v>
      </c>
      <c r="M246" s="197">
        <f ca="1">INDIRECT("'"&amp;$Q246&amp;"'!F132")</f>
        <v>0</v>
      </c>
      <c r="N246" s="197">
        <f ca="1">INDIRECT("'"&amp;$Q246&amp;"'!B134")</f>
        <v>0</v>
      </c>
      <c r="O246" s="197">
        <f ca="1">INDIRECT("'"&amp;$Q246&amp;"'!F142")</f>
        <v>0</v>
      </c>
      <c r="P246" s="197" t="str">
        <f ca="1">INDIRECT("'"&amp;$Q246&amp;"'!F144")</f>
        <v xml:space="preserve"> </v>
      </c>
      <c r="Q246" t="s">
        <v>270</v>
      </c>
      <c r="R246">
        <v>25</v>
      </c>
    </row>
    <row r="247" spans="1:18" x14ac:dyDescent="0.25">
      <c r="A247" s="197" t="str">
        <f>'Total Payment Amount'!$D$2</f>
        <v>UCLA Health System</v>
      </c>
      <c r="B247" s="197" t="str">
        <f>'Total Payment Amount'!$D$3</f>
        <v>DY 7</v>
      </c>
      <c r="C247" s="198">
        <f>'Total Payment Amount'!$D$4</f>
        <v>41212</v>
      </c>
      <c r="D247" s="200" t="str">
        <f t="shared" ca="1" si="9"/>
        <v>Category 2: Implement Real-Time Hospital-Acquired Infections (HAIs) System</v>
      </c>
      <c r="E247" s="197">
        <f t="shared" ca="1" si="10"/>
        <v>0</v>
      </c>
      <c r="F247" s="197">
        <f t="shared" ca="1" si="11"/>
        <v>0</v>
      </c>
      <c r="G247" s="200" t="str">
        <f ca="1">INDIRECT("'"&amp;$Q247&amp;"'!B147")</f>
        <v>Improvement Milestone:</v>
      </c>
      <c r="H247" s="197">
        <f ca="1">INDIRECT("'"&amp;$Q247&amp;"'!D147")</f>
        <v>0</v>
      </c>
      <c r="I247" s="197"/>
      <c r="J247" s="197">
        <f ca="1">INDIRECT("'"&amp;$Q247&amp;"'!F150")</f>
        <v>0</v>
      </c>
      <c r="K247" s="197">
        <f ca="1">INDIRECT("'"&amp;$Q247&amp;"'!F152")</f>
        <v>0</v>
      </c>
      <c r="L247" s="197" t="str">
        <f ca="1">INDIRECT("'"&amp;$Q247&amp;"'!F154")</f>
        <v>N/A</v>
      </c>
      <c r="M247" s="197">
        <f ca="1">INDIRECT("'"&amp;$Q247&amp;"'!F157")</f>
        <v>0</v>
      </c>
      <c r="N247" s="197">
        <f ca="1">INDIRECT("'"&amp;$Q247&amp;"'!B159")</f>
        <v>0</v>
      </c>
      <c r="O247" s="197">
        <f ca="1">INDIRECT("'"&amp;$Q247&amp;"'!F167")</f>
        <v>0</v>
      </c>
      <c r="P247" s="197" t="str">
        <f ca="1">INDIRECT("'"&amp;$Q247&amp;"'!F169")</f>
        <v xml:space="preserve"> </v>
      </c>
      <c r="Q247" t="s">
        <v>270</v>
      </c>
      <c r="R247">
        <v>25</v>
      </c>
    </row>
    <row r="248" spans="1:18" x14ac:dyDescent="0.25">
      <c r="A248" s="197" t="str">
        <f>'Total Payment Amount'!$D$2</f>
        <v>UCLA Health System</v>
      </c>
      <c r="B248" s="197" t="str">
        <f>'Total Payment Amount'!$D$3</f>
        <v>DY 7</v>
      </c>
      <c r="C248" s="198">
        <f>'Total Payment Amount'!$D$4</f>
        <v>41212</v>
      </c>
      <c r="D248" s="200" t="str">
        <f t="shared" ca="1" si="9"/>
        <v>Category 2: Implement Real-Time Hospital-Acquired Infections (HAIs) System</v>
      </c>
      <c r="E248" s="197">
        <f t="shared" ca="1" si="10"/>
        <v>0</v>
      </c>
      <c r="F248" s="197">
        <f t="shared" ca="1" si="11"/>
        <v>0</v>
      </c>
      <c r="G248" s="200" t="str">
        <f ca="1">INDIRECT("'"&amp;$Q248&amp;"'!B172")</f>
        <v>Improvement Milestone:</v>
      </c>
      <c r="H248" s="197">
        <f ca="1">INDIRECT("'"&amp;$Q248&amp;"'!D172")</f>
        <v>0</v>
      </c>
      <c r="I248" s="197"/>
      <c r="J248" s="197">
        <f ca="1">INDIRECT("'"&amp;$Q248&amp;"'!F175")</f>
        <v>0</v>
      </c>
      <c r="K248" s="197">
        <f ca="1">INDIRECT("'"&amp;$Q248&amp;"'!F177")</f>
        <v>0</v>
      </c>
      <c r="L248" s="197" t="str">
        <f ca="1">INDIRECT("'"&amp;$Q248&amp;"'!F179")</f>
        <v>N/A</v>
      </c>
      <c r="M248" s="197">
        <f ca="1">INDIRECT("'"&amp;$Q248&amp;"'!F182")</f>
        <v>0</v>
      </c>
      <c r="N248" s="197">
        <f ca="1">INDIRECT("'"&amp;$Q248&amp;"'!B184")</f>
        <v>0</v>
      </c>
      <c r="O248" s="197">
        <f ca="1">INDIRECT("'"&amp;$Q248&amp;"'!F192")</f>
        <v>0</v>
      </c>
      <c r="P248" s="197" t="str">
        <f ca="1">INDIRECT("'"&amp;$Q248&amp;"'!F194")</f>
        <v xml:space="preserve"> </v>
      </c>
      <c r="Q248" t="s">
        <v>270</v>
      </c>
      <c r="R248">
        <v>25</v>
      </c>
    </row>
    <row r="249" spans="1:18" x14ac:dyDescent="0.25">
      <c r="A249" s="197" t="str">
        <f>'Total Payment Amount'!$D$2</f>
        <v>UCLA Health System</v>
      </c>
      <c r="B249" s="197" t="str">
        <f>'Total Payment Amount'!$D$3</f>
        <v>DY 7</v>
      </c>
      <c r="C249" s="198">
        <f>'Total Payment Amount'!$D$4</f>
        <v>41212</v>
      </c>
      <c r="D249" s="200" t="str">
        <f t="shared" ca="1" si="9"/>
        <v>Category 2: Implement Real-Time Hospital-Acquired Infections (HAIs) System</v>
      </c>
      <c r="E249" s="197">
        <f t="shared" ca="1" si="10"/>
        <v>0</v>
      </c>
      <c r="F249" s="197">
        <f t="shared" ca="1" si="11"/>
        <v>0</v>
      </c>
      <c r="G249" s="200" t="str">
        <f ca="1">INDIRECT("'"&amp;$Q249&amp;"'!B197")</f>
        <v>Improvement Milestone:</v>
      </c>
      <c r="H249" s="197">
        <f ca="1">INDIRECT("'"&amp;$Q249&amp;"'!D197")</f>
        <v>0</v>
      </c>
      <c r="I249" s="197"/>
      <c r="J249" s="197">
        <f ca="1">INDIRECT("'"&amp;$Q249&amp;"'!F200")</f>
        <v>0</v>
      </c>
      <c r="K249" s="197">
        <f ca="1">INDIRECT("'"&amp;$Q249&amp;"'!F202")</f>
        <v>0</v>
      </c>
      <c r="L249" s="197" t="str">
        <f ca="1">INDIRECT("'"&amp;$Q249&amp;"'!F204")</f>
        <v>N/A</v>
      </c>
      <c r="M249" s="197">
        <f ca="1">INDIRECT("'"&amp;$Q249&amp;"'!F207")</f>
        <v>0</v>
      </c>
      <c r="N249" s="197">
        <f ca="1">INDIRECT("'"&amp;$Q249&amp;"'!B209")</f>
        <v>0</v>
      </c>
      <c r="O249" s="197">
        <f ca="1">INDIRECT("'"&amp;$Q249&amp;"'!F217")</f>
        <v>0</v>
      </c>
      <c r="P249" s="197" t="str">
        <f ca="1">INDIRECT("'"&amp;$Q249&amp;"'!F219")</f>
        <v xml:space="preserve"> </v>
      </c>
      <c r="Q249" t="s">
        <v>270</v>
      </c>
      <c r="R249">
        <v>25</v>
      </c>
    </row>
    <row r="250" spans="1:18" x14ac:dyDescent="0.25">
      <c r="A250" s="197" t="str">
        <f>'Total Payment Amount'!$D$2</f>
        <v>UCLA Health System</v>
      </c>
      <c r="B250" s="197" t="str">
        <f>'Total Payment Amount'!$D$3</f>
        <v>DY 7</v>
      </c>
      <c r="C250" s="198">
        <f>'Total Payment Amount'!$D$4</f>
        <v>41212</v>
      </c>
      <c r="D250" s="200" t="str">
        <f t="shared" ca="1" si="9"/>
        <v>Category 2: Implement Real-Time Hospital-Acquired Infections (HAIs) System</v>
      </c>
      <c r="E250" s="197">
        <f t="shared" ca="1" si="10"/>
        <v>0</v>
      </c>
      <c r="F250" s="197">
        <f t="shared" ca="1" si="11"/>
        <v>0</v>
      </c>
      <c r="G250" s="200" t="str">
        <f ca="1">INDIRECT("'"&amp;$Q250&amp;"'!B222")</f>
        <v>Improvement Milestone:</v>
      </c>
      <c r="H250" s="197">
        <f ca="1">INDIRECT("'"&amp;$Q250&amp;"'!D222")</f>
        <v>0</v>
      </c>
      <c r="I250" s="197"/>
      <c r="J250" s="197">
        <f ca="1">INDIRECT("'"&amp;$Q250&amp;"'!F225")</f>
        <v>0</v>
      </c>
      <c r="K250" s="197">
        <f ca="1">INDIRECT("'"&amp;$Q250&amp;"'!F227")</f>
        <v>0</v>
      </c>
      <c r="L250" s="197" t="str">
        <f ca="1">INDIRECT("'"&amp;$Q250&amp;"'!F229")</f>
        <v>N/A</v>
      </c>
      <c r="M250" s="197">
        <f ca="1">INDIRECT("'"&amp;$Q250&amp;"'!F232")</f>
        <v>0</v>
      </c>
      <c r="N250" s="197">
        <f ca="1">INDIRECT("'"&amp;$Q250&amp;"'!B234")</f>
        <v>0</v>
      </c>
      <c r="O250" s="197">
        <f ca="1">INDIRECT("'"&amp;$Q250&amp;"'!F242")</f>
        <v>0</v>
      </c>
      <c r="P250" s="197" t="str">
        <f ca="1">INDIRECT("'"&amp;$Q250&amp;"'!F244")</f>
        <v xml:space="preserve"> </v>
      </c>
      <c r="Q250" t="s">
        <v>270</v>
      </c>
      <c r="R250">
        <v>25</v>
      </c>
    </row>
    <row r="251" spans="1:18" x14ac:dyDescent="0.25">
      <c r="A251" s="197" t="str">
        <f>'Total Payment Amount'!$D$2</f>
        <v>UCLA Health System</v>
      </c>
      <c r="B251" s="197" t="str">
        <f>'Total Payment Amount'!$D$3</f>
        <v>DY 7</v>
      </c>
      <c r="C251" s="198">
        <f>'Total Payment Amount'!$D$4</f>
        <v>41212</v>
      </c>
      <c r="D251" s="200" t="str">
        <f ca="1">INDIRECT("'"&amp;$Q251&amp;"'!$A$6")</f>
        <v>Category 2: Implement Real-Time Hospital-Acquired Infections (HAIs) System</v>
      </c>
      <c r="E251" s="197">
        <f t="shared" ca="1" si="10"/>
        <v>0</v>
      </c>
      <c r="F251" s="197">
        <f t="shared" ca="1" si="11"/>
        <v>0</v>
      </c>
      <c r="G251" s="200" t="str">
        <f ca="1">INDIRECT("'"&amp;$Q251&amp;"'!B247")</f>
        <v>Improvement Milestone:</v>
      </c>
      <c r="H251" s="197">
        <f ca="1">INDIRECT("'"&amp;$Q251&amp;"'!D247")</f>
        <v>0</v>
      </c>
      <c r="I251" s="197"/>
      <c r="J251" s="197">
        <f ca="1">INDIRECT("'"&amp;$Q251&amp;"'!F250")</f>
        <v>0</v>
      </c>
      <c r="K251" s="197">
        <f ca="1">INDIRECT("'"&amp;$Q251&amp;"'!F252")</f>
        <v>0</v>
      </c>
      <c r="L251" s="197" t="str">
        <f ca="1">INDIRECT("'"&amp;$Q251&amp;"'!F254")</f>
        <v>N/A</v>
      </c>
      <c r="M251" s="197">
        <f ca="1">INDIRECT("'"&amp;$Q251&amp;"'!F257")</f>
        <v>0</v>
      </c>
      <c r="N251" s="197">
        <f ca="1">INDIRECT("'"&amp;$Q251&amp;"'!B259")</f>
        <v>0</v>
      </c>
      <c r="O251" s="197">
        <f ca="1">INDIRECT("'"&amp;$Q251&amp;"'!F267")</f>
        <v>0</v>
      </c>
      <c r="P251" s="197" t="str">
        <f ca="1">INDIRECT("'"&amp;$Q251&amp;"'!F269")</f>
        <v xml:space="preserve"> </v>
      </c>
      <c r="Q251" t="s">
        <v>270</v>
      </c>
      <c r="R251">
        <v>25</v>
      </c>
    </row>
    <row r="252" spans="1:18" x14ac:dyDescent="0.25">
      <c r="A252" s="197" t="str">
        <f>'Total Payment Amount'!$D$2</f>
        <v>UCLA Health System</v>
      </c>
      <c r="B252" s="197" t="str">
        <f>'Total Payment Amount'!$D$3</f>
        <v>DY 7</v>
      </c>
      <c r="C252" s="198">
        <f>'Total Payment Amount'!$D$4</f>
        <v>41212</v>
      </c>
      <c r="D252" s="200" t="str">
        <f ca="1">INDIRECT("'"&amp;$Q252&amp;"'!$A$15")</f>
        <v>Patient/Care Giver Experience (required)</v>
      </c>
      <c r="E252" s="197">
        <f ca="1">INDIRECT("'"&amp;$Q252&amp;"'!$F$17")</f>
        <v>3110250</v>
      </c>
      <c r="F252" s="197">
        <f ca="1">INDIRECT("'"&amp;$Q252&amp;"'!$F$19")</f>
        <v>3110250</v>
      </c>
      <c r="H252" s="197" t="str">
        <f ca="1">INDIRECT("'"&amp;$Q252&amp;"'!B21")</f>
        <v>Undertake the necessary planning, redesign, translation, training and contract</v>
      </c>
      <c r="I252" s="197"/>
      <c r="J252" s="197"/>
      <c r="K252" s="197"/>
      <c r="L252" s="197"/>
      <c r="M252" s="197" t="str">
        <f ca="1">INDIRECT("'"&amp;$Q252&amp;"'!F35")</f>
        <v>Yes</v>
      </c>
      <c r="N252" s="197" t="str">
        <f ca="1">INDIRECT("'"&amp;$Q252&amp;"'!B27")</f>
        <v xml:space="preserve">     The UCLA Faculty Practice Group (FPG) has undertaken the necessary planning, redesign, translation, training, and contract negotiations in order to implement CG-CAHPS. This is evidenced by our contract with Quality Data Management (QDM) to administer the specified CG-CAHPS survey with the additional supplemental questions. Appointment data of primary care patient visits will be sent to QDM continuously. QDM will then randomly select patients and contact patents by telephone 10-14 days after the date of service. The survey is administered via an automated system using verbal commands.  A minimum of 300 completed surveys will be achieved per the DSRIP system-level sampling requirements. Survey results will be available for the FPG to analyze and to create reports for dissemination. Staff and doctors have been trained on how to interpret results of the survey.</v>
      </c>
      <c r="O252" s="197"/>
      <c r="P252" s="197">
        <f ca="1">INDIRECT("'"&amp;$Q252&amp;"'!F37")</f>
        <v>1</v>
      </c>
      <c r="Q252" t="s">
        <v>271</v>
      </c>
      <c r="R252">
        <v>26</v>
      </c>
    </row>
    <row r="253" spans="1:18" x14ac:dyDescent="0.25">
      <c r="A253" s="197" t="str">
        <f>'Total Payment Amount'!$D$2</f>
        <v>UCLA Health System</v>
      </c>
      <c r="B253" s="197" t="str">
        <f>'Total Payment Amount'!$D$3</f>
        <v>DY 7</v>
      </c>
      <c r="C253" s="198">
        <f>'Total Payment Amount'!$D$4</f>
        <v>41212</v>
      </c>
      <c r="D253" s="200" t="str">
        <f t="shared" ref="D253:D266" ca="1" si="12">INDIRECT("'"&amp;$Q253&amp;"'!$A$15")</f>
        <v>Patient/Care Giver Experience (required)</v>
      </c>
      <c r="E253" s="197">
        <f t="shared" ref="E253:E266" ca="1" si="13">INDIRECT("'"&amp;$Q253&amp;"'!$F$17")</f>
        <v>3110250</v>
      </c>
      <c r="F253" s="197">
        <f t="shared" ref="F253:F266" ca="1" si="14">INDIRECT("'"&amp;$Q253&amp;"'!$F$19")</f>
        <v>3110250</v>
      </c>
      <c r="H253" s="197" t="str">
        <f ca="1">INDIRECT("'"&amp;$Q253&amp;"'!B40")</f>
        <v xml:space="preserve">Report results of CG CAHPS questions for “Getting Timely Appointments, Care, </v>
      </c>
      <c r="I253" s="197"/>
      <c r="J253" s="197">
        <f ca="1">INDIRECT("'"&amp;$Q253&amp;"'!F44")</f>
        <v>0</v>
      </c>
      <c r="K253" s="197"/>
      <c r="L253" s="197"/>
      <c r="M253" s="197" t="str">
        <f ca="1">INDIRECT("'"&amp;$Q253&amp;"'!F57")</f>
        <v>N/A</v>
      </c>
      <c r="N253" s="197">
        <f ca="1">INDIRECT("'"&amp;$Q253&amp;"'!B49")</f>
        <v>0</v>
      </c>
      <c r="O253" s="197"/>
      <c r="P253" s="197" t="str">
        <f ca="1">INDIRECT("'"&amp;$Q253&amp;"'!F59")</f>
        <v/>
      </c>
      <c r="Q253" t="s">
        <v>271</v>
      </c>
      <c r="R253">
        <v>26</v>
      </c>
    </row>
    <row r="254" spans="1:18" x14ac:dyDescent="0.25">
      <c r="A254" s="197" t="str">
        <f>'Total Payment Amount'!$D$2</f>
        <v>UCLA Health System</v>
      </c>
      <c r="B254" s="197" t="str">
        <f>'Total Payment Amount'!$D$3</f>
        <v>DY 7</v>
      </c>
      <c r="C254" s="198">
        <f>'Total Payment Amount'!$D$4</f>
        <v>41212</v>
      </c>
      <c r="D254" s="200" t="str">
        <f t="shared" ca="1" si="12"/>
        <v>Patient/Care Giver Experience (required)</v>
      </c>
      <c r="E254" s="197">
        <f t="shared" ca="1" si="13"/>
        <v>3110250</v>
      </c>
      <c r="F254" s="197">
        <f t="shared" ca="1" si="14"/>
        <v>3110250</v>
      </c>
      <c r="H254" s="197" t="str">
        <f ca="1">INDIRECT("'"&amp;$Q254&amp;"'!B62")</f>
        <v xml:space="preserve">Report results of CG CAHPS questions for “How Well Doctors Communicate With </v>
      </c>
      <c r="I254" s="197"/>
      <c r="J254" s="197">
        <f ca="1">INDIRECT("'"&amp;$Q254&amp;"'!F66")</f>
        <v>0</v>
      </c>
      <c r="K254" s="197"/>
      <c r="L254" s="197"/>
      <c r="M254" s="197" t="str">
        <f ca="1">INDIRECT("'"&amp;$Q254&amp;"'!F79")</f>
        <v>N/A</v>
      </c>
      <c r="N254" s="197">
        <f ca="1">INDIRECT("'"&amp;$Q254&amp;"'!B71")</f>
        <v>0</v>
      </c>
      <c r="O254" s="197"/>
      <c r="P254" s="197" t="str">
        <f ca="1">INDIRECT("'"&amp;$Q254&amp;"'!F81")</f>
        <v/>
      </c>
      <c r="Q254" t="s">
        <v>271</v>
      </c>
      <c r="R254">
        <v>26</v>
      </c>
    </row>
    <row r="255" spans="1:18" x14ac:dyDescent="0.25">
      <c r="A255" s="197" t="str">
        <f>'Total Payment Amount'!$D$2</f>
        <v>UCLA Health System</v>
      </c>
      <c r="B255" s="197" t="str">
        <f>'Total Payment Amount'!$D$3</f>
        <v>DY 7</v>
      </c>
      <c r="C255" s="198">
        <f>'Total Payment Amount'!$D$4</f>
        <v>41212</v>
      </c>
      <c r="D255" s="200" t="str">
        <f t="shared" ca="1" si="12"/>
        <v>Patient/Care Giver Experience (required)</v>
      </c>
      <c r="E255" s="197">
        <f t="shared" ca="1" si="13"/>
        <v>3110250</v>
      </c>
      <c r="F255" s="197">
        <f t="shared" ca="1" si="14"/>
        <v>3110250</v>
      </c>
      <c r="H255" s="197" t="str">
        <f ca="1">INDIRECT("'"&amp;$Q255&amp;"'!B84")</f>
        <v xml:space="preserve">Report results of CG CAHPS questions for “Helpful, Courteous, and Respectful Office </v>
      </c>
      <c r="I255" s="197"/>
      <c r="J255" s="197">
        <f ca="1">INDIRECT("'"&amp;$Q255&amp;"'!F88")</f>
        <v>0</v>
      </c>
      <c r="K255" s="197"/>
      <c r="L255" s="197"/>
      <c r="M255" s="197" t="str">
        <f ca="1">INDIRECT("'"&amp;$Q255&amp;"'!F101")</f>
        <v>N/A</v>
      </c>
      <c r="N255" s="197">
        <f ca="1">INDIRECT("'"&amp;$Q255&amp;"'!B93")</f>
        <v>0</v>
      </c>
      <c r="O255" s="197"/>
      <c r="P255" s="197" t="str">
        <f ca="1">INDIRECT("'"&amp;$Q255&amp;"'!F103")</f>
        <v/>
      </c>
      <c r="Q255" t="s">
        <v>271</v>
      </c>
      <c r="R255">
        <v>26</v>
      </c>
    </row>
    <row r="256" spans="1:18" x14ac:dyDescent="0.25">
      <c r="A256" s="197" t="str">
        <f>'Total Payment Amount'!$D$2</f>
        <v>UCLA Health System</v>
      </c>
      <c r="B256" s="197" t="str">
        <f>'Total Payment Amount'!$D$3</f>
        <v>DY 7</v>
      </c>
      <c r="C256" s="198">
        <f>'Total Payment Amount'!$D$4</f>
        <v>41212</v>
      </c>
      <c r="D256" s="200" t="str">
        <f t="shared" ca="1" si="12"/>
        <v>Patient/Care Giver Experience (required)</v>
      </c>
      <c r="E256" s="197">
        <f t="shared" ca="1" si="13"/>
        <v>3110250</v>
      </c>
      <c r="F256" s="197">
        <f t="shared" ca="1" si="14"/>
        <v>3110250</v>
      </c>
      <c r="H256" s="197" t="str">
        <f ca="1">INDIRECT("'"&amp;$Q256&amp;"'!B106")</f>
        <v xml:space="preserve">Report results of CG CAHPS questions for “Patients’ Rating of the Doctor” </v>
      </c>
      <c r="I256" s="197"/>
      <c r="J256" s="197">
        <f ca="1">INDIRECT("'"&amp;$Q256&amp;"'!F110")</f>
        <v>0</v>
      </c>
      <c r="K256" s="197"/>
      <c r="L256" s="197"/>
      <c r="M256" s="197" t="str">
        <f ca="1">INDIRECT("'"&amp;$Q256&amp;"'!F123")</f>
        <v>N/A</v>
      </c>
      <c r="N256" s="197">
        <f ca="1">INDIRECT("'"&amp;$Q256&amp;"'!B115")</f>
        <v>0</v>
      </c>
      <c r="O256" s="197"/>
      <c r="P256" s="197" t="str">
        <f ca="1">INDIRECT("'"&amp;$Q256&amp;"'!F125")</f>
        <v/>
      </c>
      <c r="Q256" t="s">
        <v>271</v>
      </c>
      <c r="R256">
        <v>26</v>
      </c>
    </row>
    <row r="257" spans="1:18" x14ac:dyDescent="0.25">
      <c r="A257" s="197" t="str">
        <f>'Total Payment Amount'!$D$2</f>
        <v>UCLA Health System</v>
      </c>
      <c r="B257" s="197" t="str">
        <f>'Total Payment Amount'!$D$3</f>
        <v>DY 7</v>
      </c>
      <c r="C257" s="198">
        <f>'Total Payment Amount'!$D$4</f>
        <v>41212</v>
      </c>
      <c r="D257" s="200" t="str">
        <f t="shared" ca="1" si="12"/>
        <v>Patient/Care Giver Experience (required)</v>
      </c>
      <c r="E257" s="197">
        <f t="shared" ca="1" si="13"/>
        <v>3110250</v>
      </c>
      <c r="F257" s="197">
        <f t="shared" ca="1" si="14"/>
        <v>3110250</v>
      </c>
      <c r="H257" s="197" t="str">
        <f ca="1">INDIRECT("'"&amp;$Q257&amp;"'!B128")</f>
        <v>Report results of CG CAHPS questions for “Shared Decisionmaking”</v>
      </c>
      <c r="I257" s="197"/>
      <c r="J257" s="197">
        <f ca="1">INDIRECT("'"&amp;$Q257&amp;"'!F132")</f>
        <v>0</v>
      </c>
      <c r="K257" s="197"/>
      <c r="L257" s="197"/>
      <c r="M257" s="197" t="str">
        <f ca="1">INDIRECT("'"&amp;$Q257&amp;"'!F145")</f>
        <v>N/A</v>
      </c>
      <c r="N257" s="197">
        <f ca="1">INDIRECT("'"&amp;$Q257&amp;"'!B137")</f>
        <v>0</v>
      </c>
      <c r="O257" s="197"/>
      <c r="P257" s="197" t="str">
        <f ca="1">INDIRECT("'"&amp;$Q257&amp;"'!F147")</f>
        <v/>
      </c>
      <c r="Q257" t="s">
        <v>271</v>
      </c>
      <c r="R257">
        <v>26</v>
      </c>
    </row>
    <row r="258" spans="1:18" x14ac:dyDescent="0.25">
      <c r="A258" s="197" t="str">
        <f>'Total Payment Amount'!$D$2</f>
        <v>UCLA Health System</v>
      </c>
      <c r="B258" s="197" t="str">
        <f>'Total Payment Amount'!$D$3</f>
        <v>DY 7</v>
      </c>
      <c r="C258" s="198">
        <f>'Total Payment Amount'!$D$4</f>
        <v>41212</v>
      </c>
      <c r="D258" s="200" t="str">
        <f t="shared" ca="1" si="12"/>
        <v>Care Coordination (required)</v>
      </c>
      <c r="E258" s="197">
        <f t="shared" ca="1" si="13"/>
        <v>3110250</v>
      </c>
      <c r="F258" s="197">
        <f t="shared" ca="1" si="14"/>
        <v>3110250</v>
      </c>
      <c r="G258" s="201"/>
      <c r="H258" s="197" t="str">
        <f ca="1">INDIRECT("'"&amp;$Q258&amp;"'!B21")</f>
        <v>Report results of the Diabetes, short-term complications measure to the State</v>
      </c>
      <c r="I258" s="197" t="str">
        <f ca="1">INDIRECT("'"&amp;$Q258&amp;"'!F24")</f>
        <v>Data warehouse</v>
      </c>
      <c r="J258" s="197">
        <f ca="1">INDIRECT("'"&amp;$Q258&amp;"'!F26")</f>
        <v>11</v>
      </c>
      <c r="K258" s="197">
        <f ca="1">INDIRECT("'"&amp;$Q258&amp;"'!F28")</f>
        <v>4545</v>
      </c>
      <c r="L258" s="197">
        <f ca="1">INDIRECT("'"&amp;$Q258&amp;"'!F30")</f>
        <v>0.24202420242024203</v>
      </c>
      <c r="M258" s="197" t="str">
        <f ca="1">INDIRECT("'"&amp;$Q258&amp;"'!F43")</f>
        <v>Yes</v>
      </c>
      <c r="N258" s="197" t="str">
        <f ca="1">INDIRECT("'"&amp;$Q258&amp;"'!B35")</f>
        <v xml:space="preserve">     Analysis was performed using our Faculty Practice Group billing data warehouse and Hospital Decision Support. The denominator is the number of diabetic patients, ages 18-75, who had two or more primary care visits in the prior demonstration year (July 2010 – June 2011): 4,545. The numerator is the number of discharges with ICD-9 principal diagnosis code for short-term complications within the current reporting period (July 2011 – June 2012): 11.
     The data does not reflect the table of clinics in our plan directly as some clinics have been removed from the list and others re-categorized. The clinics included are the following:
1. 100 Medical Plaza
2. Pacific Palisades
3. Pediatrics - Santa Monica
4. Pediatrics - CHC Fac
5. Pediatrics - West Los Angeles
6. Santa Monica - 12th Street (no longer exists)
7. Santa Monica - 16th Street
8. Santa Monica - 20th Street (includes 12th Street)
9. Santa Monica - Parkside
10. Brentwood
11. Women's Health Center 250
12. Women's Health Center 290
13. West Washington
14. Internal Medicine Suite
15. FMC Team A
16. FMC Team B
17. FMC Team C
18. FMC Team D
19. FMC Team E
20. FMC Team F
21. Malibu
22. Manhattan Beach
     We have linkages to diabetologists as well as a diabetes registry that all physicians can access. For a pilot subgroup we have a program for identifying high risk diabetic patients. Once identified, these patients are then placed into our case management program. In addition, through the expansion of the medical home model, these patients are managed and provided enhanced care coordination services by program pharmacists and comprehensive care coordinators and provide care team linkage to primary care. Pilot subgroup placed in the program receives assistance with barriers to care. The program manages this population by supplementing telephone calls to patients with frequent in-person meetings within the medical home, delivers evidence-based education to patients, provides strong medication management and provides timely and comprehensive transitional care after hospitalization or change in condition status.</v>
      </c>
      <c r="P258" s="197">
        <f ca="1">INDIRECT("'"&amp;$Q258&amp;"'!F45")</f>
        <v>1</v>
      </c>
      <c r="Q258" t="s">
        <v>272</v>
      </c>
      <c r="R258">
        <v>27</v>
      </c>
    </row>
    <row r="259" spans="1:18" x14ac:dyDescent="0.25">
      <c r="A259" s="197" t="str">
        <f>'Total Payment Amount'!$D$2</f>
        <v>UCLA Health System</v>
      </c>
      <c r="B259" s="197" t="str">
        <f>'Total Payment Amount'!$D$3</f>
        <v>DY 7</v>
      </c>
      <c r="C259" s="198">
        <f>'Total Payment Amount'!$D$4</f>
        <v>41212</v>
      </c>
      <c r="D259" s="200" t="str">
        <f t="shared" ca="1" si="12"/>
        <v>Care Coordination (required)</v>
      </c>
      <c r="E259" s="197">
        <f t="shared" ca="1" si="13"/>
        <v>3110250</v>
      </c>
      <c r="F259" s="197">
        <f t="shared" ca="1" si="14"/>
        <v>3110250</v>
      </c>
      <c r="G259" s="201"/>
      <c r="H259" s="197" t="str">
        <f ca="1">INDIRECT("'"&amp;$Q259&amp;"'!B48")</f>
        <v>Report results of the Uncontrolled Diabetes measure to the State (DY7-10)</v>
      </c>
      <c r="I259" s="197" t="str">
        <f ca="1">INDIRECT("'"&amp;$Q259&amp;"'!F50")</f>
        <v>Data warehouse</v>
      </c>
      <c r="J259" s="197">
        <f ca="1">INDIRECT("'"&amp;$Q259&amp;"'!F52")</f>
        <v>4</v>
      </c>
      <c r="K259" s="197">
        <f ca="1">INDIRECT("'"&amp;$Q259&amp;"'!F54")</f>
        <v>4545</v>
      </c>
      <c r="L259" s="197">
        <f ca="1">INDIRECT("'"&amp;$Q259&amp;"'!F56")</f>
        <v>8.8008800880088001E-2</v>
      </c>
      <c r="M259" s="197" t="str">
        <f ca="1">INDIRECT("'"&amp;$Q259&amp;"'!F69")</f>
        <v>Yes</v>
      </c>
      <c r="N259" s="197" t="str">
        <f ca="1">INDIRECT("'"&amp;$Q259&amp;"'!B61")</f>
        <v xml:space="preserve">     Analysis was performed using our Faculty Practice Group billing data warehouse and Hospital Decision Support. The denominator is the number of diabetic patients, ages 18-75, who had two or more primary care visits in the prior demonstration year (July 2010 – June 2011): 4,545. The numerator is the number of discharges with ICD-9 principal diagnosis code for uncontrolled diabetes within the current reporting period (July 2011 – June 2012): 4.
     The data does not reflect the table of clinics in our plan directly as some clinics have been removed from the list and others re-categorized. The clinics included are the following:
1. 100 Medical Plaza
2. Pacific Palisades
3. Pediatrics - Santa Monica
4. Pediatrics - CHC Fac
5. Pediatrics - West Los Angeles
6. Santa Monica - 12th Street (no longer exists)
7. Santa Monica - 16th Street
8. Santa Monica - 20th Street (includes 12th Street)
9. Santa Monica - Parkside
10. Brentwood
11. Women's Health Center 250
12. Women's Health Center 290
13. West Washington
14. Internal Medicine Suite
15. FMC Team A
16. FMC Team B
17. FMC Team C
18. FMC Team D
19. FMC Team E
20. FMC Team F
21. Malibu
22. Manhattan Beach
     We have linkages to diabetologists as well as a diabetes registry that all physicians can access. For a pilot subgroup we have a program for identifying high risk diabetic patients. Once identified, these patients are then placed into our case management program. In addition, through the expansion of the medical home model, these patients are managed and provided enhanced care coordination services by program pharmacists and comprehensive care coordinators and provide care team linkage to primary care. Pilot subgroup placed in the program receives assistance with barriers to care. The program manages this population by supplementing telephone calls to patients with frequent in-person meetings within the medical home, delivers evidence-based education to patients, provides strong medication management and provides timely and comprehensive transitional care after hospitalization or change in condition status.</v>
      </c>
      <c r="P259" s="197">
        <f ca="1">INDIRECT("'"&amp;$Q259&amp;"'!F71")</f>
        <v>1</v>
      </c>
      <c r="Q259" t="s">
        <v>272</v>
      </c>
      <c r="R259">
        <v>27</v>
      </c>
    </row>
    <row r="260" spans="1:18" x14ac:dyDescent="0.25">
      <c r="A260" s="197" t="str">
        <f>'Total Payment Amount'!$D$2</f>
        <v>UCLA Health System</v>
      </c>
      <c r="B260" s="197" t="str">
        <f>'Total Payment Amount'!$D$3</f>
        <v>DY 7</v>
      </c>
      <c r="C260" s="198">
        <f>'Total Payment Amount'!$D$4</f>
        <v>41212</v>
      </c>
      <c r="D260" s="200" t="str">
        <f t="shared" ca="1" si="12"/>
        <v>Care Coordination (required)</v>
      </c>
      <c r="E260" s="197">
        <f t="shared" ca="1" si="13"/>
        <v>3110250</v>
      </c>
      <c r="F260" s="197">
        <f t="shared" ca="1" si="14"/>
        <v>3110250</v>
      </c>
      <c r="G260" s="201"/>
      <c r="H260" s="197" t="str">
        <f ca="1">INDIRECT("'"&amp;$Q260&amp;"'!B74")</f>
        <v>Report results of the Congestive Heart Failure measure to the State (DY8-10)</v>
      </c>
      <c r="I260" s="197">
        <f ca="1">INDIRECT("'"&amp;$Q260&amp;"'!F76")</f>
        <v>0</v>
      </c>
      <c r="J260" s="197">
        <f ca="1">INDIRECT("'"&amp;$Q260&amp;"'!F78")</f>
        <v>0</v>
      </c>
      <c r="K260" s="197">
        <f ca="1">INDIRECT("'"&amp;$Q260&amp;"'!F80")</f>
        <v>0</v>
      </c>
      <c r="L260" s="197" t="str">
        <f ca="1">INDIRECT("'"&amp;$Q260&amp;"'!F82")</f>
        <v/>
      </c>
      <c r="M260" s="197" t="str">
        <f ca="1">INDIRECT("'"&amp;$Q260&amp;"'!F95")</f>
        <v>N/A</v>
      </c>
      <c r="N260" s="197">
        <f ca="1">INDIRECT("'"&amp;$Q260&amp;"'!B87")</f>
        <v>0</v>
      </c>
      <c r="P260" s="197" t="str">
        <f ca="1">INDIRECT("'"&amp;$Q260&amp;"'!F97")</f>
        <v/>
      </c>
      <c r="Q260" t="s">
        <v>272</v>
      </c>
      <c r="R260">
        <v>27</v>
      </c>
    </row>
    <row r="261" spans="1:18" x14ac:dyDescent="0.25">
      <c r="A261" s="197" t="str">
        <f>'Total Payment Amount'!$D$2</f>
        <v>UCLA Health System</v>
      </c>
      <c r="B261" s="197" t="str">
        <f>'Total Payment Amount'!$D$3</f>
        <v>DY 7</v>
      </c>
      <c r="C261" s="198">
        <f>'Total Payment Amount'!$D$4</f>
        <v>41212</v>
      </c>
      <c r="D261" s="200" t="str">
        <f t="shared" ca="1" si="12"/>
        <v>Care Coordination (required)</v>
      </c>
      <c r="E261" s="197">
        <f t="shared" ca="1" si="13"/>
        <v>3110250</v>
      </c>
      <c r="F261" s="197">
        <f t="shared" ca="1" si="14"/>
        <v>3110250</v>
      </c>
      <c r="G261" s="201"/>
      <c r="H261" s="197" t="str">
        <f ca="1">INDIRECT("'"&amp;$Q261&amp;"'!B100")</f>
        <v>Report results of the Chronic Obstructive Pulmonary Disease measure</v>
      </c>
      <c r="I261" s="197">
        <f ca="1">INDIRECT("'"&amp;$Q261&amp;"'!F103")</f>
        <v>0</v>
      </c>
      <c r="J261" s="197">
        <f ca="1">INDIRECT("'"&amp;$Q261&amp;"'!F105")</f>
        <v>0</v>
      </c>
      <c r="K261" s="197">
        <f ca="1">INDIRECT("'"&amp;$Q261&amp;"'!F107")</f>
        <v>0</v>
      </c>
      <c r="L261" s="197" t="str">
        <f ca="1">INDIRECT("'"&amp;$Q261&amp;"'!F109")</f>
        <v/>
      </c>
      <c r="M261" s="197" t="str">
        <f ca="1">INDIRECT("'"&amp;$Q261&amp;"'!F122")</f>
        <v>N/A</v>
      </c>
      <c r="N261" s="197">
        <f ca="1">INDIRECT("'"&amp;$Q261&amp;"'!B114")</f>
        <v>0</v>
      </c>
      <c r="P261" s="197" t="str">
        <f ca="1">INDIRECT("'"&amp;$Q261&amp;"'!F124")</f>
        <v/>
      </c>
      <c r="Q261" t="s">
        <v>272</v>
      </c>
      <c r="R261">
        <v>27</v>
      </c>
    </row>
    <row r="262" spans="1:18" x14ac:dyDescent="0.25">
      <c r="A262" s="197" t="str">
        <f>'Total Payment Amount'!$D$2</f>
        <v>UCLA Health System</v>
      </c>
      <c r="B262" s="197" t="str">
        <f>'Total Payment Amount'!$D$3</f>
        <v>DY 7</v>
      </c>
      <c r="C262" s="198">
        <f>'Total Payment Amount'!$D$4</f>
        <v>41212</v>
      </c>
      <c r="D262" s="200" t="str">
        <f t="shared" ca="1" si="12"/>
        <v>Preventive Health (required)</v>
      </c>
      <c r="E262" s="197">
        <f t="shared" ca="1" si="13"/>
        <v>3110250</v>
      </c>
      <c r="F262" s="197">
        <f t="shared" ca="1" si="14"/>
        <v>3110250</v>
      </c>
      <c r="H262" s="197" t="str">
        <f ca="1">INDIRECT("'"&amp;$Q262&amp;"'!B21")</f>
        <v xml:space="preserve">Report results of the Mammography Screening for Breast Cancer </v>
      </c>
      <c r="I262" s="197" t="str">
        <f ca="1">INDIRECT("'"&amp;$Q262&amp;"'!F24")</f>
        <v>Data warehouse</v>
      </c>
      <c r="J262" s="197">
        <f ca="1">INDIRECT("'"&amp;$Q262&amp;"'!F26")</f>
        <v>5216</v>
      </c>
      <c r="K262" s="197">
        <f ca="1">INDIRECT("'"&amp;$Q262&amp;"'!F28")</f>
        <v>9289</v>
      </c>
      <c r="M262" s="197" t="str">
        <f ca="1">INDIRECT("'"&amp;$Q262&amp;"'!F43")</f>
        <v>Yes</v>
      </c>
      <c r="N262" s="197" t="str">
        <f ca="1">INDIRECT("'"&amp;$Q262&amp;"'!B35")</f>
        <v xml:space="preserve">     Analysis was performed using our Faculty Practice Group’s billing data warehouse. The denominator is the number of female patients, ages 50-74, who had two or more primary care visits in the prior demonstration year (July 2010 – June 2011): 9,289. The numerator is the number of female patients who had a mammogram screen for breast cancer within 24 months (defined as July 2010 – June 2012): 5,216.
     The data does not reflect the table of clinics in our plan directly as some clinics have been removed from the list and others re-categorized. The clinics included are the following:
1. 100 Medical Plaza
2. Pacific Palisades
3. Pediatrics - Santa Monica
4. Pediatrics - CHC Fac
5. Pediatrics - West Los Angeles
6. Santa Monica - 12th Street (no longer exists)
7. Santa Monica - 16th Street
8. Santa Monica - 20th Street (includes 12th Street)
9. Santa Monica - Parkside
10. Brentwood
11. Women's Health Center 250
12. Women's Health Center 290
13. West Washington
14. Internal Medicine Suite
15. FMC Team A
16. FMC Team B
17. FMC Team C
18. FMC Team D
19. FMC Team E
20. FMC Team F
21. Malibu
22. Manhattan Beach
     We maintain a mammography registry that is accessed via our UCLA Population Management intranet site. All of the data related to mammography screening is collated here. In addition, within the medical home clinics, these targeted patients receive additional care coordination through comprehensive care coordinators. Through this assignment, care coordinators ensure appropriate and timely screenings are evaluated and executed by primary care physician.</v>
      </c>
      <c r="P262" s="197">
        <f ca="1">INDIRECT("'"&amp;$Q262&amp;"'!F45")</f>
        <v>1</v>
      </c>
      <c r="Q262" t="s">
        <v>273</v>
      </c>
      <c r="R262">
        <v>28</v>
      </c>
    </row>
    <row r="263" spans="1:18" x14ac:dyDescent="0.25">
      <c r="A263" s="197" t="str">
        <f>'Total Payment Amount'!$D$2</f>
        <v>UCLA Health System</v>
      </c>
      <c r="B263" s="197" t="str">
        <f>'Total Payment Amount'!$D$3</f>
        <v>DY 7</v>
      </c>
      <c r="C263" s="198">
        <f>'Total Payment Amount'!$D$4</f>
        <v>41212</v>
      </c>
      <c r="D263" s="200" t="str">
        <f t="shared" ca="1" si="12"/>
        <v>Preventive Health (required)</v>
      </c>
      <c r="E263" s="197">
        <f t="shared" ca="1" si="13"/>
        <v>3110250</v>
      </c>
      <c r="F263" s="197">
        <f t="shared" ca="1" si="14"/>
        <v>3110250</v>
      </c>
      <c r="H263" s="197" t="str">
        <f ca="1">INDIRECT("'"&amp;$Q263&amp;"'!B48")</f>
        <v>Reports results of the Influenza Immunization measure to the State (DY7-10)</v>
      </c>
      <c r="I263" s="197" t="str">
        <f ca="1">INDIRECT("'"&amp;$Q263&amp;"'!F50")</f>
        <v>Data warehouse</v>
      </c>
      <c r="J263" s="197">
        <f ca="1">INDIRECT("'"&amp;$Q263&amp;"'!F52")</f>
        <v>6229</v>
      </c>
      <c r="K263" s="197">
        <f ca="1">INDIRECT("'"&amp;$Q263&amp;"'!F54")</f>
        <v>25921</v>
      </c>
      <c r="M263" s="197" t="str">
        <f ca="1">INDIRECT("'"&amp;$Q263&amp;"'!F69")</f>
        <v>Yes</v>
      </c>
      <c r="N263" s="197" t="str">
        <f ca="1">INDIRECT("'"&amp;$Q263&amp;"'!B61")</f>
        <v xml:space="preserve">     Analysis was performed using our Faculty Practice Group’s billing data warehouse. The denominator is the number of patients, age 50 and older, who had two or more primary care visits in the prior demonstration year (July 2010 – June 2011): 25,921. The numerator is the number of patients who received an influenza immunization among our denominator population during the flu season (defined as September 2011 – February 2012): 6,229.
     The data does not reflect the table of clinics in our plan directly as some clinics have been removed from the list and others re-categorized. The clinics included are the following:
1. 100 Medical Plaza
2. Pacific Palisades
3. Pediatrics - Santa Monica
4. Pediatrics - CHC Fac
5. Pediatrics - West Los Angeles
6. Santa Monica - 12th Street (no longer exists)
7. Santa Monica - 16th Street
8. Santa Monica - 20th Street (includes 12th Street)
9. Santa Monica - Parkside
10. Brentwood
11. Women's Health Center 250
12. Women's Health Center 290
13. West Washington
14. Internal Medicine Suite
15. FMC Team A
16. FMC Team B
17. FMC Team C
18. FMC Team D
19. FMC Team E
20. FMC Team F
21. Malibu
22. Manhattan Beach
     We maintain an influenza registry that is accessed via our UCLA Population Management intranet site. All of the data related to influenza is collated here. In addition, patients within the medical homes are targeted for interventions aimed at ensuring those who are at greatest risks receive the proper vaccinations timely and barriers to receiving the vaccination are championed. The Population Manager provides patient recommendations for influenza immunization for high risk populations.</v>
      </c>
      <c r="P263" s="197">
        <f ca="1">INDIRECT("'"&amp;$Q263&amp;"'!F71")</f>
        <v>1</v>
      </c>
      <c r="Q263" t="s">
        <v>273</v>
      </c>
      <c r="R263">
        <v>28</v>
      </c>
    </row>
    <row r="264" spans="1:18" x14ac:dyDescent="0.25">
      <c r="A264" s="197" t="str">
        <f>'Total Payment Amount'!$D$2</f>
        <v>UCLA Health System</v>
      </c>
      <c r="B264" s="197" t="str">
        <f>'Total Payment Amount'!$D$3</f>
        <v>DY 7</v>
      </c>
      <c r="C264" s="198">
        <f>'Total Payment Amount'!$D$4</f>
        <v>41212</v>
      </c>
      <c r="D264" s="200" t="str">
        <f t="shared" ca="1" si="12"/>
        <v>Preventive Health (required)</v>
      </c>
      <c r="E264" s="197">
        <f t="shared" ca="1" si="13"/>
        <v>3110250</v>
      </c>
      <c r="F264" s="197">
        <f t="shared" ca="1" si="14"/>
        <v>3110250</v>
      </c>
      <c r="H264" s="197" t="str">
        <f ca="1">INDIRECT("'"&amp;$Q264&amp;"'!B74")</f>
        <v>Report results of the Child Weight Screening measure to the State (DY8-10)</v>
      </c>
      <c r="I264" s="197">
        <f ca="1">INDIRECT("'"&amp;$Q264&amp;"'!F76")</f>
        <v>0</v>
      </c>
      <c r="J264" s="197">
        <f ca="1">INDIRECT("'"&amp;$Q264&amp;"'!F78")</f>
        <v>0</v>
      </c>
      <c r="K264" s="197">
        <f ca="1">INDIRECT("'"&amp;$Q264&amp;"'!F80")</f>
        <v>0</v>
      </c>
      <c r="M264" s="197" t="str">
        <f ca="1">INDIRECT("'"&amp;$Q264&amp;"'!F95")</f>
        <v>N/A</v>
      </c>
      <c r="N264" s="197">
        <f ca="1">INDIRECT("'"&amp;$Q264&amp;"'!B87")</f>
        <v>0</v>
      </c>
      <c r="P264" s="197" t="str">
        <f ca="1">INDIRECT("'"&amp;$Q264&amp;"'!F97")</f>
        <v/>
      </c>
      <c r="Q264" t="s">
        <v>273</v>
      </c>
      <c r="R264">
        <v>28</v>
      </c>
    </row>
    <row r="265" spans="1:18" x14ac:dyDescent="0.25">
      <c r="A265" s="197" t="str">
        <f>'Total Payment Amount'!$D$2</f>
        <v>UCLA Health System</v>
      </c>
      <c r="B265" s="197" t="str">
        <f>'Total Payment Amount'!$D$3</f>
        <v>DY 7</v>
      </c>
      <c r="C265" s="198">
        <f>'Total Payment Amount'!$D$4</f>
        <v>41212</v>
      </c>
      <c r="D265" s="200" t="str">
        <f t="shared" ca="1" si="12"/>
        <v>Preventive Health (required)</v>
      </c>
      <c r="E265" s="197">
        <f t="shared" ca="1" si="13"/>
        <v>3110250</v>
      </c>
      <c r="F265" s="197">
        <f t="shared" ca="1" si="14"/>
        <v>3110250</v>
      </c>
      <c r="H265" s="197" t="str">
        <f ca="1">INDIRECT("'"&amp;$Q265&amp;"'!B100")</f>
        <v>Report results of the Pediatrics Body Mass Index (BMI) measure to the State</v>
      </c>
      <c r="I265" s="197">
        <f ca="1">INDIRECT("'"&amp;$Q265&amp;"'!F103")</f>
        <v>0</v>
      </c>
      <c r="J265" s="197">
        <f ca="1">INDIRECT("'"&amp;$Q265&amp;"'!F105")</f>
        <v>0</v>
      </c>
      <c r="K265" s="197">
        <f ca="1">INDIRECT("'"&amp;$Q265&amp;"'!F107")</f>
        <v>0</v>
      </c>
      <c r="M265" s="197" t="str">
        <f ca="1">INDIRECT("'"&amp;$Q265&amp;"'!F122")</f>
        <v>N/A</v>
      </c>
      <c r="N265" s="197">
        <f ca="1">INDIRECT("'"&amp;$Q265&amp;"'!B114")</f>
        <v>0</v>
      </c>
      <c r="P265" s="197" t="str">
        <f ca="1">INDIRECT("'"&amp;$Q265&amp;"'!F124")</f>
        <v/>
      </c>
      <c r="Q265" t="s">
        <v>273</v>
      </c>
      <c r="R265">
        <v>28</v>
      </c>
    </row>
    <row r="266" spans="1:18" x14ac:dyDescent="0.25">
      <c r="A266" s="197" t="str">
        <f>'Total Payment Amount'!$D$2</f>
        <v>UCLA Health System</v>
      </c>
      <c r="B266" s="197" t="str">
        <f>'Total Payment Amount'!$D$3</f>
        <v>DY 7</v>
      </c>
      <c r="C266" s="198">
        <f>'Total Payment Amount'!$D$4</f>
        <v>41212</v>
      </c>
      <c r="D266" s="200" t="str">
        <f t="shared" ca="1" si="12"/>
        <v>Preventive Health (required)</v>
      </c>
      <c r="E266" s="197">
        <f t="shared" ca="1" si="13"/>
        <v>3110250</v>
      </c>
      <c r="F266" s="197">
        <f t="shared" ca="1" si="14"/>
        <v>3110250</v>
      </c>
      <c r="H266" s="197" t="str">
        <f ca="1">INDIRECT("'"&amp;$Q266&amp;"'!B127")</f>
        <v>Report results of the Tobacco Cessation measure to the State (DY8-10)</v>
      </c>
      <c r="I266" s="197">
        <f ca="1">INDIRECT("'"&amp;$Q266&amp;"'!F129")</f>
        <v>0</v>
      </c>
      <c r="J266" s="197">
        <f ca="1">INDIRECT("'"&amp;$Q266&amp;"'!F131")</f>
        <v>0</v>
      </c>
      <c r="K266" s="197">
        <f ca="1">INDIRECT("'"&amp;$Q266&amp;"'!F133")</f>
        <v>0</v>
      </c>
      <c r="M266" s="197" t="str">
        <f ca="1">INDIRECT("'"&amp;$Q266&amp;"'!F148")</f>
        <v>N/A</v>
      </c>
      <c r="N266" s="197">
        <f ca="1">INDIRECT("'"&amp;$Q266&amp;"'!B140")</f>
        <v>0</v>
      </c>
      <c r="P266" s="197" t="str">
        <f ca="1">INDIRECT("'"&amp;$Q266&amp;"'!F150")</f>
        <v/>
      </c>
      <c r="Q266" t="s">
        <v>273</v>
      </c>
      <c r="R266">
        <v>28</v>
      </c>
    </row>
    <row r="267" spans="1:18" x14ac:dyDescent="0.25">
      <c r="A267" s="197" t="str">
        <f>'Total Payment Amount'!$D$2</f>
        <v>UCLA Health System</v>
      </c>
      <c r="B267" s="197" t="str">
        <f>'Total Payment Amount'!$D$3</f>
        <v>DY 7</v>
      </c>
      <c r="C267" s="198">
        <f>'Total Payment Amount'!$D$4</f>
        <v>41212</v>
      </c>
      <c r="D267" s="200" t="str">
        <f ca="1">INDIRECT("'"&amp;$Q267&amp;"'!$A$17")</f>
        <v>At-Risk Populations (required)</v>
      </c>
      <c r="E267" s="197">
        <f ca="1">INDIRECT("'"&amp;$Q267&amp;"'!$F$19")</f>
        <v>3110250</v>
      </c>
      <c r="F267" s="197">
        <f ca="1">INDIRECT("'"&amp;$Q267&amp;"'!$F$21")</f>
        <v>3110250</v>
      </c>
      <c r="H267" s="197" t="str">
        <f ca="1">INDIRECT("'"&amp;$Q267&amp;"'!B23")</f>
        <v xml:space="preserve">Report results of the Diabetes Mellitus: Low Density Lipoprotein </v>
      </c>
      <c r="I267" s="197" t="str">
        <f ca="1">INDIRECT("'"&amp;$Q267&amp;"'!F26")</f>
        <v>Data warehouse</v>
      </c>
      <c r="J267" s="197">
        <f ca="1">INDIRECT("'"&amp;$Q267&amp;"'!F28")</f>
        <v>1301</v>
      </c>
      <c r="K267" s="197">
        <f ca="1">INDIRECT("'"&amp;$Q267&amp;"'!F30")</f>
        <v>4545</v>
      </c>
      <c r="M267" s="197" t="str">
        <f ca="1">INDIRECT("'"&amp;$Q267&amp;"'!F45")</f>
        <v>Yes</v>
      </c>
      <c r="N267" s="197" t="str">
        <f ca="1">INDIRECT("'"&amp;$Q267&amp;"'!B37")</f>
        <v xml:space="preserve">     Analysis was performed using our Faculty Practice Group’s billing data warehouse. The denominator is the number of diabetic patients, ages 18-75, who had two or more primary care visits in the prior demonstration year (July 2010 – June 2011): 4,545. The numerator is the number of patients who had most recent LDL-C level in control (less than 100 mg/dl) within the current reporting period (July 2011 – June 2012): 1,301.
     The data does not reflect the table of clinics in our plan directly as some clinics have been removed from the list and others re-categorized. The clinics included are the following:
1. 100 Medical Plaza
2. Pacific Palisades
3. Pediatrics - Santa Monica
4. Pediatrics - CHC Fac
5. Pediatrics - West Los Angeles
6. Santa Monica - 12th Street (no longer exists)
7. Santa Monica - 16th Street
8. Santa Monica - 20th Street (includes 12th Street)
9. Santa Monica - Parkside
10. Brentwood
11. Women's Health Center 250
12. Women's Health Center 290
13. West Washington
14. Internal Medicine Suite
15. FMC Team A
16. FMC Team B
17. FMC Team C
18. FMC Team D
19. FMC Team E
20. FMC Team F
21. Malibu
22. Manhattan Beach
     We have linkages to diabetologists. In addition, we have a diabetes registry that all physicians can access. For a pilot subgroup we have a program for identifying high risk diabetic patients. Once identified, these patients are then placed into our case management program. In addition, through the expansion of the medical home model, these patients are managed and provided enhanced care coordination services by program pharmacists and comprehensive care coordinators and provide care team linkage to primary care. Pilot subgroup placed in the program receives assistance with barriers to care. The program manages this population by supplementing telephone calls to patients with frequent in-person meetings within the medical home, delivers evidence-based education to patients, provides strong medication management and provides timely and comprehensive transitional care after hospitalization or change in condition status.</v>
      </c>
      <c r="P267" s="197">
        <f ca="1">INDIRECT("'"&amp;$Q267&amp;"'!F47")</f>
        <v>1</v>
      </c>
      <c r="Q267" t="s">
        <v>274</v>
      </c>
      <c r="R267">
        <v>29</v>
      </c>
    </row>
    <row r="268" spans="1:18" x14ac:dyDescent="0.25">
      <c r="A268" s="197" t="str">
        <f>'Total Payment Amount'!$D$2</f>
        <v>UCLA Health System</v>
      </c>
      <c r="B268" s="197" t="str">
        <f>'Total Payment Amount'!$D$3</f>
        <v>DY 7</v>
      </c>
      <c r="C268" s="198">
        <f>'Total Payment Amount'!$D$4</f>
        <v>41212</v>
      </c>
      <c r="D268" s="200" t="str">
        <f t="shared" ref="D268:D273" ca="1" si="15">INDIRECT("'"&amp;$Q268&amp;"'!$A$17")</f>
        <v>At-Risk Populations (required)</v>
      </c>
      <c r="E268" s="197">
        <f t="shared" ref="E268:E273" ca="1" si="16">INDIRECT("'"&amp;$Q268&amp;"'!$F$19")</f>
        <v>3110250</v>
      </c>
      <c r="F268" s="197">
        <f t="shared" ref="F268:F273" ca="1" si="17">INDIRECT("'"&amp;$Q268&amp;"'!$F$21")</f>
        <v>3110250</v>
      </c>
      <c r="H268" s="197" t="str">
        <f ca="1">INDIRECT("'"&amp;$Q268&amp;"'!B50")</f>
        <v>Report results of the Diabetes Mellitus: Hemoglobin A1c Control (&lt;8%)</v>
      </c>
      <c r="I268" s="197" t="str">
        <f ca="1">INDIRECT("'"&amp;$Q268&amp;"'!F53")</f>
        <v>Data warehouse</v>
      </c>
      <c r="J268" s="197">
        <f ca="1">INDIRECT("'"&amp;$Q268&amp;"'!F55")</f>
        <v>1714</v>
      </c>
      <c r="K268" s="197">
        <f ca="1">INDIRECT("'"&amp;$Q268&amp;"'!F57")</f>
        <v>4545</v>
      </c>
      <c r="M268" s="197" t="str">
        <f ca="1">INDIRECT("'"&amp;$Q268&amp;"'!F72")</f>
        <v>Yes</v>
      </c>
      <c r="N268" s="197" t="str">
        <f ca="1">INDIRECT("'"&amp;$Q268&amp;"'!B64")</f>
        <v xml:space="preserve">     Analysis was performed using our Faculty Practice Group’s billing data warehouse. The denominator is the number of diabetic patients, ages 18-75, who had two or more primary care visits in the prior demonstration year (July 2010 – June 2011): 4,545. The numerator is the number of patients whose most recent hemoglobin A1c level is in control (&lt;8%) within the current reporting period (July 2011 – June 2012): 1,714.
     The data does not reflect the table of clinics in our plan directly as some clinics have been removed from the list and others re-categorized. The clinics included are the following:
1. 100 Medical Plaza
2. Pacific Palisades
3. Pediatrics - Santa Monica
4. Pediatrics - CHC Fac
5. Pediatrics - West Los Angeles
6. Santa Monica - 12th Street (no longer exists)
7. Santa Monica - 16th Street
8. Santa Monica - 20th Street (includes 12th Street)
9. Santa Monica - Parkside
10. Brentwood
11. Women's Health Center 250
12. Women's Health Center 290
13. West Washington
14. Internal Medicine Suite
15. FMC Team A
16. FMC Team B
17. FMC Team C
18. FMC Team D
19. FMC Team E
20. FMC Team F
21. Malibu
22. Manhattan Beach
     We have linkages to diabetologists. In addition, we have a diabetes registry that all physicians can access. For a pilot subgroup we have a program for identifying high risk diabetic patients. Once identified, these patients are then placed into our case management program. In addition, through the expansion of the medical home model, these patients are managed and provided enhanced care coordination services by program pharmacists and comprehensive care coordinators and provide care team linkage to primary care. Pilot subgroup placed in the program receives assistance with barriers to care. The program manages this population by supplementing telephone calls to patients with frequent in-person meetings within the medical home, delivers evidence-based education to patients, provides strong medication management and provides timely and comprehensive transitional care after hospitalization or change in condition status.</v>
      </c>
      <c r="P268" s="197">
        <f ca="1">INDIRECT("'"&amp;$Q268&amp;"'!F74")</f>
        <v>1</v>
      </c>
      <c r="Q268" t="s">
        <v>274</v>
      </c>
      <c r="R268">
        <v>29</v>
      </c>
    </row>
    <row r="269" spans="1:18" x14ac:dyDescent="0.25">
      <c r="A269" s="197" t="str">
        <f>'Total Payment Amount'!$D$2</f>
        <v>UCLA Health System</v>
      </c>
      <c r="B269" s="197" t="str">
        <f>'Total Payment Amount'!$D$3</f>
        <v>DY 7</v>
      </c>
      <c r="C269" s="198">
        <f>'Total Payment Amount'!$D$4</f>
        <v>41212</v>
      </c>
      <c r="D269" s="200" t="str">
        <f t="shared" ca="1" si="15"/>
        <v>At-Risk Populations (required)</v>
      </c>
      <c r="E269" s="197">
        <f t="shared" ca="1" si="16"/>
        <v>3110250</v>
      </c>
      <c r="F269" s="197">
        <f t="shared" ca="1" si="17"/>
        <v>3110250</v>
      </c>
      <c r="H269" s="197" t="str">
        <f ca="1">INDIRECT("'"&amp;$Q269&amp;"'!B77")</f>
        <v xml:space="preserve">Report results of the 30-Day Congestive Heart Failure Readmission Rate </v>
      </c>
      <c r="I269" s="197">
        <f ca="1">INDIRECT("'"&amp;$Q269&amp;"'!F80")</f>
        <v>0</v>
      </c>
      <c r="J269" s="197">
        <f ca="1">INDIRECT("'"&amp;$Q269&amp;"'!F82")</f>
        <v>0</v>
      </c>
      <c r="K269" s="197">
        <f ca="1">INDIRECT("'"&amp;$Q268&amp;"'!F84")</f>
        <v>0</v>
      </c>
      <c r="M269" s="197" t="str">
        <f ca="1">INDIRECT("'"&amp;$Q269&amp;"'!F99")</f>
        <v>N/A</v>
      </c>
      <c r="N269" s="197">
        <f ca="1">INDIRECT("'"&amp;$Q269&amp;"'!B91")</f>
        <v>0</v>
      </c>
      <c r="P269" s="197" t="str">
        <f ca="1">INDIRECT("'"&amp;$Q269&amp;"'!F101")</f>
        <v/>
      </c>
      <c r="Q269" t="s">
        <v>274</v>
      </c>
      <c r="R269">
        <v>29</v>
      </c>
    </row>
    <row r="270" spans="1:18" x14ac:dyDescent="0.25">
      <c r="A270" s="197" t="str">
        <f>'Total Payment Amount'!$D$2</f>
        <v>UCLA Health System</v>
      </c>
      <c r="B270" s="197" t="str">
        <f>'Total Payment Amount'!$D$3</f>
        <v>DY 7</v>
      </c>
      <c r="C270" s="198">
        <f>'Total Payment Amount'!$D$4</f>
        <v>41212</v>
      </c>
      <c r="D270" s="200" t="str">
        <f t="shared" ca="1" si="15"/>
        <v>At-Risk Populations (required)</v>
      </c>
      <c r="E270" s="197">
        <f t="shared" ca="1" si="16"/>
        <v>3110250</v>
      </c>
      <c r="F270" s="197">
        <f t="shared" ca="1" si="17"/>
        <v>3110250</v>
      </c>
      <c r="H270" s="197" t="str">
        <f ca="1">INDIRECT("'"&amp;$Q270&amp;"'!B104")</f>
        <v>Report results of the Hypertension (HTN): Blood Pressure Control</v>
      </c>
      <c r="I270" s="197">
        <f ca="1">INDIRECT("'"&amp;$Q270&amp;"'!F107")</f>
        <v>0</v>
      </c>
      <c r="J270" s="197">
        <f ca="1">INDIRECT("'"&amp;$Q270&amp;"'!F109")</f>
        <v>0</v>
      </c>
      <c r="K270" s="197">
        <f ca="1">INDIRECT("'"&amp;$Q269&amp;"'!F111")</f>
        <v>0</v>
      </c>
      <c r="M270" s="197" t="str">
        <f ca="1">INDIRECT("'"&amp;$Q270&amp;"'!F126")</f>
        <v>N/A</v>
      </c>
      <c r="N270" s="197">
        <f ca="1">INDIRECT("'"&amp;$Q270&amp;"'!B118")</f>
        <v>0</v>
      </c>
      <c r="P270" s="197" t="str">
        <f ca="1">INDIRECT("'"&amp;$Q270&amp;"'!F128")</f>
        <v/>
      </c>
      <c r="Q270" t="s">
        <v>274</v>
      </c>
      <c r="R270">
        <v>29</v>
      </c>
    </row>
    <row r="271" spans="1:18" x14ac:dyDescent="0.25">
      <c r="A271" s="197" t="str">
        <f>'Total Payment Amount'!$D$2</f>
        <v>UCLA Health System</v>
      </c>
      <c r="B271" s="197" t="str">
        <f>'Total Payment Amount'!$D$3</f>
        <v>DY 7</v>
      </c>
      <c r="C271" s="198">
        <f>'Total Payment Amount'!$D$4</f>
        <v>41212</v>
      </c>
      <c r="D271" s="200" t="str">
        <f t="shared" ca="1" si="15"/>
        <v>At-Risk Populations (required)</v>
      </c>
      <c r="E271" s="197">
        <f t="shared" ca="1" si="16"/>
        <v>3110250</v>
      </c>
      <c r="F271" s="197">
        <f t="shared" ca="1" si="17"/>
        <v>3110250</v>
      </c>
      <c r="H271" s="197" t="str">
        <f ca="1">INDIRECT("'"&amp;$Q271&amp;"'!B131")</f>
        <v>Report results of the Pediatrics Asthma Care measure to the State (DY8-10)</v>
      </c>
      <c r="I271" s="197">
        <f ca="1">INDIRECT("'"&amp;$Q271&amp;"'!F133")</f>
        <v>0</v>
      </c>
      <c r="J271" s="197">
        <f ca="1">INDIRECT("'"&amp;$Q271&amp;"'!F135")</f>
        <v>0</v>
      </c>
      <c r="K271" s="197">
        <f ca="1">INDIRECT("'"&amp;$Q270&amp;"'!F137")</f>
        <v>0</v>
      </c>
      <c r="M271" s="197" t="str">
        <f ca="1">INDIRECT("'"&amp;$Q271&amp;"'!F152")</f>
        <v>N/A</v>
      </c>
      <c r="N271" s="197">
        <f ca="1">INDIRECT("'"&amp;$Q271&amp;"'!B144")</f>
        <v>0</v>
      </c>
      <c r="P271" s="197" t="str">
        <f ca="1">INDIRECT("'"&amp;$Q271&amp;"'!F154")</f>
        <v/>
      </c>
      <c r="Q271" t="s">
        <v>274</v>
      </c>
      <c r="R271">
        <v>29</v>
      </c>
    </row>
    <row r="272" spans="1:18" x14ac:dyDescent="0.25">
      <c r="A272" s="197" t="str">
        <f>'Total Payment Amount'!$D$2</f>
        <v>UCLA Health System</v>
      </c>
      <c r="B272" s="197" t="str">
        <f>'Total Payment Amount'!$D$3</f>
        <v>DY 7</v>
      </c>
      <c r="C272" s="198">
        <f>'Total Payment Amount'!$D$4</f>
        <v>41212</v>
      </c>
      <c r="D272" s="200" t="str">
        <f t="shared" ca="1" si="15"/>
        <v>At-Risk Populations (required)</v>
      </c>
      <c r="E272" s="197">
        <f t="shared" ca="1" si="16"/>
        <v>3110250</v>
      </c>
      <c r="F272" s="197">
        <f t="shared" ca="1" si="17"/>
        <v>3110250</v>
      </c>
      <c r="H272" s="197" t="str">
        <f ca="1">INDIRECT("'"&amp;$Q272&amp;"'!B157")</f>
        <v>Report results of the Optimal Diabetes Care Composite to the State (DY8-10)</v>
      </c>
      <c r="I272" s="197">
        <f ca="1">INDIRECT("'"&amp;$Q272&amp;"'!F159")</f>
        <v>0</v>
      </c>
      <c r="J272" s="197">
        <f ca="1">INDIRECT("'"&amp;$Q272&amp;"'!F161")</f>
        <v>0</v>
      </c>
      <c r="K272" s="197">
        <f ca="1">INDIRECT("'"&amp;$Q271&amp;"'!F163")</f>
        <v>0</v>
      </c>
      <c r="M272" s="197" t="str">
        <f ca="1">INDIRECT("'"&amp;$Q272&amp;"'!F178")</f>
        <v>N/A</v>
      </c>
      <c r="N272" s="197">
        <f ca="1">INDIRECT("'"&amp;$Q272&amp;"'!B170")</f>
        <v>0</v>
      </c>
      <c r="P272" s="197" t="str">
        <f ca="1">INDIRECT("'"&amp;$Q272&amp;"'!F180")</f>
        <v/>
      </c>
      <c r="Q272" t="s">
        <v>274</v>
      </c>
      <c r="R272">
        <v>29</v>
      </c>
    </row>
    <row r="273" spans="1:18" x14ac:dyDescent="0.25">
      <c r="A273" s="197" t="str">
        <f>'Total Payment Amount'!$D$2</f>
        <v>UCLA Health System</v>
      </c>
      <c r="B273" s="197" t="str">
        <f>'Total Payment Amount'!$D$3</f>
        <v>DY 7</v>
      </c>
      <c r="C273" s="198">
        <f>'Total Payment Amount'!$D$4</f>
        <v>41212</v>
      </c>
      <c r="D273" s="200" t="str">
        <f t="shared" ca="1" si="15"/>
        <v>At-Risk Populations (required)</v>
      </c>
      <c r="E273" s="197">
        <f t="shared" ca="1" si="16"/>
        <v>3110250</v>
      </c>
      <c r="F273" s="197">
        <f t="shared" ca="1" si="17"/>
        <v>3110250</v>
      </c>
      <c r="H273" s="197" t="str">
        <f ca="1">INDIRECT("'"&amp;$Q273&amp;"'!B183")</f>
        <v>Report results of the Diabetes Composite to the State (DY8-10)</v>
      </c>
      <c r="I273" s="197">
        <f ca="1">INDIRECT("'"&amp;$Q273&amp;"'!F185")</f>
        <v>0</v>
      </c>
      <c r="J273" s="197">
        <f ca="1">INDIRECT("'"&amp;$Q273&amp;"'!F187")</f>
        <v>0</v>
      </c>
      <c r="K273" s="197">
        <f ca="1">INDIRECT("'"&amp;$Q272&amp;"'!F189")</f>
        <v>0</v>
      </c>
      <c r="M273" s="197" t="str">
        <f ca="1">INDIRECT("'"&amp;$Q273&amp;"'!F204")</f>
        <v>N/A</v>
      </c>
      <c r="N273" s="197">
        <f ca="1">INDIRECT("'"&amp;$Q273&amp;"'!B196")</f>
        <v>0</v>
      </c>
      <c r="P273" s="197" t="str">
        <f ca="1">INDIRECT("'"&amp;$Q273&amp;"'!F206")</f>
        <v/>
      </c>
      <c r="Q273" t="s">
        <v>274</v>
      </c>
      <c r="R273">
        <v>29</v>
      </c>
    </row>
    <row r="274" spans="1:18" x14ac:dyDescent="0.25">
      <c r="A274" s="197" t="str">
        <f>'Total Payment Amount'!$D$2</f>
        <v>UCLA Health System</v>
      </c>
      <c r="B274" s="197" t="str">
        <f>'Total Payment Amount'!$D$3</f>
        <v>DY 7</v>
      </c>
      <c r="C274" s="198">
        <f>'Total Payment Amount'!$D$4</f>
        <v>41212</v>
      </c>
      <c r="D274" s="200" t="str">
        <f ca="1">INDIRECT("'"&amp;$Q274&amp;"'!$A$5")</f>
        <v>Category 4: Severe Sepsis Detection and Management (required)</v>
      </c>
      <c r="E274" s="197">
        <f ca="1">INDIRECT("'"&amp;$Q274&amp;"'!$F$17")</f>
        <v>1579050</v>
      </c>
      <c r="F274" s="197">
        <f ca="1">INDIRECT("'"&amp;$Q274&amp;"'!$F$19")</f>
        <v>1579050</v>
      </c>
      <c r="H274" s="200" t="str">
        <f ca="1">INDIRECT("'"&amp;$Q274&amp;"'!B21")</f>
        <v>Compliance with Sepsis Resuscitation bundle (%)</v>
      </c>
      <c r="J274" s="197">
        <f ca="1">INDIRECT("'"&amp;$Q274&amp;"'!F23")</f>
        <v>271</v>
      </c>
      <c r="K274" s="197">
        <f ca="1">INDIRECT("'"&amp;$Q274&amp;"'!F25")</f>
        <v>1983</v>
      </c>
      <c r="L274" s="197">
        <f ca="1">INDIRECT("'"&amp;$Q274&amp;"'!F27")</f>
        <v>0.13666162380231972</v>
      </c>
      <c r="N274" s="197" t="str">
        <f ca="1">INDIRECT("'"&amp;$Q274&amp;"'!B32")</f>
        <v xml:space="preserve">     Compliance with the Sepsis Resuscitation bundle from July 2011 to June 2012 was 13.67%. The numerator (271) is the number of cases where the bundle was fully met and the denominator (1,983) is the number of sepsis cases reviewed.
     For sepsis data collection we ran reports to identify patient populations based on ICD-9 codes, Table 1 and Tables 2 and 3 excluding those patients less than 18 years of age. Next, we deleted duplicate patient encounters between Table 1 and Tabled 2 and 3 cases and then reviewed medical charts via our online/scanned medical record. We reviewed cases that were not excluded, per the definition of sepsis, for compliance with the screening tool and bundle components. Lastly, we entered the data into a Sepsis Database and then ran queries and calculated data, as necessary. Due to an extremely high volume of cases and an abstraction process that was directing limited resources from process improvement to retrospective abstraction a request to implement random sampling was submitted to SNI. Upon SNI approval, we implemented a random sampling process in April 2012 consistent with The Joint Commission Evidence of Standard Compliance sampling size guidelines.
     The data has been shared with the multidisciplinary sepsis team and has been used to determine where to focus implementation and education. The data is also included in the sepsis screening tool and order set implementation education to assist in identifying the need for implementation. Through data analysis we found the greatest noncompliance to be fluid resuscitation. There are currently no established exclusions for this measure; however, fluid resuscitation is not appropriate for a large majority of our patients.</v>
      </c>
      <c r="O274" s="197" t="str">
        <f ca="1">INDIRECT("'"&amp;$Q274&amp;"'!F40")</f>
        <v>Yes</v>
      </c>
      <c r="P274" s="197">
        <f ca="1">INDIRECT("'"&amp;$Q274&amp;"'!F44")</f>
        <v>1</v>
      </c>
      <c r="Q274" t="s">
        <v>275</v>
      </c>
      <c r="R274">
        <v>30</v>
      </c>
    </row>
    <row r="275" spans="1:18" x14ac:dyDescent="0.25">
      <c r="A275" s="197" t="str">
        <f>'Total Payment Amount'!$D$2</f>
        <v>UCLA Health System</v>
      </c>
      <c r="B275" s="197" t="str">
        <f>'Total Payment Amount'!$D$3</f>
        <v>DY 7</v>
      </c>
      <c r="C275" s="198">
        <f>'Total Payment Amount'!$D$4</f>
        <v>41212</v>
      </c>
      <c r="D275" s="200" t="str">
        <f t="shared" ref="D275:D333" ca="1" si="18">INDIRECT("'"&amp;$Q275&amp;"'!$A$5")</f>
        <v>Category 4: Severe Sepsis Detection and Management (required)</v>
      </c>
      <c r="E275" s="197">
        <f t="shared" ref="E275:E333" ca="1" si="19">INDIRECT("'"&amp;$Q275&amp;"'!$F$17")</f>
        <v>1579050</v>
      </c>
      <c r="F275" s="197">
        <f t="shared" ref="F275:F333" ca="1" si="20">INDIRECT("'"&amp;$Q275&amp;"'!$F$19")</f>
        <v>1579050</v>
      </c>
      <c r="G275" s="200" t="str">
        <f ca="1">INDIRECT("'"&amp;$Q275&amp;"'!B47")</f>
        <v>Optional Milestone:</v>
      </c>
      <c r="H275" s="200" t="str">
        <f ca="1">INDIRECT("'"&amp;$Q275&amp;"'!D47")</f>
        <v>Implement the Sepsis Resuscitation Bundle: to be completed within 6 hours for patients with severe sepsis, septic shock, and/or lactate &gt; 4 mmol/L (36 mg/dl) Source of data to be the RRUCLA patient chart.</v>
      </c>
      <c r="J275" s="197">
        <f ca="1">INDIRECT("'"&amp;$Q275&amp;"'!F50")</f>
        <v>0</v>
      </c>
      <c r="K275" s="197">
        <f ca="1">INDIRECT("'"&amp;$Q275&amp;"'!F52")</f>
        <v>0</v>
      </c>
      <c r="L275" s="197" t="str">
        <f ca="1">INDIRECT("'"&amp;$Q275&amp;"'!F54")</f>
        <v>Yes</v>
      </c>
      <c r="M275" s="197" t="str">
        <f ca="1">INDIRECT("'"&amp;$Q275&amp;"'!F57")</f>
        <v>Yes</v>
      </c>
      <c r="N275" s="197" t="str">
        <f ca="1">INDIRECT("'"&amp;$Q275&amp;"'!B59")</f>
        <v xml:space="preserve">     We have implemented the Sepsis Resuscitation Bundle as evidenced by the development of a multidisciplinary team to lead the implementation of the Sepsis screening tool and six-hour Sepsis Bundle. This team, which meets bimonthly, is led by one of our Infectious Disease physicians and our Sepsis Coordinator and includes representatives from Nursing (including Nursing education and administration), Medicine, Pharmacy, Coding, and our IT department. As part of this project we developed an Adult Sepsis Screening Tool, Adult Sepsis Order Set, Sepsis Nursing Guidelines and an educational PowerPoint (see binder tab 3).
     The screening tool consists of four questions related to the screening components of the different levels of sepsis (i.e., SIRS, infection suspected or confirmed, organ dysfunction or failure, and low blood pressure or elevated lactate levels). The order set includes elements of the Sepsis bundle, with antibiotics being “systems-specific”, and it also accounts for various patient allergies. The screening tool and order set were employed at the Santa Monica Emergency Department (ED) in March 2012, followed by the Ronald Reagan ED in early April 2012, and finally system wide in late April 2012. The nursing guidelines are based on nursing competencies and have some unit-specific proficiencies. These guidelines are in the process of being approved, but are available for reference.  Lastly, the education component includes instruction on the screening and identification of sepsis, the distinction between sepsis, severe sepsis, and septic shock, and the steps to take once a patient is identified as septic. The education was provided to all nursing staff at both hospitals during March and April 2012 by our Sepsis Coordinator. This education is ongoing and is provided at nursing orientation bimonthly, in addition to being available online for reference at any time.
     Some of the barriers we faced included physician buy-in, information technology limitations, and education.  Some physicians refused to use a sepsis specific order set, stating that certain aspects are repetitive to their service line specific orders. In addition, they felt the lactate was not pertinent or applicable to determining the state of sepsis and believe the IV fluid bolus is excessive. In order to increase physician engagement and buy-in we have presented UCLA’s sepsis initiative at numerous physician meetings and committees, including the Care Transformation Council and Clinical Effectiveness Committee.  In addition, we have engaged physician leaders to serve on the sepsis mortality review committee and sepsis task force and a system-wide email from our Chief Medical Officer was distributed when this project was launched. On the technology side, we were restricted to an “all or nothing” rollout and were only able to perform a pilot in our EDs because they use a separate technology system. We then implemented the screening tool system wide, but were allowed to post the tool on admission only. Lastly, education became a barrier due to the lack of a standardized process for dissemination of information to physicians.  This caused a delay in the education because of the numerous committee meetings to attend in order to distribute information.
     Going forward, we will continue to monitor compliance with the Sepsis bundle.  In terms of sustainability, we will be going live with Epic in March 2013 and are having discussions with their team related to real-time sepsis identification and screening.  In addition, we would like to have concurrent rounds led by our Sepsis Coordinator. Further, we will continue to have ongoing training for nurses during their orientation and monthly rounds with units during their staff meetings to present this project and eventually plan to present a dashboard of compliance rates. Finally, Sepsis has been made a top priority by our Care Transformation Council, which is a forum for transparent, shared accountability for performance across all of the components of the Health System. This Council helps review our system-wide goals for improvement and strategies to accomplish these quality goals.</v>
      </c>
      <c r="O275" s="197" t="str">
        <f ca="1">INDIRECT("'"&amp;$Q275&amp;"'!F67")</f>
        <v>Yes</v>
      </c>
      <c r="P275" s="197">
        <f ca="1">INDIRECT("'"&amp;$Q275&amp;"'!F69")</f>
        <v>1</v>
      </c>
      <c r="Q275" t="s">
        <v>275</v>
      </c>
      <c r="R275">
        <v>30</v>
      </c>
    </row>
    <row r="276" spans="1:18" x14ac:dyDescent="0.25">
      <c r="A276" s="197" t="str">
        <f>'Total Payment Amount'!$D$2</f>
        <v>UCLA Health System</v>
      </c>
      <c r="B276" s="197" t="str">
        <f>'Total Payment Amount'!$D$3</f>
        <v>DY 7</v>
      </c>
      <c r="C276" s="198">
        <f>'Total Payment Amount'!$D$4</f>
        <v>41212</v>
      </c>
      <c r="D276" s="200" t="str">
        <f t="shared" ca="1" si="18"/>
        <v>Category 4: Severe Sepsis Detection and Management (required)</v>
      </c>
      <c r="E276" s="197">
        <f t="shared" ca="1" si="19"/>
        <v>1579050</v>
      </c>
      <c r="F276" s="197">
        <f t="shared" ca="1" si="20"/>
        <v>1579050</v>
      </c>
      <c r="G276" s="200" t="str">
        <f ca="1">INDIRECT("'"&amp;$Q276&amp;"'!B72")</f>
        <v>Optional Milestone:</v>
      </c>
      <c r="H276" s="200" t="str">
        <f ca="1">INDIRECT("'"&amp;$Q276&amp;"'!D72")</f>
        <v>Report at least 6 months of data collection on Sepsis Resuscitation Bundle to SNI to foster shared learning and benchmarking across the California public hospitals</v>
      </c>
      <c r="J276" s="197">
        <f ca="1">INDIRECT("'"&amp;$Q276&amp;"'!F75")</f>
        <v>43</v>
      </c>
      <c r="K276" s="197">
        <f ca="1">INDIRECT("'"&amp;$Q276&amp;"'!F77")</f>
        <v>1058</v>
      </c>
      <c r="L276" s="197">
        <f ca="1">INDIRECT("'"&amp;$Q276&amp;"'!F79")</f>
        <v>4.0642722117202268E-2</v>
      </c>
      <c r="M276" s="197" t="str">
        <f ca="1">INDIRECT("'"&amp;$Q276&amp;"'!F82")</f>
        <v>Yes</v>
      </c>
      <c r="N276" s="197" t="str">
        <f ca="1">INDIRECT("'"&amp;$Q276&amp;"'!B84")</f>
        <v>UCLA submitted baseline data on the Sepsis Resuscitation Bundle to SNI. The baseline data findings for the time period June 2011 to November 2011 were 43 cases where the bundle was met (numerator) over 1,058 sepsis cases (denominator). This resulted in a Sepsis Resuscitation Bundle compliance rate of 4.06%</v>
      </c>
      <c r="O276" s="197" t="str">
        <f ca="1">INDIRECT("'"&amp;$Q276&amp;"'!F92")</f>
        <v>Yes</v>
      </c>
      <c r="P276" s="197">
        <f ca="1">INDIRECT("'"&amp;$Q276&amp;"'!F94")</f>
        <v>1</v>
      </c>
      <c r="Q276" t="s">
        <v>275</v>
      </c>
      <c r="R276">
        <v>30</v>
      </c>
    </row>
    <row r="277" spans="1:18" x14ac:dyDescent="0.25">
      <c r="A277" s="197" t="str">
        <f>'Total Payment Amount'!$D$2</f>
        <v>UCLA Health System</v>
      </c>
      <c r="B277" s="197" t="str">
        <f>'Total Payment Amount'!$D$3</f>
        <v>DY 7</v>
      </c>
      <c r="C277" s="198">
        <f>'Total Payment Amount'!$D$4</f>
        <v>41212</v>
      </c>
      <c r="D277" s="200" t="str">
        <f t="shared" ca="1" si="18"/>
        <v>Category 4: Severe Sepsis Detection and Management (required)</v>
      </c>
      <c r="E277" s="197">
        <f t="shared" ca="1" si="19"/>
        <v>1579050</v>
      </c>
      <c r="F277" s="197">
        <f t="shared" ca="1" si="20"/>
        <v>1579050</v>
      </c>
      <c r="G277" s="200" t="str">
        <f ca="1">INDIRECT("'"&amp;$Q277&amp;"'!B97")</f>
        <v>Optional Milestone:</v>
      </c>
      <c r="H277" s="200">
        <f ca="1">INDIRECT("'"&amp;$Q277&amp;"'!d97")</f>
        <v>0</v>
      </c>
      <c r="J277" s="197">
        <f ca="1">INDIRECT("'"&amp;$Q277&amp;"'!F100")</f>
        <v>0</v>
      </c>
      <c r="K277" s="197">
        <f ca="1">INDIRECT("'"&amp;$Q277&amp;"'!F102")</f>
        <v>0</v>
      </c>
      <c r="L277" s="197" t="str">
        <f ca="1">INDIRECT("'"&amp;$Q277&amp;"'!F104")</f>
        <v>N/A</v>
      </c>
      <c r="M277" s="197">
        <f ca="1">INDIRECT("'"&amp;$Q277&amp;"'!F107")</f>
        <v>0</v>
      </c>
      <c r="N277" s="197">
        <f ca="1">INDIRECT("'"&amp;$Q277&amp;"'!B109")</f>
        <v>0</v>
      </c>
      <c r="O277" s="197">
        <f ca="1">INDIRECT("'"&amp;$Q277&amp;"'!F117")</f>
        <v>0</v>
      </c>
      <c r="P277" s="197" t="str">
        <f ca="1">INDIRECT("'"&amp;$Q277&amp;"'!F119")</f>
        <v/>
      </c>
      <c r="Q277" t="s">
        <v>275</v>
      </c>
      <c r="R277">
        <v>30</v>
      </c>
    </row>
    <row r="278" spans="1:18" x14ac:dyDescent="0.25">
      <c r="A278" s="197" t="str">
        <f>'Total Payment Amount'!$D$2</f>
        <v>UCLA Health System</v>
      </c>
      <c r="B278" s="197" t="str">
        <f>'Total Payment Amount'!$D$3</f>
        <v>DY 7</v>
      </c>
      <c r="C278" s="198">
        <f>'Total Payment Amount'!$D$4</f>
        <v>41212</v>
      </c>
      <c r="D278" s="200" t="str">
        <f t="shared" ca="1" si="18"/>
        <v>Category 4: Severe Sepsis Detection and Management (required)</v>
      </c>
      <c r="E278" s="197">
        <f t="shared" ca="1" si="19"/>
        <v>1579050</v>
      </c>
      <c r="F278" s="197">
        <f t="shared" ca="1" si="20"/>
        <v>1579050</v>
      </c>
      <c r="G278" s="200" t="str">
        <f ca="1">INDIRECT("'"&amp;$Q278&amp;"'!B122")</f>
        <v>Optional Milestone:</v>
      </c>
      <c r="H278" s="200">
        <f ca="1">INDIRECT("'"&amp;$Q278&amp;"'!d122")</f>
        <v>0</v>
      </c>
      <c r="J278" s="197">
        <f ca="1">INDIRECT("'"&amp;$Q278&amp;"'!F125")</f>
        <v>0</v>
      </c>
      <c r="K278" s="197">
        <f ca="1">INDIRECT("'"&amp;$Q278&amp;"'!F127")</f>
        <v>0</v>
      </c>
      <c r="L278" s="197" t="str">
        <f ca="1">INDIRECT("'"&amp;$Q278&amp;"'!F129")</f>
        <v>N/A</v>
      </c>
      <c r="M278" s="197">
        <f ca="1">INDIRECT("'"&amp;$Q278&amp;"'!F132")</f>
        <v>0</v>
      </c>
      <c r="N278" s="197">
        <f ca="1">INDIRECT("'"&amp;$Q278&amp;"'!B134")</f>
        <v>0</v>
      </c>
      <c r="O278" s="197">
        <f ca="1">INDIRECT("'"&amp;$Q278&amp;"'!F142")</f>
        <v>0</v>
      </c>
      <c r="P278" s="197" t="str">
        <f ca="1">INDIRECT("'"&amp;$Q278&amp;"'!F144")</f>
        <v/>
      </c>
      <c r="Q278" t="s">
        <v>275</v>
      </c>
      <c r="R278">
        <v>30</v>
      </c>
    </row>
    <row r="279" spans="1:18" x14ac:dyDescent="0.25">
      <c r="A279" s="197" t="str">
        <f>'Total Payment Amount'!$D$2</f>
        <v>UCLA Health System</v>
      </c>
      <c r="B279" s="197" t="str">
        <f>'Total Payment Amount'!$D$3</f>
        <v>DY 7</v>
      </c>
      <c r="C279" s="198">
        <f>'Total Payment Amount'!$D$4</f>
        <v>41212</v>
      </c>
      <c r="D279" s="200" t="str">
        <f t="shared" ca="1" si="18"/>
        <v>Category 4: Severe Sepsis Detection and Management (required)</v>
      </c>
      <c r="E279" s="197">
        <f t="shared" ca="1" si="19"/>
        <v>1579050</v>
      </c>
      <c r="F279" s="197">
        <f t="shared" ca="1" si="20"/>
        <v>1579050</v>
      </c>
      <c r="G279" s="200" t="str">
        <f ca="1">INDIRECT("'"&amp;$Q279&amp;"'!B147")</f>
        <v>Optional Milestone:</v>
      </c>
      <c r="H279" s="200">
        <f ca="1">INDIRECT("'"&amp;$Q279&amp;"'!d147")</f>
        <v>0</v>
      </c>
      <c r="J279" s="197">
        <f ca="1">INDIRECT("'"&amp;$Q279&amp;"'!F150")</f>
        <v>0</v>
      </c>
      <c r="K279" s="197">
        <f ca="1">INDIRECT("'"&amp;$Q279&amp;"'!F152")</f>
        <v>0</v>
      </c>
      <c r="L279" s="197" t="str">
        <f ca="1">INDIRECT("'"&amp;$Q279&amp;"'!F154")</f>
        <v>N/A</v>
      </c>
      <c r="M279" s="197">
        <f ca="1">INDIRECT("'"&amp;$Q279&amp;"'!F157")</f>
        <v>0</v>
      </c>
      <c r="N279" s="197">
        <f ca="1">INDIRECT("'"&amp;$Q279&amp;"'!B159")</f>
        <v>0</v>
      </c>
      <c r="O279" s="197">
        <f ca="1">INDIRECT("'"&amp;$Q279&amp;"'!F167")</f>
        <v>0</v>
      </c>
      <c r="P279" s="197" t="str">
        <f ca="1">INDIRECT("'"&amp;$Q279&amp;"'!F169")</f>
        <v/>
      </c>
      <c r="Q279" t="s">
        <v>275</v>
      </c>
      <c r="R279">
        <v>30</v>
      </c>
    </row>
    <row r="280" spans="1:18" x14ac:dyDescent="0.25">
      <c r="A280" s="197" t="str">
        <f>'Total Payment Amount'!$D$2</f>
        <v>UCLA Health System</v>
      </c>
      <c r="B280" s="197" t="str">
        <f>'Total Payment Amount'!$D$3</f>
        <v>DY 7</v>
      </c>
      <c r="C280" s="198">
        <f>'Total Payment Amount'!$D$4</f>
        <v>41212</v>
      </c>
      <c r="D280" s="200" t="str">
        <f t="shared" ca="1" si="18"/>
        <v>Category 4: Severe Sepsis Detection and Management (required)</v>
      </c>
      <c r="E280" s="197">
        <f t="shared" ca="1" si="19"/>
        <v>1579050</v>
      </c>
      <c r="F280" s="197">
        <f t="shared" ca="1" si="20"/>
        <v>1579050</v>
      </c>
      <c r="G280" s="200" t="str">
        <f ca="1">INDIRECT("'"&amp;$Q280&amp;"'!B172")</f>
        <v>Optional Milestone:</v>
      </c>
      <c r="H280" s="200">
        <f ca="1">INDIRECT("'"&amp;$Q280&amp;"'!d172")</f>
        <v>0</v>
      </c>
      <c r="J280" s="197">
        <f ca="1">INDIRECT("'"&amp;$Q280&amp;"'!F175")</f>
        <v>0</v>
      </c>
      <c r="K280" s="197">
        <f ca="1">INDIRECT("'"&amp;$Q280&amp;"'!F177")</f>
        <v>0</v>
      </c>
      <c r="L280" s="197" t="str">
        <f ca="1">INDIRECT("'"&amp;$Q280&amp;"'!F179")</f>
        <v>N/A</v>
      </c>
      <c r="M280" s="197">
        <f ca="1">INDIRECT("'"&amp;$Q280&amp;"'!F182")</f>
        <v>0</v>
      </c>
      <c r="N280" s="197">
        <f ca="1">INDIRECT("'"&amp;$Q280&amp;"'!B184")</f>
        <v>0</v>
      </c>
      <c r="O280" s="197">
        <f ca="1">INDIRECT("'"&amp;$Q280&amp;"'!F192")</f>
        <v>0</v>
      </c>
      <c r="P280" s="197" t="str">
        <f ca="1">INDIRECT("'"&amp;$Q280&amp;"'!F194")</f>
        <v/>
      </c>
      <c r="Q280" t="s">
        <v>275</v>
      </c>
      <c r="R280">
        <v>30</v>
      </c>
    </row>
    <row r="281" spans="1:18" x14ac:dyDescent="0.25">
      <c r="A281" s="197" t="str">
        <f>'Total Payment Amount'!$D$2</f>
        <v>UCLA Health System</v>
      </c>
      <c r="B281" s="197" t="str">
        <f>'Total Payment Amount'!$D$3</f>
        <v>DY 7</v>
      </c>
      <c r="C281" s="198">
        <f>'Total Payment Amount'!$D$4</f>
        <v>41212</v>
      </c>
      <c r="D281" s="200" t="str">
        <f t="shared" ca="1" si="18"/>
        <v>Category 4: Severe Sepsis Detection and Management (required)</v>
      </c>
      <c r="E281" s="197">
        <f t="shared" ca="1" si="19"/>
        <v>1579050</v>
      </c>
      <c r="F281" s="197">
        <f t="shared" ca="1" si="20"/>
        <v>1579050</v>
      </c>
      <c r="G281" s="200" t="str">
        <f ca="1">INDIRECT("'"&amp;$Q281&amp;"'!B197")</f>
        <v>Optional Milestone:</v>
      </c>
      <c r="H281" s="200">
        <f ca="1">INDIRECT("'"&amp;$Q281&amp;"'!d197")</f>
        <v>0</v>
      </c>
      <c r="J281" s="197">
        <f ca="1">INDIRECT("'"&amp;$Q281&amp;"'!F200")</f>
        <v>0</v>
      </c>
      <c r="K281" s="197">
        <f ca="1">INDIRECT("'"&amp;$Q281&amp;"'!F202")</f>
        <v>0</v>
      </c>
      <c r="L281" s="197" t="str">
        <f ca="1">INDIRECT("'"&amp;$Q281&amp;"'!F204")</f>
        <v>N/A</v>
      </c>
      <c r="M281" s="197">
        <f ca="1">INDIRECT("'"&amp;$Q281&amp;"'!F207")</f>
        <v>0</v>
      </c>
      <c r="N281" s="197">
        <f ca="1">INDIRECT("'"&amp;$Q281&amp;"'!B209")</f>
        <v>0</v>
      </c>
      <c r="O281" s="197">
        <f ca="1">INDIRECT("'"&amp;$Q281&amp;"'!F217")</f>
        <v>0</v>
      </c>
      <c r="P281" s="197" t="str">
        <f ca="1">INDIRECT("'"&amp;$Q281&amp;"'!F219")</f>
        <v/>
      </c>
      <c r="Q281" t="s">
        <v>275</v>
      </c>
      <c r="R281">
        <v>30</v>
      </c>
    </row>
    <row r="282" spans="1:18" x14ac:dyDescent="0.25">
      <c r="A282" s="197" t="str">
        <f>'Total Payment Amount'!$D$2</f>
        <v>UCLA Health System</v>
      </c>
      <c r="B282" s="197" t="str">
        <f>'Total Payment Amount'!$D$3</f>
        <v>DY 7</v>
      </c>
      <c r="C282" s="198">
        <f>'Total Payment Amount'!$D$4</f>
        <v>41212</v>
      </c>
      <c r="D282" s="200" t="str">
        <f t="shared" ca="1" si="18"/>
        <v>Category 4: Severe Sepsis Detection and Management (required)</v>
      </c>
      <c r="E282" s="197">
        <f t="shared" ca="1" si="19"/>
        <v>1579050</v>
      </c>
      <c r="F282" s="197">
        <f t="shared" ca="1" si="20"/>
        <v>1579050</v>
      </c>
      <c r="G282" s="200" t="str">
        <f ca="1">INDIRECT("'"&amp;$Q282&amp;"'!B222")</f>
        <v>Optional Milestone:</v>
      </c>
      <c r="H282" s="200">
        <f ca="1">INDIRECT("'"&amp;$Q282&amp;"'!d222")</f>
        <v>0</v>
      </c>
      <c r="J282" s="197">
        <f ca="1">INDIRECT("'"&amp;$Q282&amp;"'!F225")</f>
        <v>0</v>
      </c>
      <c r="K282" s="197">
        <f ca="1">INDIRECT("'"&amp;$Q282&amp;"'!F227")</f>
        <v>0</v>
      </c>
      <c r="L282" s="197" t="str">
        <f ca="1">INDIRECT("'"&amp;$Q282&amp;"'!F229")</f>
        <v>N/A</v>
      </c>
      <c r="M282" s="197">
        <f ca="1">INDIRECT("'"&amp;$Q282&amp;"'!F232")</f>
        <v>0</v>
      </c>
      <c r="N282" s="197">
        <f ca="1">INDIRECT("'"&amp;$Q282&amp;"'!B234")</f>
        <v>0</v>
      </c>
      <c r="O282" s="197">
        <f ca="1">INDIRECT("'"&amp;$Q282&amp;"'!F242")</f>
        <v>0</v>
      </c>
      <c r="P282" s="197" t="str">
        <f ca="1">INDIRECT("'"&amp;$Q282&amp;"'!F244")</f>
        <v/>
      </c>
      <c r="Q282" t="s">
        <v>275</v>
      </c>
      <c r="R282">
        <v>30</v>
      </c>
    </row>
    <row r="283" spans="1:18" x14ac:dyDescent="0.25">
      <c r="A283" s="197" t="str">
        <f>'Total Payment Amount'!$D$2</f>
        <v>UCLA Health System</v>
      </c>
      <c r="B283" s="197" t="str">
        <f>'Total Payment Amount'!$D$3</f>
        <v>DY 7</v>
      </c>
      <c r="C283" s="198">
        <f>'Total Payment Amount'!$D$4</f>
        <v>41212</v>
      </c>
      <c r="D283" s="200" t="str">
        <f t="shared" ca="1" si="18"/>
        <v>Category 4: Severe Sepsis Detection and Management (required)</v>
      </c>
      <c r="E283" s="197">
        <f t="shared" ca="1" si="19"/>
        <v>1579050</v>
      </c>
      <c r="F283" s="197">
        <f t="shared" ca="1" si="20"/>
        <v>1579050</v>
      </c>
      <c r="G283" s="200" t="str">
        <f ca="1">INDIRECT("'"&amp;$Q283&amp;"'!B247")</f>
        <v>Optional Milestone:</v>
      </c>
      <c r="H283" s="200">
        <f ca="1">INDIRECT("'"&amp;$Q283&amp;"'!d247")</f>
        <v>0</v>
      </c>
      <c r="J283" s="197">
        <f ca="1">INDIRECT("'"&amp;$Q283&amp;"'!F250")</f>
        <v>0</v>
      </c>
      <c r="K283" s="197">
        <f ca="1">INDIRECT("'"&amp;$Q283&amp;"'!F252")</f>
        <v>0</v>
      </c>
      <c r="L283" s="197" t="str">
        <f ca="1">INDIRECT("'"&amp;$Q283&amp;"'!F254")</f>
        <v>N/A</v>
      </c>
      <c r="M283" s="197">
        <f ca="1">INDIRECT("'"&amp;$Q283&amp;"'!F257")</f>
        <v>0</v>
      </c>
      <c r="N283" s="197">
        <f ca="1">INDIRECT("'"&amp;$Q283&amp;"'!B259")</f>
        <v>0</v>
      </c>
      <c r="O283" s="197">
        <f ca="1">INDIRECT("'"&amp;$Q283&amp;"'!F267")</f>
        <v>0</v>
      </c>
      <c r="P283" s="197" t="str">
        <f ca="1">INDIRECT("'"&amp;$Q283&amp;"'!F269")</f>
        <v/>
      </c>
      <c r="Q283" t="s">
        <v>275</v>
      </c>
      <c r="R283">
        <v>30</v>
      </c>
    </row>
    <row r="284" spans="1:18" x14ac:dyDescent="0.25">
      <c r="A284" s="197" t="str">
        <f>'Total Payment Amount'!$D$2</f>
        <v>UCLA Health System</v>
      </c>
      <c r="B284" s="197" t="str">
        <f>'Total Payment Amount'!$D$3</f>
        <v>DY 7</v>
      </c>
      <c r="C284" s="198">
        <f>'Total Payment Amount'!$D$4</f>
        <v>41212</v>
      </c>
      <c r="D284" s="200" t="str">
        <f t="shared" ca="1" si="18"/>
        <v>Category 4: Severe Sepsis Detection and Management (required)</v>
      </c>
      <c r="E284" s="197">
        <f t="shared" ca="1" si="19"/>
        <v>1579050</v>
      </c>
      <c r="F284" s="197">
        <f t="shared" ca="1" si="20"/>
        <v>1579050</v>
      </c>
      <c r="G284" s="200" t="str">
        <f ca="1">INDIRECT("'"&amp;$Q284&amp;"'!B272")</f>
        <v>Optional Milestone:</v>
      </c>
      <c r="H284" s="200">
        <f ca="1">INDIRECT("'"&amp;$Q284&amp;"'!d272")</f>
        <v>0</v>
      </c>
      <c r="J284" s="197">
        <f ca="1">INDIRECT("'"&amp;$Q284&amp;"'!F275")</f>
        <v>0</v>
      </c>
      <c r="K284" s="197">
        <f ca="1">INDIRECT("'"&amp;$Q284&amp;"'!F277")</f>
        <v>0</v>
      </c>
      <c r="L284" s="197" t="str">
        <f ca="1">INDIRECT("'"&amp;$Q284&amp;"'!F279")</f>
        <v>N/A</v>
      </c>
      <c r="M284" s="197">
        <f ca="1">INDIRECT("'"&amp;$Q284&amp;"'!F282")</f>
        <v>0</v>
      </c>
      <c r="N284" s="197">
        <f ca="1">INDIRECT("'"&amp;$Q284&amp;"'!B284")</f>
        <v>0</v>
      </c>
      <c r="O284" s="197">
        <f ca="1">INDIRECT("'"&amp;$Q284&amp;"'!F292")</f>
        <v>0</v>
      </c>
      <c r="P284" s="197" t="str">
        <f ca="1">INDIRECT("'"&amp;$Q284&amp;"'!F294")</f>
        <v/>
      </c>
      <c r="Q284" t="s">
        <v>275</v>
      </c>
      <c r="R284">
        <v>30</v>
      </c>
    </row>
    <row r="285" spans="1:18" x14ac:dyDescent="0.25">
      <c r="A285" s="197" t="str">
        <f>'Total Payment Amount'!$D$2</f>
        <v>UCLA Health System</v>
      </c>
      <c r="B285" s="197" t="str">
        <f>'Total Payment Amount'!$D$3</f>
        <v>DY 7</v>
      </c>
      <c r="C285" s="198">
        <f>'Total Payment Amount'!$D$4</f>
        <v>41212</v>
      </c>
      <c r="D285" s="200" t="str">
        <f t="shared" ca="1" si="18"/>
        <v>Category 4: Central Line Associated Blood Stream Infection (CLABSI) (required)</v>
      </c>
      <c r="E285" s="197">
        <f t="shared" ca="1" si="19"/>
        <v>1579050</v>
      </c>
      <c r="F285" s="197">
        <f t="shared" ca="1" si="20"/>
        <v>1579050</v>
      </c>
      <c r="H285" s="200" t="str">
        <f ca="1">INDIRECT("'"&amp;$Q285&amp;"'!B21")</f>
        <v>Compliance with Central Line Insertion Practices (CLIP) (%)</v>
      </c>
      <c r="J285" s="197">
        <f ca="1">INDIRECT("'"&amp;$Q285&amp;"'!F23")</f>
        <v>1632</v>
      </c>
      <c r="K285" s="197">
        <f ca="1">INDIRECT("'"&amp;$Q285&amp;"'!F25")</f>
        <v>1671</v>
      </c>
      <c r="L285" s="197">
        <f ca="1">INDIRECT("'"&amp;$Q285&amp;"'!F27")</f>
        <v>0.97666068222621183</v>
      </c>
      <c r="N285" s="197" t="str">
        <f ca="1">INDIRECT("'"&amp;$Q285&amp;"'!B32")</f>
        <v xml:space="preserve">     Compliance with the Central Line Insertion Practices (CLIP) from July 2011 to June 2012 was 97.67%. The numerator (1,632) is documented central line insertions that are compliant with the bundle and the denominator (1,671) is the number of CLIP forms submitted.
     CLIP data is collected using a surveillance form that is completed by nurses on the unit. Once completed, it is then turned into UCLA Clinical Epidemiology and Infection Prevention (UCLA-CEIP) for input into our internal database and NHSN. Once collected, this data is used to calculate the numerator for our compliance with CLIP. For the denominator, we extract this data from coding and finance. However, some conversion is necessary by coding because we code using CPT while NHSN asks for ICD-9 codes.
     For purposes of quality improvement, the CLIP data is given to leadership in a monthly report. In addition, unit specific reports are created and shared with Unit Directors, Physician leadership, and Charge Nurses. They are then encouraged, if they have an issue, to pull together a unit based team to initiate a quality improvement process. To assure a standardized approach to process improvement and the reduction of CLABSI, the Infection Prevention Medical Director facilitated a multidisciplinary system-wide review of current policies and latest evidence based practice. Necessary policy revisions were identified and implemented.</v>
      </c>
      <c r="O285" s="197" t="str">
        <f ca="1">INDIRECT("'"&amp;$Q285&amp;"'!F40")</f>
        <v>Yes</v>
      </c>
      <c r="P285" s="197">
        <f ca="1">INDIRECT("'"&amp;$Q285&amp;"'!F44")</f>
        <v>1</v>
      </c>
      <c r="Q285" t="s">
        <v>276</v>
      </c>
      <c r="R285">
        <v>31</v>
      </c>
    </row>
    <row r="286" spans="1:18" x14ac:dyDescent="0.25">
      <c r="A286" s="197" t="str">
        <f>'Total Payment Amount'!$D$2</f>
        <v>UCLA Health System</v>
      </c>
      <c r="B286" s="197" t="str">
        <f>'Total Payment Amount'!$D$3</f>
        <v>DY 7</v>
      </c>
      <c r="C286" s="198">
        <f>'Total Payment Amount'!$D$4</f>
        <v>41212</v>
      </c>
      <c r="D286" s="200" t="str">
        <f t="shared" ca="1" si="18"/>
        <v>Category 4: Central Line Associated Blood Stream Infection (CLABSI) (required)</v>
      </c>
      <c r="E286" s="197">
        <f t="shared" ca="1" si="19"/>
        <v>1579050</v>
      </c>
      <c r="F286" s="197">
        <f t="shared" ca="1" si="20"/>
        <v>1579050</v>
      </c>
      <c r="G286" s="200" t="str">
        <f ca="1">INDIRECT("'"&amp;$Q286&amp;"'!B47")</f>
        <v>Optional Milestone:</v>
      </c>
      <c r="H286" s="200" t="str">
        <f ca="1">INDIRECT("'"&amp;$Q286&amp;"'!D47")</f>
        <v>Implement the Central Line Insertion Practices (CLIP), as evidenced by: policies and procedures and CLIP tracking tool to be included with central line insertion kits and completed by individuals placing lines</v>
      </c>
      <c r="J286" s="197">
        <f ca="1">INDIRECT("'"&amp;$Q286&amp;"'!F50")</f>
        <v>0</v>
      </c>
      <c r="K286" s="197">
        <f ca="1">INDIRECT("'"&amp;$Q286&amp;"'!F52")</f>
        <v>0</v>
      </c>
      <c r="L286" s="197" t="str">
        <f ca="1">INDIRECT("'"&amp;$Q286&amp;"'!F54")</f>
        <v>Yes</v>
      </c>
      <c r="M286" s="197" t="str">
        <f ca="1">INDIRECT("'"&amp;$Q286&amp;"'!F57")</f>
        <v>Yes</v>
      </c>
      <c r="N286" s="197" t="str">
        <f ca="1">INDIRECT("'"&amp;$Q286&amp;"'!B59")</f>
        <v xml:space="preserve">     Blood stream infections caused by central venous catheters is the focus of numerous quality outcome projects. The reason for this focus is the high-risk, high-cost impact of these Healthcare Associated Infections and the multiple opportunities for decreasing infection rates. RRUCLA has been tracking MDROs (MRSA, VRE, and C diff), Blood Stream Infections, and Ventilator Associated Pneumonias since the early 1980s. With the California Department of Public Health’s mandate regarding regulatory reporting requirements on tracking and reporting of catheter associated blood stream infections (CA BSI), we have implemented policies, training, and surveillance techniques. These have been presented to nursing leadership for staff dissemination. With regards to training and education, we have implemented a training program for both physicians as well as nursing and patient safety champions. In addition, while we only report ICU CA BSIs to the National Healthcare Safety Network (NHSN), we perform surveillance house wide, including ICUs and non- ICUs.
     With the mandate requiring healthcare facilities using central venous catheters (CVCs) to monitor and report compliance with process measures, we have implemented the Central Line Insertion Practices (CLIP), as evidenced by policies procedures. In addition, we designed a Central Venous Catheter Insertion Checklist that has been placed on our Forms Portal for easy access for inserters (see binder tab 3). In addition, though challenging, arrangements were made by the Strategic Sourcing Coordinator and Distribution to affix this insertion checklist to the front of each central line tray for completion by individuals placing lines. This has allowed for us to track compliance data for all 5 CVC Insertion Bundle Elements, which is then submitted to NHSN.
     A system-wide CLABSI Task Force was formed in May 2012 and identified 11 different CLABSI reduction projects that span the entire life of the central venous catheter: insertion, maintenance, and removal. Because compliance with the IHI catheter insertion bundle is crucial to decreasing CLABSIs, ensuring that CLIP is completed on all CVCs that are placed at UCLA is a major emphasis of the Task Force. In order to increase the awareness and use of the CLIP process with all CVC insertions, we have begun implementing an entirely new CLIP process at UCLA: eCLIP Program.
     The eCLIP program will encompass 3 main process improvement items: 
1) Development of electronic CLIP form (eCLIP) on the UCLA Forms Portal. UCLA Clinical Epidemiology and Infection Prevention (CEIP) has developed an online version of the standard CDC CLIP form that we are calling eCLIP. The electronic form will not only allow UCLA-CEIP to more rapidly compile CLIP data and intervene on outliers in near real-time, it will also allow nurses and other staff to complete the form easily using their bedside computers as they assist with the procedure itself. The eCLIP has gone through extensive pilot testing over the summer of 2012 and should be deployed in October, 2012.
2) Standardization of completion of eCLIP form by an observer in high-risk clinical areas. The UCLA Ronald Reagan Departments of Nursing, Interventional Radiology and Peri-operative Services have committed to having nurse observers complete the eCLIP form in high-risk clinical areas including ICUs, Interventional Radiology and the Operating Room. Acute care units will have the option of either using a nurse observer or the CVC operator complete the eCLIP form. This process change will better reinforce the importance of completing CLIP and adhering to the IHI CVC Insertion Bundle and will also improve the accuracy of the data collected. The ultimate hope is that using an observer routinely in the high-risk areas that place most of the CVCs will be more impactful than merely completing a form since an observer will have the opportunity to stop a CVC insertion if the CLIP bundle is not performed successfully.
3) Standardization of CVC insertion training for house officers. As in many academic medical centers, house staff are responsible for placing many CVCs. While each residency and fellowship program at UCLA have a current CVC insertion education process, the stress on aseptic technique and completion of the IHI CVC Insertion Bundle vary depending upon the instructor. UCLA-CEIP has brought together all of the residency and fellowship program directors at UCLA who teach CVC insertion as part of their curriculum and have begun to standardize their teaching process. Starting in September 2012, a CVC insertion training slide set was developed by UCLA-CEIP that will be used prior to all CVC insertion training sessions. Ultimately, the plan is to develop a curriculum which uses the UCLA Simulation Lab for all CVC insertion training starting in July 2013. This Simulation Lab program will include placement of all CLIP elements as part of the CVC insertion training.</v>
      </c>
      <c r="O286" s="197" t="str">
        <f ca="1">INDIRECT("'"&amp;$Q286&amp;"'!F67")</f>
        <v>Yes</v>
      </c>
      <c r="P286" s="197">
        <f ca="1">INDIRECT("'"&amp;$Q286&amp;"'!F69")</f>
        <v>1</v>
      </c>
      <c r="Q286" t="s">
        <v>276</v>
      </c>
      <c r="R286">
        <v>31</v>
      </c>
    </row>
    <row r="287" spans="1:18" x14ac:dyDescent="0.25">
      <c r="A287" s="197" t="str">
        <f>'Total Payment Amount'!$D$2</f>
        <v>UCLA Health System</v>
      </c>
      <c r="B287" s="197" t="str">
        <f>'Total Payment Amount'!$D$3</f>
        <v>DY 7</v>
      </c>
      <c r="C287" s="198">
        <f>'Total Payment Amount'!$D$4</f>
        <v>41212</v>
      </c>
      <c r="D287" s="200" t="str">
        <f t="shared" ca="1" si="18"/>
        <v>Category 4: Central Line Associated Blood Stream Infection (CLABSI) (required)</v>
      </c>
      <c r="E287" s="197">
        <f t="shared" ca="1" si="19"/>
        <v>1579050</v>
      </c>
      <c r="F287" s="197">
        <f t="shared" ca="1" si="20"/>
        <v>1579050</v>
      </c>
      <c r="G287" s="200" t="str">
        <f ca="1">INDIRECT("'"&amp;$Q287&amp;"'!B72")</f>
        <v>Optional Milestone:</v>
      </c>
      <c r="H287" s="200" t="str">
        <f ca="1">INDIRECT("'"&amp;$Q287&amp;"'!D72")</f>
        <v>Report at least 6 months of data collection on CLIP to SNI for purposes of establishing the baseline and setting benchmarks</v>
      </c>
      <c r="J287" s="197">
        <f ca="1">INDIRECT("'"&amp;$Q287&amp;"'!F75")</f>
        <v>1744</v>
      </c>
      <c r="K287" s="197">
        <f ca="1">INDIRECT("'"&amp;$Q287&amp;"'!F77")</f>
        <v>1847</v>
      </c>
      <c r="L287" s="197">
        <f ca="1">INDIRECT("'"&amp;$Q287&amp;"'!F79")</f>
        <v>0.94423389279913372</v>
      </c>
      <c r="M287" s="197" t="str">
        <f ca="1">INDIRECT("'"&amp;$Q287&amp;"'!F82")</f>
        <v>Yes</v>
      </c>
      <c r="N287" s="197" t="str">
        <f ca="1">INDIRECT("'"&amp;$Q287&amp;"'!B84")</f>
        <v>Per the State’s request, UCLA submitted additional baseline data in June 2012 in order to establish a stable and accurate baseline period for comparison. Therefore, there has been a change from the March 2012 report. The baseline period for CLIP was extended to include the time period July 2009 to June 2010, which resulted in a compliance rate of 94.42% (1744/1847). For CLABSI, the baseline period was extended to include May 2011 to April 2012. This resulted in a baseline CLABSI rate of 1.59 (128/80511).</v>
      </c>
      <c r="O287" s="197" t="str">
        <f ca="1">INDIRECT("'"&amp;$Q287&amp;"'!F92")</f>
        <v>Yes</v>
      </c>
      <c r="P287" s="197">
        <f ca="1">INDIRECT("'"&amp;$Q287&amp;"'!F94")</f>
        <v>1</v>
      </c>
      <c r="Q287" t="s">
        <v>276</v>
      </c>
      <c r="R287">
        <v>31</v>
      </c>
    </row>
    <row r="288" spans="1:18" x14ac:dyDescent="0.25">
      <c r="A288" s="197" t="str">
        <f>'Total Payment Amount'!$D$2</f>
        <v>UCLA Health System</v>
      </c>
      <c r="B288" s="197" t="str">
        <f>'Total Payment Amount'!$D$3</f>
        <v>DY 7</v>
      </c>
      <c r="C288" s="198">
        <f>'Total Payment Amount'!$D$4</f>
        <v>41212</v>
      </c>
      <c r="D288" s="200" t="str">
        <f t="shared" ca="1" si="18"/>
        <v>Category 4: Central Line Associated Blood Stream Infection (CLABSI) (required)</v>
      </c>
      <c r="E288" s="197">
        <f t="shared" ca="1" si="19"/>
        <v>1579050</v>
      </c>
      <c r="F288" s="197">
        <f t="shared" ca="1" si="20"/>
        <v>1579050</v>
      </c>
      <c r="G288" s="200" t="str">
        <f ca="1">INDIRECT("'"&amp;$Q288&amp;"'!B97")</f>
        <v>Optional Milestone:</v>
      </c>
      <c r="H288" s="200">
        <f ca="1">INDIRECT("'"&amp;$Q288&amp;"'!d97")</f>
        <v>0</v>
      </c>
      <c r="J288" s="197">
        <f ca="1">INDIRECT("'"&amp;$Q288&amp;"'!F100")</f>
        <v>0</v>
      </c>
      <c r="K288" s="197">
        <f ca="1">INDIRECT("'"&amp;$Q288&amp;"'!F102")</f>
        <v>0</v>
      </c>
      <c r="L288" s="197" t="str">
        <f ca="1">INDIRECT("'"&amp;$Q288&amp;"'!F104")</f>
        <v>N/A</v>
      </c>
      <c r="M288" s="197">
        <f ca="1">INDIRECT("'"&amp;$Q288&amp;"'!F107")</f>
        <v>0</v>
      </c>
      <c r="N288" s="197">
        <f ca="1">INDIRECT("'"&amp;$Q288&amp;"'!B109")</f>
        <v>0</v>
      </c>
      <c r="O288" s="197">
        <f ca="1">INDIRECT("'"&amp;$Q288&amp;"'!F117")</f>
        <v>0</v>
      </c>
      <c r="P288" s="197" t="str">
        <f ca="1">INDIRECT("'"&amp;$Q288&amp;"'!F119")</f>
        <v/>
      </c>
      <c r="Q288" t="s">
        <v>276</v>
      </c>
      <c r="R288">
        <v>31</v>
      </c>
    </row>
    <row r="289" spans="1:18" x14ac:dyDescent="0.25">
      <c r="A289" s="197" t="str">
        <f>'Total Payment Amount'!$D$2</f>
        <v>UCLA Health System</v>
      </c>
      <c r="B289" s="197" t="str">
        <f>'Total Payment Amount'!$D$3</f>
        <v>DY 7</v>
      </c>
      <c r="C289" s="198">
        <f>'Total Payment Amount'!$D$4</f>
        <v>41212</v>
      </c>
      <c r="D289" s="200" t="str">
        <f t="shared" ca="1" si="18"/>
        <v>Category 4: Central Line Associated Blood Stream Infection (CLABSI) (required)</v>
      </c>
      <c r="E289" s="197">
        <f t="shared" ca="1" si="19"/>
        <v>1579050</v>
      </c>
      <c r="F289" s="197">
        <f t="shared" ca="1" si="20"/>
        <v>1579050</v>
      </c>
      <c r="G289" s="200" t="str">
        <f ca="1">INDIRECT("'"&amp;$Q289&amp;"'!B122")</f>
        <v>Optional Milestone:</v>
      </c>
      <c r="H289" s="200">
        <f ca="1">INDIRECT("'"&amp;$Q289&amp;"'!d122")</f>
        <v>0</v>
      </c>
      <c r="J289" s="197">
        <f ca="1">INDIRECT("'"&amp;$Q289&amp;"'!F125")</f>
        <v>0</v>
      </c>
      <c r="K289" s="197">
        <f ca="1">INDIRECT("'"&amp;$Q289&amp;"'!F127")</f>
        <v>0</v>
      </c>
      <c r="L289" s="197" t="str">
        <f ca="1">INDIRECT("'"&amp;$Q289&amp;"'!F129")</f>
        <v>N/A</v>
      </c>
      <c r="M289" s="197">
        <f ca="1">INDIRECT("'"&amp;$Q289&amp;"'!F132")</f>
        <v>0</v>
      </c>
      <c r="N289" s="197">
        <f ca="1">INDIRECT("'"&amp;$Q289&amp;"'!B134")</f>
        <v>0</v>
      </c>
      <c r="O289" s="197">
        <f ca="1">INDIRECT("'"&amp;$Q289&amp;"'!F142")</f>
        <v>0</v>
      </c>
      <c r="P289" s="197" t="str">
        <f ca="1">INDIRECT("'"&amp;$Q289&amp;"'!F144")</f>
        <v/>
      </c>
      <c r="Q289" t="s">
        <v>276</v>
      </c>
      <c r="R289">
        <v>31</v>
      </c>
    </row>
    <row r="290" spans="1:18" x14ac:dyDescent="0.25">
      <c r="A290" s="197" t="str">
        <f>'Total Payment Amount'!$D$2</f>
        <v>UCLA Health System</v>
      </c>
      <c r="B290" s="197" t="str">
        <f>'Total Payment Amount'!$D$3</f>
        <v>DY 7</v>
      </c>
      <c r="C290" s="198">
        <f>'Total Payment Amount'!$D$4</f>
        <v>41212</v>
      </c>
      <c r="D290" s="200" t="str">
        <f t="shared" ca="1" si="18"/>
        <v>Category 4: Central Line Associated Blood Stream Infection (CLABSI) (required)</v>
      </c>
      <c r="E290" s="197">
        <f t="shared" ca="1" si="19"/>
        <v>1579050</v>
      </c>
      <c r="F290" s="197">
        <f t="shared" ca="1" si="20"/>
        <v>1579050</v>
      </c>
      <c r="G290" s="200" t="str">
        <f ca="1">INDIRECT("'"&amp;$Q290&amp;"'!B147")</f>
        <v>Optional Milestone:</v>
      </c>
      <c r="H290" s="200">
        <f ca="1">INDIRECT("'"&amp;$Q290&amp;"'!d147")</f>
        <v>0</v>
      </c>
      <c r="J290" s="197">
        <f ca="1">INDIRECT("'"&amp;$Q290&amp;"'!F150")</f>
        <v>0</v>
      </c>
      <c r="K290" s="197">
        <f ca="1">INDIRECT("'"&amp;$Q290&amp;"'!F152")</f>
        <v>0</v>
      </c>
      <c r="L290" s="197" t="str">
        <f ca="1">INDIRECT("'"&amp;$Q290&amp;"'!F154")</f>
        <v>N/A</v>
      </c>
      <c r="M290" s="197">
        <f ca="1">INDIRECT("'"&amp;$Q290&amp;"'!F157")</f>
        <v>0</v>
      </c>
      <c r="N290" s="197">
        <f ca="1">INDIRECT("'"&amp;$Q290&amp;"'!B159")</f>
        <v>0</v>
      </c>
      <c r="O290" s="197">
        <f ca="1">INDIRECT("'"&amp;$Q290&amp;"'!F167")</f>
        <v>0</v>
      </c>
      <c r="P290" s="197" t="str">
        <f ca="1">INDIRECT("'"&amp;$Q290&amp;"'!F169")</f>
        <v/>
      </c>
      <c r="Q290" t="s">
        <v>276</v>
      </c>
      <c r="R290">
        <v>31</v>
      </c>
    </row>
    <row r="291" spans="1:18" x14ac:dyDescent="0.25">
      <c r="A291" s="197" t="str">
        <f>'Total Payment Amount'!$D$2</f>
        <v>UCLA Health System</v>
      </c>
      <c r="B291" s="197" t="str">
        <f>'Total Payment Amount'!$D$3</f>
        <v>DY 7</v>
      </c>
      <c r="C291" s="198">
        <f>'Total Payment Amount'!$D$4</f>
        <v>41212</v>
      </c>
      <c r="D291" s="200" t="str">
        <f t="shared" ca="1" si="18"/>
        <v>Category 4: Central Line Associated Blood Stream Infection (CLABSI) (required)</v>
      </c>
      <c r="E291" s="197">
        <f t="shared" ca="1" si="19"/>
        <v>1579050</v>
      </c>
      <c r="F291" s="197">
        <f t="shared" ca="1" si="20"/>
        <v>1579050</v>
      </c>
      <c r="G291" s="200" t="str">
        <f ca="1">INDIRECT("'"&amp;$Q291&amp;"'!B172")</f>
        <v>Optional Milestone:</v>
      </c>
      <c r="H291" s="200">
        <f ca="1">INDIRECT("'"&amp;$Q291&amp;"'!d172")</f>
        <v>0</v>
      </c>
      <c r="J291" s="197">
        <f ca="1">INDIRECT("'"&amp;$Q291&amp;"'!F175")</f>
        <v>0</v>
      </c>
      <c r="K291" s="197">
        <f ca="1">INDIRECT("'"&amp;$Q291&amp;"'!F177")</f>
        <v>0</v>
      </c>
      <c r="L291" s="197" t="str">
        <f ca="1">INDIRECT("'"&amp;$Q291&amp;"'!F179")</f>
        <v>N/A</v>
      </c>
      <c r="M291" s="197">
        <f ca="1">INDIRECT("'"&amp;$Q291&amp;"'!F182")</f>
        <v>0</v>
      </c>
      <c r="N291" s="197">
        <f ca="1">INDIRECT("'"&amp;$Q291&amp;"'!B184")</f>
        <v>0</v>
      </c>
      <c r="O291" s="197">
        <f ca="1">INDIRECT("'"&amp;$Q291&amp;"'!F192")</f>
        <v>0</v>
      </c>
      <c r="P291" s="197" t="str">
        <f ca="1">INDIRECT("'"&amp;$Q291&amp;"'!F194")</f>
        <v/>
      </c>
      <c r="Q291" t="s">
        <v>276</v>
      </c>
      <c r="R291">
        <v>31</v>
      </c>
    </row>
    <row r="292" spans="1:18" x14ac:dyDescent="0.25">
      <c r="A292" s="197" t="str">
        <f>'Total Payment Amount'!$D$2</f>
        <v>UCLA Health System</v>
      </c>
      <c r="B292" s="197" t="str">
        <f>'Total Payment Amount'!$D$3</f>
        <v>DY 7</v>
      </c>
      <c r="C292" s="198">
        <f>'Total Payment Amount'!$D$4</f>
        <v>41212</v>
      </c>
      <c r="D292" s="200" t="str">
        <f t="shared" ca="1" si="18"/>
        <v>Category 4: Central Line Associated Blood Stream Infection (CLABSI) (required)</v>
      </c>
      <c r="E292" s="197">
        <f t="shared" ca="1" si="19"/>
        <v>1579050</v>
      </c>
      <c r="F292" s="197">
        <f t="shared" ca="1" si="20"/>
        <v>1579050</v>
      </c>
      <c r="G292" s="200" t="str">
        <f ca="1">INDIRECT("'"&amp;$Q292&amp;"'!B197")</f>
        <v>Optional Milestone:</v>
      </c>
      <c r="H292" s="200">
        <f ca="1">INDIRECT("'"&amp;$Q292&amp;"'!d197")</f>
        <v>0</v>
      </c>
      <c r="J292" s="197">
        <f ca="1">INDIRECT("'"&amp;$Q292&amp;"'!F200")</f>
        <v>0</v>
      </c>
      <c r="K292" s="197">
        <f ca="1">INDIRECT("'"&amp;$Q292&amp;"'!F202")</f>
        <v>0</v>
      </c>
      <c r="L292" s="197" t="str">
        <f ca="1">INDIRECT("'"&amp;$Q292&amp;"'!F204")</f>
        <v>N/A</v>
      </c>
      <c r="M292" s="197">
        <f ca="1">INDIRECT("'"&amp;$Q292&amp;"'!F207")</f>
        <v>0</v>
      </c>
      <c r="N292" s="197">
        <f ca="1">INDIRECT("'"&amp;$Q292&amp;"'!B209")</f>
        <v>0</v>
      </c>
      <c r="O292" s="197">
        <f ca="1">INDIRECT("'"&amp;$Q292&amp;"'!F217")</f>
        <v>0</v>
      </c>
      <c r="P292" s="197" t="str">
        <f ca="1">INDIRECT("'"&amp;$Q292&amp;"'!F219")</f>
        <v/>
      </c>
      <c r="Q292" t="s">
        <v>276</v>
      </c>
      <c r="R292">
        <v>31</v>
      </c>
    </row>
    <row r="293" spans="1:18" x14ac:dyDescent="0.25">
      <c r="A293" s="197" t="str">
        <f>'Total Payment Amount'!$D$2</f>
        <v>UCLA Health System</v>
      </c>
      <c r="B293" s="197" t="str">
        <f>'Total Payment Amount'!$D$3</f>
        <v>DY 7</v>
      </c>
      <c r="C293" s="198">
        <f>'Total Payment Amount'!$D$4</f>
        <v>41212</v>
      </c>
      <c r="D293" s="200" t="str">
        <f t="shared" ca="1" si="18"/>
        <v>Category 4: Central Line Associated Blood Stream Infection (CLABSI) (required)</v>
      </c>
      <c r="E293" s="197">
        <f t="shared" ca="1" si="19"/>
        <v>1579050</v>
      </c>
      <c r="F293" s="197">
        <f t="shared" ca="1" si="20"/>
        <v>1579050</v>
      </c>
      <c r="G293" s="200" t="str">
        <f ca="1">INDIRECT("'"&amp;$Q293&amp;"'!B222")</f>
        <v>Optional Milestone:</v>
      </c>
      <c r="H293" s="200">
        <f ca="1">INDIRECT("'"&amp;$Q293&amp;"'!d222")</f>
        <v>0</v>
      </c>
      <c r="J293" s="197">
        <f ca="1">INDIRECT("'"&amp;$Q293&amp;"'!F225")</f>
        <v>0</v>
      </c>
      <c r="K293" s="197">
        <f ca="1">INDIRECT("'"&amp;$Q293&amp;"'!F227")</f>
        <v>0</v>
      </c>
      <c r="L293" s="197" t="str">
        <f ca="1">INDIRECT("'"&amp;$Q293&amp;"'!F229")</f>
        <v>N/A</v>
      </c>
      <c r="M293" s="197">
        <f ca="1">INDIRECT("'"&amp;$Q293&amp;"'!F232")</f>
        <v>0</v>
      </c>
      <c r="N293" s="197">
        <f ca="1">INDIRECT("'"&amp;$Q293&amp;"'!B234")</f>
        <v>0</v>
      </c>
      <c r="O293" s="197">
        <f ca="1">INDIRECT("'"&amp;$Q293&amp;"'!F242")</f>
        <v>0</v>
      </c>
      <c r="P293" s="197" t="str">
        <f ca="1">INDIRECT("'"&amp;$Q293&amp;"'!F244")</f>
        <v/>
      </c>
      <c r="Q293" t="s">
        <v>276</v>
      </c>
      <c r="R293">
        <v>31</v>
      </c>
    </row>
    <row r="294" spans="1:18" x14ac:dyDescent="0.25">
      <c r="A294" s="197" t="str">
        <f>'Total Payment Amount'!$D$2</f>
        <v>UCLA Health System</v>
      </c>
      <c r="B294" s="197" t="str">
        <f>'Total Payment Amount'!$D$3</f>
        <v>DY 7</v>
      </c>
      <c r="C294" s="198">
        <f>'Total Payment Amount'!$D$4</f>
        <v>41212</v>
      </c>
      <c r="D294" s="200" t="str">
        <f t="shared" ca="1" si="18"/>
        <v>Category 4: Central Line Associated Blood Stream Infection (CLABSI) (required)</v>
      </c>
      <c r="E294" s="197">
        <f t="shared" ca="1" si="19"/>
        <v>1579050</v>
      </c>
      <c r="F294" s="197">
        <f t="shared" ca="1" si="20"/>
        <v>1579050</v>
      </c>
      <c r="G294" s="200" t="str">
        <f ca="1">INDIRECT("'"&amp;$Q294&amp;"'!B247")</f>
        <v>Optional Milestone:</v>
      </c>
      <c r="H294" s="200">
        <f ca="1">INDIRECT("'"&amp;$Q294&amp;"'!d247")</f>
        <v>0</v>
      </c>
      <c r="J294" s="197">
        <f ca="1">INDIRECT("'"&amp;$Q294&amp;"'!F250")</f>
        <v>0</v>
      </c>
      <c r="K294" s="197">
        <f ca="1">INDIRECT("'"&amp;$Q294&amp;"'!F252")</f>
        <v>0</v>
      </c>
      <c r="L294" s="197" t="str">
        <f ca="1">INDIRECT("'"&amp;$Q294&amp;"'!F254")</f>
        <v>N/A</v>
      </c>
      <c r="M294" s="197">
        <f ca="1">INDIRECT("'"&amp;$Q294&amp;"'!F257")</f>
        <v>0</v>
      </c>
      <c r="N294" s="197">
        <f ca="1">INDIRECT("'"&amp;$Q294&amp;"'!B259")</f>
        <v>0</v>
      </c>
      <c r="O294" s="197">
        <f ca="1">INDIRECT("'"&amp;$Q294&amp;"'!F267")</f>
        <v>0</v>
      </c>
      <c r="P294" s="197" t="str">
        <f ca="1">INDIRECT("'"&amp;$Q294&amp;"'!F269")</f>
        <v/>
      </c>
      <c r="Q294" t="s">
        <v>276</v>
      </c>
      <c r="R294">
        <v>31</v>
      </c>
    </row>
    <row r="295" spans="1:18" x14ac:dyDescent="0.25">
      <c r="A295" s="197" t="str">
        <f>'Total Payment Amount'!$D$2</f>
        <v>UCLA Health System</v>
      </c>
      <c r="B295" s="197" t="str">
        <f>'Total Payment Amount'!$D$3</f>
        <v>DY 7</v>
      </c>
      <c r="C295" s="198">
        <f>'Total Payment Amount'!$D$4</f>
        <v>41212</v>
      </c>
      <c r="D295" s="200" t="str">
        <f t="shared" ca="1" si="18"/>
        <v>Category 4: Surgical Site Infection Prevention</v>
      </c>
      <c r="E295" s="197">
        <f t="shared" ca="1" si="19"/>
        <v>1579050</v>
      </c>
      <c r="F295" s="197">
        <f t="shared" ca="1" si="20"/>
        <v>1579050</v>
      </c>
      <c r="H295" s="200" t="str">
        <f ca="1">INDIRECT("'"&amp;$Q295&amp;"'!B21")</f>
        <v>Rate of surgical site infection for Class 1 and 2 wounds (%)</v>
      </c>
      <c r="J295" s="197">
        <f ca="1">INDIRECT("'"&amp;$Q295&amp;"'!F23")</f>
        <v>14</v>
      </c>
      <c r="K295" s="197">
        <f ca="1">INDIRECT("'"&amp;$Q295&amp;"'!F25")</f>
        <v>855</v>
      </c>
      <c r="L295" s="197">
        <f ca="1">INDIRECT("'"&amp;$Q295&amp;"'!F27")</f>
        <v>1.6374269005847954E-2</v>
      </c>
      <c r="N295" s="197" t="str">
        <f ca="1">INDIRECT("'"&amp;$Q295&amp;"'!B32")</f>
        <v xml:space="preserve">     The rate of surgical site infections from July 2011 to June 2012 was 1.64%. The numerator (14) is documented surgical site infections and the denominator (855) is the number of targeted surgeries performed. The targeted surgeries chosen by UCLA are spinal fusion, colon, and small bowel and their respective rates for DY7 are as follows:
     Colon: 11/364 = 3.02%
     Small Bowel: 1/116 = 0.86%
     Spinal Fusion: 2/375 = 0.53%
     These rates have been updated since we submitted our annual DSRIP report after we conducted a thorough evaluation of our SSI data in December 2012 that included alterations to our data collection process to ensure accuracy. This was after we realized that procedures were being lumped together inappropriately and procedures were also being categorized incorrectly. We also ensured that superficial infections were being excluded.  We have taken the time now to update these rates so they are accurate.
     We have identified some challenges related to the specific surgeries we are targeting. These challenges stem mainly around colon and small bowel procedures. These procedures, even with adequate bowel prep, are extremely “dirty” and make it difficult to prevent infection. To complicate this further, adding the challenge of chronically inflamed bowels, perforated bowel trauma cases, or difficult colon cancer resections only increases the risk of infection for our patient population. With regards to spinal fusion, these procedures are very intricate and require longer surgery times, thus also increasing the risk of infection. In addition to these surgery-specific challenges, overall UCLA also often accepts complex patients already deemed too high risk elsewhere on which to operate.
     The data collection process for SSIs consists of two separate arms: derivation of the numerator and denominator. The procedure case counts used to calculate the denominator component is derived from administrative data from the operating room information system. This information system yields ICD-9/CPT codes, which are then mapped to CDC procedure categories (NHSN legacy codes) using CDC guidelines (1). Our case-finding methods for SSIs, which comprises the numerator component, includes review of multiple sources of information to compile a list of potential SSIs:
1. Infection Preventionists (IP) manually review all microbiology lab culture reports for cultures with labels that may be related to a potential SSI such as “wound,” “abscess”, or “surgical site.”
2. Electronic review of multiple ICD-9 triggers that have been shown to be sensitive for detection of SSIs (2) and other post-operative complications.
3. IPs review daily OR case schedule to identify patients returning to the OR.
4. IPs review daily facility admission report to determine readmissions for surgical complications.
     Every potential SSI is then reviewed by an IP and confirmed either with a physician epidemiologist or another IP. IPs apply CDC surveillance definitions to determine presence and type of SSI. Data is entered into NHSN weekly. Infection rates are calculated by NHSN.
     There are some limitations to this surveillance methodology. UCLA Clinical Epidemiology and Infection Prevention (CEIP) have expended extensive resources to ensure that our electronic SSI surveillance is as accurate as possible. We have performed extensive manual validation of the electronic data by IP staff to ensure good quality data. However, because we rely on electronic administrative data for the denominator, it is subject to small systematic error and misclassification. To improve the sensitivity of detection of SSIs (numerator), we developed a methodology based on multiple overlapping methodologies: 1 electronic and 3 manual. This redundant approach relying on independent data sources is less skewed by the inaccuracies of relying on electronic data collection alone.
UCLA CEIP uses SSI surveillance data in many capacities to prevent SSIs:
1. SSI data is used as a tool for SSI prevention education
2. Rates are fed back to each attending physician, which in itself has been shown to be an effective intervention to prevent SSIs
3. SSI rates are regularly presented at Surgical Services Committee as a quality measure
4. UCLA CEIP is now working with each clinical surgical service to develop service specific infection rates for large volume and high risk procedures that will be included on monthly department quality dashboards
5. SSI rates are being used to develop targeted interventions for specific patient groups (partial list): a. Development of Staphylococcus aureus nasal and topical skin decolonization protocol (3). b. Use of chlorhexidine pre-operative skin antisepsis instead of povidone iodine.
     The dissemination of data in a large, academic medical center is challenging due to the number of physicians and staff; however, we have made great progress in collaborating directly with surgical departments in order to provide regular, timely, and accurate data.  We believe the regular dissemination of data is important to ensure stakeholder involvement as the data helps drive the interest and compliance with necessary interventions.  In addition, we feel strongly that the engagement of front line staff is crucial to buy-in and ultimately the success of our SSI projects.  Further, discussing specific SSI cases with surgeons and other front line staff provides the opportunity to gather their feedback and engage them in the development of necessary interventions.
     In the past, the CEIP team has worked more independently from the Quality Improvement Department and the Surgical Quality Team, which led to confusion regarding the SSI data. The CEIP team has since extensively collaborated with the aforementioned teams as well as Surgical Departments directly to ensure that all data pertaining to SSIs is consistent and accurate. This has allowed for a better understanding and value to the data and will help ensure sustainability.  Finally, in February 2012, with the aid of a private donation and UCLA institutional funding, UCLA CEIP hired a Surgical Site Infection Prevention coordinator to help systematize and coordinate UCLA Health System’s approach to the prevention of SSIs.  
1.  NHSN Manual, January 2012. (http://www.cdc.gov/nhsn/PDFs/pscManual/9pscSSIcurrent.pdf).
2.  Huang, et al. Use of Medicare Claims to Rank Hospitals by SSI Risk following surgery. Clin Infect Dis. 2011:32(8);775-83.
3.  Bode, etal. Preventing SSIs in nasal carriers of S. aureus.  NEJM. 2010:362(1);9-17.</v>
      </c>
      <c r="O295" s="197" t="str">
        <f ca="1">INDIRECT("'"&amp;$Q295&amp;"'!F40")</f>
        <v>Yes</v>
      </c>
      <c r="P295" s="197">
        <f ca="1">INDIRECT("'"&amp;$Q295&amp;"'!F44")</f>
        <v>1</v>
      </c>
      <c r="Q295" t="s">
        <v>277</v>
      </c>
      <c r="R295">
        <v>32</v>
      </c>
    </row>
    <row r="296" spans="1:18" x14ac:dyDescent="0.25">
      <c r="A296" s="197" t="str">
        <f>'Total Payment Amount'!$D$2</f>
        <v>UCLA Health System</v>
      </c>
      <c r="B296" s="197" t="str">
        <f>'Total Payment Amount'!$D$3</f>
        <v>DY 7</v>
      </c>
      <c r="C296" s="198">
        <f>'Total Payment Amount'!$D$4</f>
        <v>41212</v>
      </c>
      <c r="D296" s="200" t="str">
        <f t="shared" ca="1" si="18"/>
        <v>Category 4: Surgical Site Infection Prevention</v>
      </c>
      <c r="E296" s="197">
        <f t="shared" ca="1" si="19"/>
        <v>1579050</v>
      </c>
      <c r="F296" s="197">
        <f t="shared" ca="1" si="20"/>
        <v>1579050</v>
      </c>
      <c r="G296" s="200" t="str">
        <f ca="1">INDIRECT("'"&amp;$Q296&amp;"'!B47")</f>
        <v>Optional Milestone:</v>
      </c>
      <c r="H296" s="200" t="str">
        <f ca="1">INDIRECT("'"&amp;$Q296&amp;"'!D47")</f>
        <v>Report at least 6 months of data collection on SSI to SNI for purposes of establishing the baseline and setting benchmarks</v>
      </c>
      <c r="J296" s="197">
        <f ca="1">INDIRECT("'"&amp;$Q296&amp;"'!F50")</f>
        <v>17</v>
      </c>
      <c r="K296" s="197">
        <f ca="1">INDIRECT("'"&amp;$Q296&amp;"'!F52")</f>
        <v>819</v>
      </c>
      <c r="L296" s="197">
        <f ca="1">INDIRECT("'"&amp;$Q296&amp;"'!F54")</f>
        <v>2.0757020757020756E-2</v>
      </c>
      <c r="M296" s="197" t="str">
        <f ca="1">INDIRECT("'"&amp;$Q296&amp;"'!F57")</f>
        <v>Yes</v>
      </c>
      <c r="N296" s="197" t="str">
        <f ca="1">INDIRECT("'"&amp;$Q296&amp;"'!B59")</f>
        <v>Per the State’s request, UCLA submitted additional baseline data in June 2012 in order to establish a stable and accurate baseline period for comparison. Therefore, there has been a change from the March 2012 report. The spinal fusion baseline period remained the same (January 2010 to December 2010), but the baseline period was lengthened for colon and small bowel to include data from June 2011 – April 2012. The aggregate baseline rate was 2.08% (numerator = 17 surgical site infections; denominator = 819 targeted surgeries performed). The baseline rates for each targeted SSI is as follows:
Colon: 8/333 = 2.40%
Small Bowel: 1/100 = 1.00%
Spinal Fusion: 8/386 = 2.07%
The baseline rates for Colon and Small Bowel have also been updated since we submitted our annual DSRIP report after we conducted a thorough evaluation of our SSI data in December 2012. We have taken the time now to update these rates so they are accurate.</v>
      </c>
      <c r="O296" s="197" t="str">
        <f ca="1">INDIRECT("'"&amp;$Q296&amp;"'!F67")</f>
        <v>Yes</v>
      </c>
      <c r="P296" s="197">
        <f ca="1">INDIRECT("'"&amp;$Q296&amp;"'!F69")</f>
        <v>1</v>
      </c>
      <c r="Q296" t="s">
        <v>277</v>
      </c>
      <c r="R296">
        <v>32</v>
      </c>
    </row>
    <row r="297" spans="1:18" x14ac:dyDescent="0.25">
      <c r="A297" s="197" t="str">
        <f>'Total Payment Amount'!$D$2</f>
        <v>UCLA Health System</v>
      </c>
      <c r="B297" s="197" t="str">
        <f>'Total Payment Amount'!$D$3</f>
        <v>DY 7</v>
      </c>
      <c r="C297" s="198">
        <f>'Total Payment Amount'!$D$4</f>
        <v>41212</v>
      </c>
      <c r="D297" s="200" t="str">
        <f t="shared" ca="1" si="18"/>
        <v>Category 4: Surgical Site Infection Prevention</v>
      </c>
      <c r="E297" s="197">
        <f t="shared" ca="1" si="19"/>
        <v>1579050</v>
      </c>
      <c r="F297" s="197">
        <f t="shared" ca="1" si="20"/>
        <v>1579050</v>
      </c>
      <c r="G297" s="200" t="str">
        <f ca="1">INDIRECT("'"&amp;$Q297&amp;"'!B72")</f>
        <v>Optional Milestone:</v>
      </c>
      <c r="H297" s="200" t="str">
        <f ca="1">INDIRECT("'"&amp;$Q297&amp;"'!D72")</f>
        <v>Measure the rate of surgical site infections for colon, small bowel, and spinal fusion to establish baseline for improvement effort.</v>
      </c>
      <c r="J297" s="197">
        <f ca="1">INDIRECT("'"&amp;$Q297&amp;"'!F75")</f>
        <v>17</v>
      </c>
      <c r="K297" s="197">
        <f ca="1">INDIRECT("'"&amp;$Q297&amp;"'!F77")</f>
        <v>819</v>
      </c>
      <c r="L297" s="197">
        <f ca="1">INDIRECT("'"&amp;$Q297&amp;"'!F79")</f>
        <v>2.0757020757020756E-2</v>
      </c>
      <c r="M297" s="197" t="str">
        <f ca="1">INDIRECT("'"&amp;$Q297&amp;"'!F82")</f>
        <v>Yes</v>
      </c>
      <c r="N297" s="197" t="str">
        <f ca="1">INDIRECT("'"&amp;$Q297&amp;"'!B84")</f>
        <v>We recognized an administrative error in our September report in that we only reported on two of three milestones, even though we completed all three.  For the purposes of the annual report we have broken out all three milestones.
We measured the rate of surgical site infections for colon, small bowel, and spinal fusion for the purposes of establishing a baseline for improvement effort.  Per the State's request, we measured additional rates of surgical site infections after the March report in order to establish a stable and accurate baseline period for comparison.  Our baseline measured rate for our targeted surgeries is 2.08%.</v>
      </c>
      <c r="O297" s="197" t="str">
        <f ca="1">INDIRECT("'"&amp;$Q297&amp;"'!F92")</f>
        <v>Yes</v>
      </c>
      <c r="P297" s="197">
        <f ca="1">INDIRECT("'"&amp;$Q297&amp;"'!F94")</f>
        <v>1</v>
      </c>
      <c r="Q297" t="s">
        <v>277</v>
      </c>
      <c r="R297">
        <v>32</v>
      </c>
    </row>
    <row r="298" spans="1:18" x14ac:dyDescent="0.25">
      <c r="A298" s="197" t="str">
        <f>'Total Payment Amount'!$D$2</f>
        <v>UCLA Health System</v>
      </c>
      <c r="B298" s="197" t="str">
        <f>'Total Payment Amount'!$D$3</f>
        <v>DY 7</v>
      </c>
      <c r="C298" s="198">
        <f>'Total Payment Amount'!$D$4</f>
        <v>41212</v>
      </c>
      <c r="D298" s="200" t="str">
        <f t="shared" ca="1" si="18"/>
        <v>Category 4: Surgical Site Infection Prevention</v>
      </c>
      <c r="E298" s="197">
        <f t="shared" ca="1" si="19"/>
        <v>1579050</v>
      </c>
      <c r="F298" s="197">
        <f t="shared" ca="1" si="20"/>
        <v>1579050</v>
      </c>
      <c r="G298" s="200" t="str">
        <f ca="1">INDIRECT("'"&amp;$Q298&amp;"'!B97")</f>
        <v>Optional Milestone:</v>
      </c>
      <c r="H298" s="200">
        <f ca="1">INDIRECT("'"&amp;$Q298&amp;"'!d97")</f>
        <v>0</v>
      </c>
      <c r="J298" s="197">
        <f ca="1">INDIRECT("'"&amp;$Q298&amp;"'!F100")</f>
        <v>0</v>
      </c>
      <c r="K298" s="197">
        <f ca="1">INDIRECT("'"&amp;$Q298&amp;"'!F102")</f>
        <v>0</v>
      </c>
      <c r="L298" s="197" t="str">
        <f ca="1">INDIRECT("'"&amp;$Q298&amp;"'!F104")</f>
        <v>N/A</v>
      </c>
      <c r="M298" s="197">
        <f ca="1">INDIRECT("'"&amp;$Q298&amp;"'!F107")</f>
        <v>0</v>
      </c>
      <c r="N298" s="197">
        <f ca="1">INDIRECT("'"&amp;$Q298&amp;"'!B109")</f>
        <v>0</v>
      </c>
      <c r="O298" s="197">
        <f ca="1">INDIRECT("'"&amp;$Q298&amp;"'!F117")</f>
        <v>0</v>
      </c>
      <c r="P298" s="197" t="str">
        <f ca="1">INDIRECT("'"&amp;$Q298&amp;"'!F119")</f>
        <v/>
      </c>
      <c r="Q298" t="s">
        <v>277</v>
      </c>
      <c r="R298">
        <v>32</v>
      </c>
    </row>
    <row r="299" spans="1:18" x14ac:dyDescent="0.25">
      <c r="A299" s="197" t="str">
        <f>'Total Payment Amount'!$D$2</f>
        <v>UCLA Health System</v>
      </c>
      <c r="B299" s="197" t="str">
        <f>'Total Payment Amount'!$D$3</f>
        <v>DY 7</v>
      </c>
      <c r="C299" s="198">
        <f>'Total Payment Amount'!$D$4</f>
        <v>41212</v>
      </c>
      <c r="D299" s="200" t="str">
        <f t="shared" ca="1" si="18"/>
        <v>Category 4: Surgical Site Infection Prevention</v>
      </c>
      <c r="E299" s="197">
        <f t="shared" ca="1" si="19"/>
        <v>1579050</v>
      </c>
      <c r="F299" s="197">
        <f t="shared" ca="1" si="20"/>
        <v>1579050</v>
      </c>
      <c r="G299" s="200" t="str">
        <f ca="1">INDIRECT("'"&amp;$Q299&amp;"'!B122")</f>
        <v>Optional Milestone:</v>
      </c>
      <c r="H299" s="200">
        <f ca="1">INDIRECT("'"&amp;$Q299&amp;"'!d122")</f>
        <v>0</v>
      </c>
      <c r="J299" s="197">
        <f ca="1">INDIRECT("'"&amp;$Q299&amp;"'!F125")</f>
        <v>0</v>
      </c>
      <c r="K299" s="197">
        <f ca="1">INDIRECT("'"&amp;$Q299&amp;"'!F127")</f>
        <v>0</v>
      </c>
      <c r="L299" s="197" t="str">
        <f ca="1">INDIRECT("'"&amp;$Q299&amp;"'!F129")</f>
        <v>N/A</v>
      </c>
      <c r="M299" s="197">
        <f ca="1">INDIRECT("'"&amp;$Q299&amp;"'!F132")</f>
        <v>0</v>
      </c>
      <c r="N299" s="197">
        <f ca="1">INDIRECT("'"&amp;$Q299&amp;"'!B134")</f>
        <v>0</v>
      </c>
      <c r="O299" s="197">
        <f ca="1">INDIRECT("'"&amp;$Q299&amp;"'!F142")</f>
        <v>0</v>
      </c>
      <c r="P299" s="197" t="str">
        <f ca="1">INDIRECT("'"&amp;$Q299&amp;"'!F144")</f>
        <v/>
      </c>
      <c r="Q299" t="s">
        <v>277</v>
      </c>
      <c r="R299">
        <v>32</v>
      </c>
    </row>
    <row r="300" spans="1:18" x14ac:dyDescent="0.25">
      <c r="A300" s="197" t="str">
        <f>'Total Payment Amount'!$D$2</f>
        <v>UCLA Health System</v>
      </c>
      <c r="B300" s="197" t="str">
        <f>'Total Payment Amount'!$D$3</f>
        <v>DY 7</v>
      </c>
      <c r="C300" s="198">
        <f>'Total Payment Amount'!$D$4</f>
        <v>41212</v>
      </c>
      <c r="D300" s="200" t="str">
        <f t="shared" ca="1" si="18"/>
        <v>Category 4: Surgical Site Infection Prevention</v>
      </c>
      <c r="E300" s="197">
        <f t="shared" ca="1" si="19"/>
        <v>1579050</v>
      </c>
      <c r="F300" s="197">
        <f t="shared" ca="1" si="20"/>
        <v>1579050</v>
      </c>
      <c r="G300" s="200" t="str">
        <f ca="1">INDIRECT("'"&amp;$Q300&amp;"'!B147")</f>
        <v>Optional Milestone:</v>
      </c>
      <c r="H300" s="200">
        <f ca="1">INDIRECT("'"&amp;$Q300&amp;"'!d147")</f>
        <v>0</v>
      </c>
      <c r="J300" s="197">
        <f ca="1">INDIRECT("'"&amp;$Q300&amp;"'!F150")</f>
        <v>0</v>
      </c>
      <c r="K300" s="197">
        <f ca="1">INDIRECT("'"&amp;$Q300&amp;"'!F152")</f>
        <v>0</v>
      </c>
      <c r="L300" s="197" t="str">
        <f ca="1">INDIRECT("'"&amp;$Q300&amp;"'!F154")</f>
        <v>N/A</v>
      </c>
      <c r="M300" s="197">
        <f ca="1">INDIRECT("'"&amp;$Q300&amp;"'!F157")</f>
        <v>0</v>
      </c>
      <c r="N300" s="197">
        <f ca="1">INDIRECT("'"&amp;$Q300&amp;"'!B159")</f>
        <v>0</v>
      </c>
      <c r="O300" s="197">
        <f ca="1">INDIRECT("'"&amp;$Q300&amp;"'!F167")</f>
        <v>0</v>
      </c>
      <c r="P300" s="197" t="str">
        <f ca="1">INDIRECT("'"&amp;$Q300&amp;"'!F169")</f>
        <v/>
      </c>
      <c r="Q300" t="s">
        <v>277</v>
      </c>
      <c r="R300">
        <v>32</v>
      </c>
    </row>
    <row r="301" spans="1:18" x14ac:dyDescent="0.25">
      <c r="A301" s="197" t="str">
        <f>'Total Payment Amount'!$D$2</f>
        <v>UCLA Health System</v>
      </c>
      <c r="B301" s="197" t="str">
        <f>'Total Payment Amount'!$D$3</f>
        <v>DY 7</v>
      </c>
      <c r="C301" s="198">
        <f>'Total Payment Amount'!$D$4</f>
        <v>41212</v>
      </c>
      <c r="D301" s="200" t="str">
        <f t="shared" ca="1" si="18"/>
        <v>Category 4: Surgical Site Infection Prevention</v>
      </c>
      <c r="E301" s="197">
        <f t="shared" ca="1" si="19"/>
        <v>1579050</v>
      </c>
      <c r="F301" s="197">
        <f t="shared" ca="1" si="20"/>
        <v>1579050</v>
      </c>
      <c r="G301" s="200" t="str">
        <f ca="1">INDIRECT("'"&amp;$Q301&amp;"'!B172")</f>
        <v>Optional Milestone:</v>
      </c>
      <c r="H301" s="200">
        <f ca="1">INDIRECT("'"&amp;$Q301&amp;"'!d172")</f>
        <v>0</v>
      </c>
      <c r="J301" s="197">
        <f ca="1">INDIRECT("'"&amp;$Q301&amp;"'!F175")</f>
        <v>0</v>
      </c>
      <c r="K301" s="197">
        <f ca="1">INDIRECT("'"&amp;$Q301&amp;"'!F177")</f>
        <v>0</v>
      </c>
      <c r="L301" s="197" t="str">
        <f ca="1">INDIRECT("'"&amp;$Q301&amp;"'!F179")</f>
        <v>N/A</v>
      </c>
      <c r="M301" s="197">
        <f ca="1">INDIRECT("'"&amp;$Q301&amp;"'!F182")</f>
        <v>0</v>
      </c>
      <c r="N301" s="197">
        <f ca="1">INDIRECT("'"&amp;$Q301&amp;"'!B184")</f>
        <v>0</v>
      </c>
      <c r="O301" s="197">
        <f ca="1">INDIRECT("'"&amp;$Q301&amp;"'!F192")</f>
        <v>0</v>
      </c>
      <c r="P301" s="197" t="str">
        <f ca="1">INDIRECT("'"&amp;$Q301&amp;"'!F194")</f>
        <v/>
      </c>
      <c r="Q301" t="s">
        <v>277</v>
      </c>
      <c r="R301">
        <v>32</v>
      </c>
    </row>
    <row r="302" spans="1:18" x14ac:dyDescent="0.25">
      <c r="A302" s="197" t="str">
        <f>'Total Payment Amount'!$D$2</f>
        <v>UCLA Health System</v>
      </c>
      <c r="B302" s="197" t="str">
        <f>'Total Payment Amount'!$D$3</f>
        <v>DY 7</v>
      </c>
      <c r="C302" s="198">
        <f>'Total Payment Amount'!$D$4</f>
        <v>41212</v>
      </c>
      <c r="D302" s="200" t="str">
        <f t="shared" ca="1" si="18"/>
        <v>Category 4: Hospital-Acquired Pressure Ulcer Prevention</v>
      </c>
      <c r="E302" s="197">
        <f t="shared" ca="1" si="19"/>
        <v>1579050</v>
      </c>
      <c r="F302" s="197">
        <f t="shared" ca="1" si="20"/>
        <v>1579050</v>
      </c>
      <c r="H302" s="200" t="str">
        <f ca="1">INDIRECT("'"&amp;$Q302&amp;"'!B21")</f>
        <v>Prevalence of Stage II, III, IV or unstagable pressure ulcers (%)</v>
      </c>
      <c r="J302" s="197">
        <f ca="1">INDIRECT("'"&amp;$Q302&amp;"'!F23")</f>
        <v>46</v>
      </c>
      <c r="K302" s="197">
        <f ca="1">INDIRECT("'"&amp;$Q302&amp;"'!F25")</f>
        <v>1945</v>
      </c>
      <c r="L302" s="197">
        <f ca="1">INDIRECT("'"&amp;$Q302&amp;"'!F27")</f>
        <v>2.365038560411311E-2</v>
      </c>
      <c r="N302" s="197" t="str">
        <f ca="1">INDIRECT("'"&amp;$Q302&amp;"'!B32")</f>
        <v xml:space="preserve">     Hospital-acquired pressure ulcer prevalence from July 2011 to June 2012 was 2.37%. The numerator (46) is patients with stage II, II, IV, or unstageable pressure ulcers. The denominator (1,945) is all patients 16 years or older who are assessed on the day of the prevalence study.
     HAPU data is collected at UCLA as part of Prevalence Day, a reoccurring monthly practice where nurses audit their own units. Using the NDNQI HAPU audit form, nurses enter information about the patient, risk factors, number and type of pressure ulcers, and all prevention efforts used. The HAPU data is collected and given to our Subject Matter Expert, who reviews and verifies the data. We are currently working with Santa Monica UCLA Medical Center to update our NDNQI reporting form to create a more standardized form for data collection and reporting based on the most current NDNQI Guidelines for Data Collection.
      Some of the challenges we faced with collecting this data included a transition period as a new clinician assumed the role of content expert for NDNQI pressure ulcer reporting, increased incidence of perioperative pressure ulcers during the month of April 2012, and an increase in the number of critically ill patients on the census during the reporting time period. A review and clarification of the NDNQI specifications and data validations are currently in progress.
     Once the data is validated, a report for each unit is created and distributed to the Unit Directors. This data covers an entire calendar year and allows the UDs to review their progress over the year and in comparison to the NDNQI 50th percentile ranking. It is then posted (by the Unit Directors) on the unit to inform their staff. The data is also used by the UPCs to drive performance improvement initiatives. Outside the units the data is also used by the Wound Ostomy &amp; Continence Care department to drive their work.</v>
      </c>
      <c r="O302" s="197" t="str">
        <f ca="1">INDIRECT("'"&amp;$Q302&amp;"'!F40")</f>
        <v>Yes</v>
      </c>
      <c r="P302" s="197">
        <f ca="1">INDIRECT("'"&amp;$Q302&amp;"'!F44")</f>
        <v>1</v>
      </c>
      <c r="Q302" t="s">
        <v>278</v>
      </c>
      <c r="R302">
        <v>33</v>
      </c>
    </row>
    <row r="303" spans="1:18" x14ac:dyDescent="0.25">
      <c r="A303" s="197" t="str">
        <f>'Total Payment Amount'!$D$2</f>
        <v>UCLA Health System</v>
      </c>
      <c r="B303" s="197" t="str">
        <f>'Total Payment Amount'!$D$3</f>
        <v>DY 7</v>
      </c>
      <c r="C303" s="198">
        <f>'Total Payment Amount'!$D$4</f>
        <v>41212</v>
      </c>
      <c r="D303" s="200" t="str">
        <f t="shared" ca="1" si="18"/>
        <v>Category 4: Hospital-Acquired Pressure Ulcer Prevention</v>
      </c>
      <c r="E303" s="197">
        <f t="shared" ca="1" si="19"/>
        <v>1579050</v>
      </c>
      <c r="F303" s="197">
        <f t="shared" ca="1" si="20"/>
        <v>1579050</v>
      </c>
      <c r="G303" s="200" t="str">
        <f ca="1">INDIRECT("'"&amp;$Q303&amp;"'!B47")</f>
        <v>Optional Milestone:</v>
      </c>
      <c r="H303" s="200" t="str">
        <f ca="1">INDIRECT("'"&amp;$Q303&amp;"'!D47")</f>
        <v>Achieve hospital-acquired pressure ulcer prevalence of less than 2.5%</v>
      </c>
      <c r="J303" s="197">
        <f ca="1">INDIRECT("'"&amp;$Q303&amp;"'!F50")</f>
        <v>0</v>
      </c>
      <c r="K303" s="197">
        <f ca="1">INDIRECT("'"&amp;$Q303&amp;"'!F52")</f>
        <v>0</v>
      </c>
      <c r="L303" s="197" t="str">
        <f ca="1">INDIRECT("'"&amp;$Q303&amp;"'!F54")</f>
        <v>Yes</v>
      </c>
      <c r="M303" s="197" t="str">
        <f ca="1">INDIRECT("'"&amp;$Q303&amp;"'!F57")</f>
        <v>Yes</v>
      </c>
      <c r="N303" s="197" t="str">
        <f ca="1">INDIRECT("'"&amp;$Q303&amp;"'!B59")</f>
        <v xml:space="preserve">     We have achieved a hospital-acquired pressure ulcer (HAPU) prevalence of less than 2.5%. This is an improvement from our baseline HAPU rate of 3.5% from the time period July 2009-June 2010.  This achievement is a result of a program that established evidence based Standards of Care to include risk assessment, outcomes, general care measures, prevention strategies, and treatment guidelines. House wide educational programs were provided to introduce the program and teach the nursing staff the specific aspects of the program and its implementation. The program is updated to include technological advancements in products and address new trends in the care environment.
     The current program reflects the on-going need for aggressive skin preservation efforts to prevent pressure ulcer formation. WOCN (Wound, Ostomy, and Continence Nurses)-led teaching rounds are conducted in high-risk areas to model behaviors, educate regarding prevention and treatment, and articulate the standards and guidelines to nurses and physicians. Some severely compromised or critically ill patients with multiple co-morbidities, multi-system organ failure, pre-terminal conditions, etc. may develop a pressure ulcer despite all efforts aimed at prevention. The standards provide best practice suggestions to improve comfort and reduce the likelihood that the ulcer will deteriorate. Standards and Guidelines for the neonatal and pediatric populations are being developed to address the needs of these fragile patients.
     We have recently added additional products to sustain improvements in preventing pressure ulcers. We have added a heel suspension boot to offload pressure to heels and prevent heel pressure ulcers. We have also added a line of silicone bordered foam dressings to our product formulary to protect patients with fragile skin from skin injury resulting from dressing removal. In addition, we have updated our skin and wound care guidelines to reflect the changes in practice. We are looking at trials using silicone bordered foam dressings as a component of a pressure ulcer prevention program in the OR. The trial is awaiting approval by the Value Analysis Committee. We are also planning a hospital wide in-service of the updated Pressure Ulcer and Wound Care Guidelines for fall of 2012.</v>
      </c>
      <c r="O303" s="197" t="str">
        <f ca="1">INDIRECT("'"&amp;$Q303&amp;"'!F67")</f>
        <v>Yes</v>
      </c>
      <c r="P303" s="197">
        <f ca="1">INDIRECT("'"&amp;$Q303&amp;"'!F69")</f>
        <v>1</v>
      </c>
      <c r="Q303" t="s">
        <v>278</v>
      </c>
      <c r="R303">
        <v>33</v>
      </c>
    </row>
    <row r="304" spans="1:18" x14ac:dyDescent="0.25">
      <c r="A304" s="197" t="str">
        <f>'Total Payment Amount'!$D$2</f>
        <v>UCLA Health System</v>
      </c>
      <c r="B304" s="197" t="str">
        <f>'Total Payment Amount'!$D$3</f>
        <v>DY 7</v>
      </c>
      <c r="C304" s="198">
        <f>'Total Payment Amount'!$D$4</f>
        <v>41212</v>
      </c>
      <c r="D304" s="200" t="str">
        <f t="shared" ca="1" si="18"/>
        <v>Category 4: Hospital-Acquired Pressure Ulcer Prevention</v>
      </c>
      <c r="E304" s="197">
        <f t="shared" ca="1" si="19"/>
        <v>1579050</v>
      </c>
      <c r="F304" s="197">
        <f t="shared" ca="1" si="20"/>
        <v>1579050</v>
      </c>
      <c r="G304" s="200" t="str">
        <f ca="1">INDIRECT("'"&amp;$Q304&amp;"'!B72")</f>
        <v>Optional Milestone:</v>
      </c>
      <c r="H304" s="200" t="str">
        <f ca="1">INDIRECT("'"&amp;$Q304&amp;"'!D72")</f>
        <v>Share data, promising practices and findings with SNI to foster shared learning and benchmarking across the California public hospitals</v>
      </c>
      <c r="J304" s="197">
        <f ca="1">INDIRECT("'"&amp;$Q304&amp;"'!F75")</f>
        <v>0</v>
      </c>
      <c r="K304" s="197">
        <f ca="1">INDIRECT("'"&amp;$Q304&amp;"'!F77")</f>
        <v>0</v>
      </c>
      <c r="L304" s="197" t="str">
        <f ca="1">INDIRECT("'"&amp;$Q304&amp;"'!F79")</f>
        <v>Yes</v>
      </c>
      <c r="M304" s="197" t="str">
        <f ca="1">INDIRECT("'"&amp;$Q304&amp;"'!F82")</f>
        <v>Yes</v>
      </c>
      <c r="N304" s="197" t="str">
        <f ca="1">INDIRECT("'"&amp;$Q304&amp;"'!B84")</f>
        <v>HAPU promising practices and findings were sent to SNI in Quarter 1 2012 to foster shared learning and benchmarking. This included information on our comprehensive pressure ulcer prevention program and its established evidence based Standards of Care to include risk assessment, outcomes, general care measures, prevention strategies, and treatment guidelines. In addition, we outlined our Skin Health Resource Nurse program that was developed to attract and educate volunteer RN’s to serve as practice models and resources on their units.</v>
      </c>
      <c r="O304" s="197" t="str">
        <f ca="1">INDIRECT("'"&amp;$Q304&amp;"'!F92")</f>
        <v>Yes</v>
      </c>
      <c r="P304" s="197">
        <f ca="1">INDIRECT("'"&amp;$Q304&amp;"'!F94")</f>
        <v>1</v>
      </c>
      <c r="Q304" t="s">
        <v>278</v>
      </c>
      <c r="R304">
        <v>33</v>
      </c>
    </row>
    <row r="305" spans="1:18" x14ac:dyDescent="0.25">
      <c r="A305" s="197" t="str">
        <f>'Total Payment Amount'!$D$2</f>
        <v>UCLA Health System</v>
      </c>
      <c r="B305" s="197" t="str">
        <f>'Total Payment Amount'!$D$3</f>
        <v>DY 7</v>
      </c>
      <c r="C305" s="198">
        <f>'Total Payment Amount'!$D$4</f>
        <v>41212</v>
      </c>
      <c r="D305" s="200" t="str">
        <f t="shared" ca="1" si="18"/>
        <v>Category 4: Hospital-Acquired Pressure Ulcer Prevention</v>
      </c>
      <c r="E305" s="197">
        <f t="shared" ca="1" si="19"/>
        <v>1579050</v>
      </c>
      <c r="F305" s="197">
        <f t="shared" ca="1" si="20"/>
        <v>1579050</v>
      </c>
      <c r="G305" s="200" t="str">
        <f ca="1">INDIRECT("'"&amp;$Q305&amp;"'!B97")</f>
        <v>Optional Milestone:</v>
      </c>
      <c r="H305" s="200">
        <f ca="1">INDIRECT("'"&amp;$Q305&amp;"'!d97")</f>
        <v>0</v>
      </c>
      <c r="J305" s="197">
        <f ca="1">INDIRECT("'"&amp;$Q305&amp;"'!F100")</f>
        <v>0</v>
      </c>
      <c r="K305" s="197">
        <f ca="1">INDIRECT("'"&amp;$Q305&amp;"'!F102")</f>
        <v>0</v>
      </c>
      <c r="L305" s="197" t="str">
        <f ca="1">INDIRECT("'"&amp;$Q305&amp;"'!F104")</f>
        <v>N/A</v>
      </c>
      <c r="M305" s="197">
        <f ca="1">INDIRECT("'"&amp;$Q305&amp;"'!F107")</f>
        <v>0</v>
      </c>
      <c r="N305" s="197">
        <f ca="1">INDIRECT("'"&amp;$Q305&amp;"'!B109")</f>
        <v>0</v>
      </c>
      <c r="O305" s="197">
        <f ca="1">INDIRECT("'"&amp;$Q305&amp;"'!F117")</f>
        <v>0</v>
      </c>
      <c r="P305" s="197" t="str">
        <f ca="1">INDIRECT("'"&amp;$Q305&amp;"'!F119")</f>
        <v/>
      </c>
      <c r="Q305" t="s">
        <v>278</v>
      </c>
      <c r="R305">
        <v>33</v>
      </c>
    </row>
    <row r="306" spans="1:18" x14ac:dyDescent="0.25">
      <c r="A306" s="197" t="str">
        <f>'Total Payment Amount'!$D$2</f>
        <v>UCLA Health System</v>
      </c>
      <c r="B306" s="197" t="str">
        <f>'Total Payment Amount'!$D$3</f>
        <v>DY 7</v>
      </c>
      <c r="C306" s="198">
        <f>'Total Payment Amount'!$D$4</f>
        <v>41212</v>
      </c>
      <c r="D306" s="200" t="str">
        <f t="shared" ca="1" si="18"/>
        <v>Category 4: Hospital-Acquired Pressure Ulcer Prevention</v>
      </c>
      <c r="E306" s="197">
        <f t="shared" ca="1" si="19"/>
        <v>1579050</v>
      </c>
      <c r="F306" s="197">
        <f t="shared" ca="1" si="20"/>
        <v>1579050</v>
      </c>
      <c r="G306" s="200" t="str">
        <f ca="1">INDIRECT("'"&amp;$Q306&amp;"'!B122")</f>
        <v>Optional Milestone:</v>
      </c>
      <c r="H306" s="200">
        <f ca="1">INDIRECT("'"&amp;$Q306&amp;"'!d122")</f>
        <v>0</v>
      </c>
      <c r="J306" s="197">
        <f ca="1">INDIRECT("'"&amp;$Q306&amp;"'!F125")</f>
        <v>0</v>
      </c>
      <c r="K306" s="197">
        <f ca="1">INDIRECT("'"&amp;$Q306&amp;"'!F127")</f>
        <v>0</v>
      </c>
      <c r="L306" s="197" t="str">
        <f ca="1">INDIRECT("'"&amp;$Q306&amp;"'!F129")</f>
        <v>N/A</v>
      </c>
      <c r="M306" s="197">
        <f ca="1">INDIRECT("'"&amp;$Q306&amp;"'!F132")</f>
        <v>0</v>
      </c>
      <c r="N306" s="197">
        <f ca="1">INDIRECT("'"&amp;$Q306&amp;"'!B134")</f>
        <v>0</v>
      </c>
      <c r="O306" s="197">
        <f ca="1">INDIRECT("'"&amp;$Q306&amp;"'!F142")</f>
        <v>0</v>
      </c>
      <c r="P306" s="197" t="str">
        <f ca="1">INDIRECT("'"&amp;$Q306&amp;"'!F144")</f>
        <v/>
      </c>
      <c r="Q306" t="s">
        <v>278</v>
      </c>
      <c r="R306">
        <v>33</v>
      </c>
    </row>
    <row r="307" spans="1:18" x14ac:dyDescent="0.25">
      <c r="A307" s="197" t="str">
        <f>'Total Payment Amount'!$D$2</f>
        <v>UCLA Health System</v>
      </c>
      <c r="B307" s="197" t="str">
        <f>'Total Payment Amount'!$D$3</f>
        <v>DY 7</v>
      </c>
      <c r="C307" s="198">
        <f>'Total Payment Amount'!$D$4</f>
        <v>41212</v>
      </c>
      <c r="D307" s="200" t="str">
        <f t="shared" ca="1" si="18"/>
        <v>Category 4: Hospital-Acquired Pressure Ulcer Prevention</v>
      </c>
      <c r="E307" s="197">
        <f t="shared" ca="1" si="19"/>
        <v>1579050</v>
      </c>
      <c r="F307" s="197">
        <f t="shared" ca="1" si="20"/>
        <v>1579050</v>
      </c>
      <c r="G307" s="200" t="str">
        <f ca="1">INDIRECT("'"&amp;$Q307&amp;"'!B147")</f>
        <v>Optional Milestone:</v>
      </c>
      <c r="H307" s="200">
        <f ca="1">INDIRECT("'"&amp;$Q307&amp;"'!d147")</f>
        <v>0</v>
      </c>
      <c r="J307" s="197">
        <f ca="1">INDIRECT("'"&amp;$Q307&amp;"'!F150")</f>
        <v>0</v>
      </c>
      <c r="K307" s="197">
        <f ca="1">INDIRECT("'"&amp;$Q307&amp;"'!F152")</f>
        <v>0</v>
      </c>
      <c r="L307" s="197" t="str">
        <f ca="1">INDIRECT("'"&amp;$Q307&amp;"'!F154")</f>
        <v>N/A</v>
      </c>
      <c r="M307" s="197">
        <f ca="1">INDIRECT("'"&amp;$Q307&amp;"'!F157")</f>
        <v>0</v>
      </c>
      <c r="N307" s="197">
        <f ca="1">INDIRECT("'"&amp;$Q307&amp;"'!B159")</f>
        <v>0</v>
      </c>
      <c r="O307" s="197">
        <f ca="1">INDIRECT("'"&amp;$Q307&amp;"'!F167")</f>
        <v>0</v>
      </c>
      <c r="P307" s="197" t="str">
        <f ca="1">INDIRECT("'"&amp;$Q307&amp;"'!F169")</f>
        <v/>
      </c>
      <c r="Q307" t="s">
        <v>278</v>
      </c>
      <c r="R307">
        <v>33</v>
      </c>
    </row>
    <row r="308" spans="1:18" x14ac:dyDescent="0.25">
      <c r="A308" s="197" t="str">
        <f>'Total Payment Amount'!$D$2</f>
        <v>UCLA Health System</v>
      </c>
      <c r="B308" s="197" t="str">
        <f>'Total Payment Amount'!$D$3</f>
        <v>DY 7</v>
      </c>
      <c r="C308" s="198">
        <f>'Total Payment Amount'!$D$4</f>
        <v>41212</v>
      </c>
      <c r="D308" s="200" t="str">
        <f t="shared" ca="1" si="18"/>
        <v>Category 4: Hospital-Acquired Pressure Ulcer Prevention</v>
      </c>
      <c r="E308" s="197">
        <f t="shared" ca="1" si="19"/>
        <v>1579050</v>
      </c>
      <c r="F308" s="197">
        <f t="shared" ca="1" si="20"/>
        <v>1579050</v>
      </c>
      <c r="G308" s="200" t="str">
        <f ca="1">INDIRECT("'"&amp;$Q308&amp;"'!B172")</f>
        <v>Optional Milestone:</v>
      </c>
      <c r="H308" s="200">
        <f ca="1">INDIRECT("'"&amp;$Q308&amp;"'!d172")</f>
        <v>0</v>
      </c>
      <c r="J308" s="197">
        <f ca="1">INDIRECT("'"&amp;$Q308&amp;"'!F175")</f>
        <v>0</v>
      </c>
      <c r="K308" s="197">
        <f ca="1">INDIRECT("'"&amp;$Q308&amp;"'!F177")</f>
        <v>0</v>
      </c>
      <c r="L308" s="197" t="str">
        <f ca="1">INDIRECT("'"&amp;$Q308&amp;"'!F179")</f>
        <v>N/A</v>
      </c>
      <c r="M308" s="197">
        <f ca="1">INDIRECT("'"&amp;$Q308&amp;"'!F182")</f>
        <v>0</v>
      </c>
      <c r="N308" s="197">
        <f ca="1">INDIRECT("'"&amp;$Q308&amp;"'!B184")</f>
        <v>0</v>
      </c>
      <c r="O308" s="197">
        <f ca="1">INDIRECT("'"&amp;$Q308&amp;"'!F192")</f>
        <v>0</v>
      </c>
      <c r="P308" s="197" t="str">
        <f ca="1">INDIRECT("'"&amp;$Q308&amp;"'!F194")</f>
        <v/>
      </c>
      <c r="Q308" t="s">
        <v>278</v>
      </c>
      <c r="R308">
        <v>33</v>
      </c>
    </row>
    <row r="309" spans="1:18" x14ac:dyDescent="0.25">
      <c r="A309" s="197" t="str">
        <f>'Total Payment Amount'!$D$2</f>
        <v>UCLA Health System</v>
      </c>
      <c r="B309" s="197" t="str">
        <f>'Total Payment Amount'!$D$3</f>
        <v>DY 7</v>
      </c>
      <c r="C309" s="198">
        <f>'Total Payment Amount'!$D$4</f>
        <v>41212</v>
      </c>
      <c r="D309" s="200" t="str">
        <f t="shared" ca="1" si="18"/>
        <v>Category 4: Hospital-Acquired Pressure Ulcer Prevention</v>
      </c>
      <c r="E309" s="197">
        <f t="shared" ca="1" si="19"/>
        <v>1579050</v>
      </c>
      <c r="F309" s="197">
        <f t="shared" ca="1" si="20"/>
        <v>1579050</v>
      </c>
      <c r="G309" s="200" t="str">
        <f ca="1">INDIRECT("'"&amp;$Q309&amp;"'!B197")</f>
        <v>Optional Milestone:</v>
      </c>
      <c r="H309" s="200">
        <f ca="1">INDIRECT("'"&amp;$Q309&amp;"'!d197")</f>
        <v>0</v>
      </c>
      <c r="J309" s="197">
        <f ca="1">INDIRECT("'"&amp;$Q309&amp;"'!F200")</f>
        <v>0</v>
      </c>
      <c r="K309" s="197">
        <f ca="1">INDIRECT("'"&amp;$Q309&amp;"'!F202")</f>
        <v>0</v>
      </c>
      <c r="L309" s="197" t="str">
        <f ca="1">INDIRECT("'"&amp;$Q309&amp;"'!F204")</f>
        <v>N/A</v>
      </c>
      <c r="M309" s="197">
        <f ca="1">INDIRECT("'"&amp;$Q309&amp;"'!F207")</f>
        <v>0</v>
      </c>
      <c r="N309" s="197">
        <f ca="1">INDIRECT("'"&amp;$Q309&amp;"'!B209")</f>
        <v>0</v>
      </c>
      <c r="O309" s="197">
        <f ca="1">INDIRECT("'"&amp;$Q309&amp;"'!F217")</f>
        <v>0</v>
      </c>
      <c r="P309" s="197" t="str">
        <f ca="1">INDIRECT("'"&amp;$Q309&amp;"'!F219")</f>
        <v/>
      </c>
      <c r="Q309" t="s">
        <v>278</v>
      </c>
      <c r="R309">
        <v>33</v>
      </c>
    </row>
    <row r="310" spans="1:18" x14ac:dyDescent="0.25">
      <c r="A310" s="197" t="str">
        <f>'Total Payment Amount'!$D$2</f>
        <v>UCLA Health System</v>
      </c>
      <c r="B310" s="197" t="str">
        <f>'Total Payment Amount'!$D$3</f>
        <v>DY 7</v>
      </c>
      <c r="C310" s="198">
        <f>'Total Payment Amount'!$D$4</f>
        <v>41212</v>
      </c>
      <c r="D310" s="200" t="str">
        <f t="shared" ca="1" si="18"/>
        <v>Category 4: Hospital-Acquired Pressure Ulcer Prevention</v>
      </c>
      <c r="E310" s="197">
        <f t="shared" ca="1" si="19"/>
        <v>1579050</v>
      </c>
      <c r="F310" s="197">
        <f t="shared" ca="1" si="20"/>
        <v>1579050</v>
      </c>
      <c r="G310" s="200" t="str">
        <f ca="1">INDIRECT("'"&amp;$Q310&amp;"'!B222")</f>
        <v>Optional Milestone:</v>
      </c>
      <c r="H310" s="200">
        <f ca="1">INDIRECT("'"&amp;$Q310&amp;"'!d222")</f>
        <v>0</v>
      </c>
      <c r="J310" s="197">
        <f ca="1">INDIRECT("'"&amp;$Q310&amp;"'!F225")</f>
        <v>0</v>
      </c>
      <c r="K310" s="197">
        <f ca="1">INDIRECT("'"&amp;$Q310&amp;"'!F227")</f>
        <v>0</v>
      </c>
      <c r="L310" s="197" t="str">
        <f ca="1">INDIRECT("'"&amp;$Q310&amp;"'!F229")</f>
        <v>N/A</v>
      </c>
      <c r="M310" s="197">
        <f ca="1">INDIRECT("'"&amp;$Q310&amp;"'!F232")</f>
        <v>0</v>
      </c>
      <c r="N310" s="197">
        <f ca="1">INDIRECT("'"&amp;$Q310&amp;"'!B234")</f>
        <v>0</v>
      </c>
      <c r="O310" s="197">
        <f ca="1">INDIRECT("'"&amp;$Q310&amp;"'!F242")</f>
        <v>0</v>
      </c>
      <c r="P310" s="197" t="str">
        <f ca="1">INDIRECT("'"&amp;$Q310&amp;"'!F244")</f>
        <v/>
      </c>
      <c r="Q310" t="s">
        <v>278</v>
      </c>
      <c r="R310">
        <v>33</v>
      </c>
    </row>
    <row r="311" spans="1:18" x14ac:dyDescent="0.25">
      <c r="A311" s="197" t="str">
        <f>'Total Payment Amount'!$D$2</f>
        <v>UCLA Health System</v>
      </c>
      <c r="B311" s="197" t="str">
        <f>'Total Payment Amount'!$D$3</f>
        <v>DY 7</v>
      </c>
      <c r="C311" s="198">
        <f>'Total Payment Amount'!$D$4</f>
        <v>41212</v>
      </c>
      <c r="D311" s="200" t="str">
        <f t="shared" ca="1" si="18"/>
        <v>Category 4: Hospital-Acquired Pressure Ulcer Prevention</v>
      </c>
      <c r="E311" s="197">
        <f t="shared" ca="1" si="19"/>
        <v>1579050</v>
      </c>
      <c r="F311" s="197">
        <f t="shared" ca="1" si="20"/>
        <v>1579050</v>
      </c>
      <c r="G311" s="200" t="str">
        <f ca="1">INDIRECT("'"&amp;$Q311&amp;"'!B247")</f>
        <v>Optional Milestone:</v>
      </c>
      <c r="H311" s="200">
        <f ca="1">INDIRECT("'"&amp;$Q311&amp;"'!d247")</f>
        <v>0</v>
      </c>
      <c r="J311" s="197">
        <f ca="1">INDIRECT("'"&amp;$Q311&amp;"'!F250")</f>
        <v>0</v>
      </c>
      <c r="K311" s="197">
        <f ca="1">INDIRECT("'"&amp;$Q311&amp;"'!F252")</f>
        <v>0</v>
      </c>
      <c r="L311" s="197" t="str">
        <f ca="1">INDIRECT("'"&amp;$Q311&amp;"'!F254")</f>
        <v>N/A</v>
      </c>
      <c r="M311" s="197">
        <f ca="1">INDIRECT("'"&amp;$Q311&amp;"'!F257")</f>
        <v>0</v>
      </c>
      <c r="N311" s="197">
        <f ca="1">INDIRECT("'"&amp;$Q311&amp;"'!B259")</f>
        <v>0</v>
      </c>
      <c r="O311" s="197">
        <f ca="1">INDIRECT("'"&amp;$Q311&amp;"'!F267")</f>
        <v>0</v>
      </c>
      <c r="P311" s="197" t="str">
        <f ca="1">INDIRECT("'"&amp;$Q311&amp;"'!F269")</f>
        <v/>
      </c>
      <c r="Q311" t="s">
        <v>278</v>
      </c>
      <c r="R311">
        <v>33</v>
      </c>
    </row>
    <row r="312" spans="1:18" x14ac:dyDescent="0.25">
      <c r="A312" s="197" t="str">
        <f>'Total Payment Amount'!$D$2</f>
        <v>UCLA Health System</v>
      </c>
      <c r="B312" s="197" t="str">
        <f>'Total Payment Amount'!$D$3</f>
        <v>DY 7</v>
      </c>
      <c r="C312" s="198">
        <f>'Total Payment Amount'!$D$4</f>
        <v>41212</v>
      </c>
      <c r="D312" s="200" t="str">
        <f t="shared" ca="1" si="18"/>
        <v>Category 4: Hospital-Acquired Pressure Ulcer Prevention</v>
      </c>
      <c r="E312" s="197">
        <f t="shared" ca="1" si="19"/>
        <v>1579050</v>
      </c>
      <c r="F312" s="197">
        <f t="shared" ca="1" si="20"/>
        <v>1579050</v>
      </c>
      <c r="G312" s="200" t="str">
        <f ca="1">INDIRECT("'"&amp;$Q312&amp;"'!B272")</f>
        <v>Optional Milestone:</v>
      </c>
      <c r="H312" s="200">
        <f ca="1">INDIRECT("'"&amp;$Q312&amp;"'!d272")</f>
        <v>0</v>
      </c>
      <c r="J312" s="197">
        <f ca="1">INDIRECT("'"&amp;$Q312&amp;"'!F275")</f>
        <v>0</v>
      </c>
      <c r="K312" s="197">
        <f ca="1">INDIRECT("'"&amp;$Q312&amp;"'!F277")</f>
        <v>0</v>
      </c>
      <c r="L312" s="197" t="str">
        <f ca="1">INDIRECT("'"&amp;$Q312&amp;"'!F279")</f>
        <v>N/A</v>
      </c>
      <c r="M312" s="197">
        <f ca="1">INDIRECT("'"&amp;$Q312&amp;"'!F282")</f>
        <v>0</v>
      </c>
      <c r="N312" s="197">
        <f ca="1">INDIRECT("'"&amp;$Q312&amp;"'!B284")</f>
        <v>0</v>
      </c>
      <c r="O312" s="197">
        <f ca="1">INDIRECT("'"&amp;$Q312&amp;"'!F292")</f>
        <v>0</v>
      </c>
      <c r="P312" s="197" t="str">
        <f ca="1">INDIRECT("'"&amp;$Q312&amp;"'!F294")</f>
        <v/>
      </c>
      <c r="Q312" t="s">
        <v>278</v>
      </c>
      <c r="R312">
        <v>33</v>
      </c>
    </row>
    <row r="313" spans="1:18" x14ac:dyDescent="0.25">
      <c r="A313" s="197" t="str">
        <f>'Total Payment Amount'!$D$2</f>
        <v>UCLA Health System</v>
      </c>
      <c r="B313" s="197" t="str">
        <f>'Total Payment Amount'!$D$3</f>
        <v>DY 7</v>
      </c>
      <c r="C313" s="198">
        <f>'Total Payment Amount'!$D$4</f>
        <v>41212</v>
      </c>
      <c r="D313" s="200" t="str">
        <f t="shared" ca="1" si="18"/>
        <v>Category 4: Hospital-Acquired Pressure Ulcer Prevention</v>
      </c>
      <c r="E313" s="197">
        <f t="shared" ca="1" si="19"/>
        <v>1579050</v>
      </c>
      <c r="F313" s="197">
        <f t="shared" ca="1" si="20"/>
        <v>1579050</v>
      </c>
      <c r="G313" s="200" t="str">
        <f ca="1">INDIRECT("'"&amp;$Q313&amp;"'!B297")</f>
        <v>Optional Milestone:</v>
      </c>
      <c r="H313" s="200">
        <f ca="1">INDIRECT("'"&amp;$Q313&amp;"'!D297")</f>
        <v>0</v>
      </c>
      <c r="J313" s="197">
        <f ca="1">INDIRECT("'"&amp;$Q313&amp;"'!F300")</f>
        <v>0</v>
      </c>
      <c r="K313" s="197">
        <f ca="1">INDIRECT("'"&amp;$Q313&amp;"'!F302")</f>
        <v>0</v>
      </c>
      <c r="L313" s="197" t="str">
        <f ca="1">INDIRECT("'"&amp;$Q313&amp;"'!F304")</f>
        <v>N/A</v>
      </c>
      <c r="M313" s="197">
        <f ca="1">INDIRECT("'"&amp;$Q313&amp;"'!F307")</f>
        <v>0</v>
      </c>
      <c r="N313" s="197">
        <f ca="1">INDIRECT("'"&amp;$Q313&amp;"'!B309")</f>
        <v>0</v>
      </c>
      <c r="O313" s="197">
        <f ca="1">INDIRECT("'"&amp;$Q313&amp;"'!F317")</f>
        <v>0</v>
      </c>
      <c r="P313" s="197" t="str">
        <f ca="1">INDIRECT("'"&amp;$Q313&amp;"'!F319")</f>
        <v/>
      </c>
      <c r="Q313" t="s">
        <v>278</v>
      </c>
      <c r="R313">
        <v>33</v>
      </c>
    </row>
    <row r="314" spans="1:18" x14ac:dyDescent="0.25">
      <c r="A314" s="197" t="str">
        <f>'Total Payment Amount'!$D$2</f>
        <v>UCLA Health System</v>
      </c>
      <c r="B314" s="197" t="str">
        <f>'Total Payment Amount'!$D$3</f>
        <v>DY 7</v>
      </c>
      <c r="C314" s="198">
        <f>'Total Payment Amount'!$D$4</f>
        <v>41212</v>
      </c>
      <c r="D314" s="200" t="str">
        <f t="shared" ca="1" si="18"/>
        <v>Category 4: Hospital-Acquired Pressure Ulcer Prevention</v>
      </c>
      <c r="E314" s="197">
        <f t="shared" ca="1" si="19"/>
        <v>1579050</v>
      </c>
      <c r="F314" s="197">
        <f t="shared" ca="1" si="20"/>
        <v>1579050</v>
      </c>
      <c r="G314" s="200" t="str">
        <f ca="1">INDIRECT("'"&amp;$Q314&amp;"'!B322")</f>
        <v>Optional Milestone:</v>
      </c>
      <c r="H314" s="200">
        <f ca="1">INDIRECT("'"&amp;$Q314&amp;"'!D322")</f>
        <v>0</v>
      </c>
      <c r="J314" s="197">
        <f ca="1">INDIRECT("'"&amp;$Q314&amp;"'!F325")</f>
        <v>0</v>
      </c>
      <c r="K314" s="197">
        <f ca="1">INDIRECT("'"&amp;$Q314&amp;"'!F327")</f>
        <v>0</v>
      </c>
      <c r="L314" s="197" t="str">
        <f ca="1">INDIRECT("'"&amp;$Q314&amp;"'!F329")</f>
        <v>N/A</v>
      </c>
      <c r="M314" s="197">
        <f ca="1">INDIRECT("'"&amp;$Q314&amp;"'!F332")</f>
        <v>0</v>
      </c>
      <c r="N314" s="197">
        <f ca="1">INDIRECT("'"&amp;$Q314&amp;"'!B334")</f>
        <v>0</v>
      </c>
      <c r="O314" s="197">
        <f ca="1">INDIRECT("'"&amp;$Q314&amp;"'!F342")</f>
        <v>0</v>
      </c>
      <c r="P314" s="197" t="str">
        <f ca="1">INDIRECT("'"&amp;$Q314&amp;"'!F344")</f>
        <v/>
      </c>
      <c r="Q314" t="s">
        <v>278</v>
      </c>
      <c r="R314">
        <v>33</v>
      </c>
    </row>
    <row r="315" spans="1:18" x14ac:dyDescent="0.25">
      <c r="A315" s="197" t="str">
        <f>'Total Payment Amount'!$D$2</f>
        <v>UCLA Health System</v>
      </c>
      <c r="B315" s="197" t="str">
        <f>'Total Payment Amount'!$D$3</f>
        <v>DY 7</v>
      </c>
      <c r="C315" s="198">
        <f>'Total Payment Amount'!$D$4</f>
        <v>41212</v>
      </c>
      <c r="D315" s="200" t="str">
        <f t="shared" ca="1" si="18"/>
        <v>Category 4: Hospital-Acquired Pressure Ulcer Prevention</v>
      </c>
      <c r="E315" s="197">
        <f t="shared" ca="1" si="19"/>
        <v>1579050</v>
      </c>
      <c r="F315" s="197">
        <f t="shared" ca="1" si="20"/>
        <v>1579050</v>
      </c>
      <c r="G315" s="200" t="str">
        <f ca="1">INDIRECT("'"&amp;$Q315&amp;"'!B347")</f>
        <v>Optional Milestone:</v>
      </c>
      <c r="H315" s="200">
        <f ca="1">INDIRECT("'"&amp;$Q315&amp;"'!D347")</f>
        <v>0</v>
      </c>
      <c r="J315" s="197">
        <f ca="1">INDIRECT("'"&amp;$Q315&amp;"'!F350")</f>
        <v>0</v>
      </c>
      <c r="K315" s="197">
        <f ca="1">INDIRECT("'"&amp;$Q315&amp;"'!F352")</f>
        <v>0</v>
      </c>
      <c r="L315" s="197" t="str">
        <f ca="1">INDIRECT("'"&amp;$Q315&amp;"'!F354")</f>
        <v>N/A</v>
      </c>
      <c r="M315" s="197">
        <f ca="1">INDIRECT("'"&amp;$Q315&amp;"'!F357")</f>
        <v>0</v>
      </c>
      <c r="N315" s="197">
        <f ca="1">INDIRECT("'"&amp;$Q315&amp;"'!B359")</f>
        <v>0</v>
      </c>
      <c r="O315" s="197">
        <f ca="1">INDIRECT("'"&amp;$Q315&amp;"'!F367")</f>
        <v>0</v>
      </c>
      <c r="P315" s="197" t="str">
        <f ca="1">INDIRECT("'"&amp;$Q315&amp;"'!F369")</f>
        <v/>
      </c>
      <c r="Q315" t="s">
        <v>278</v>
      </c>
      <c r="R315">
        <v>33</v>
      </c>
    </row>
    <row r="316" spans="1:18" x14ac:dyDescent="0.25">
      <c r="A316" s="197" t="str">
        <f>'Total Payment Amount'!$D$2</f>
        <v>UCLA Health System</v>
      </c>
      <c r="B316" s="197" t="str">
        <f>'Total Payment Amount'!$D$3</f>
        <v>DY 7</v>
      </c>
      <c r="C316" s="198">
        <f>'Total Payment Amount'!$D$4</f>
        <v>41212</v>
      </c>
      <c r="D316" s="200" t="str">
        <f t="shared" ca="1" si="18"/>
        <v>Category 4: Stroke Management</v>
      </c>
      <c r="E316" s="197">
        <f t="shared" ca="1" si="19"/>
        <v>0</v>
      </c>
      <c r="F316" s="197">
        <f t="shared" ca="1" si="20"/>
        <v>0</v>
      </c>
      <c r="H316" s="200">
        <f ca="1">INDIRECT("'"&amp;$Q316&amp;"'!D22")</f>
        <v>0</v>
      </c>
      <c r="J316" s="197">
        <f ca="1">INDIRECT("'"&amp;$Q316&amp;"'!F25")</f>
        <v>0</v>
      </c>
      <c r="K316" s="197">
        <f ca="1">INDIRECT("'"&amp;$Q316&amp;"'!F27")</f>
        <v>0</v>
      </c>
      <c r="L316" s="197" t="str">
        <f ca="1">INDIRECT("'"&amp;$Q316&amp;"'!F29")</f>
        <v>N/A</v>
      </c>
      <c r="M316" s="197">
        <f ca="1">INDIRECT("'"&amp;$Q316&amp;"'!F32")</f>
        <v>0</v>
      </c>
      <c r="N316" s="197">
        <f ca="1">INDIRECT("'"&amp;$Q316&amp;"'!B34")</f>
        <v>0</v>
      </c>
      <c r="O316" s="197">
        <f ca="1">INDIRECT("'"&amp;$Q316&amp;"'!F42")</f>
        <v>0</v>
      </c>
      <c r="P316" s="197" t="str">
        <f ca="1">INDIRECT("'"&amp;$Q316&amp;"'!F44")</f>
        <v/>
      </c>
      <c r="Q316" t="s">
        <v>279</v>
      </c>
      <c r="R316">
        <v>34</v>
      </c>
    </row>
    <row r="317" spans="1:18" x14ac:dyDescent="0.25">
      <c r="A317" s="197" t="str">
        <f>'Total Payment Amount'!$D$2</f>
        <v>UCLA Health System</v>
      </c>
      <c r="B317" s="197" t="str">
        <f>'Total Payment Amount'!$D$3</f>
        <v>DY 7</v>
      </c>
      <c r="C317" s="198">
        <f>'Total Payment Amount'!$D$4</f>
        <v>41212</v>
      </c>
      <c r="D317" s="200" t="str">
        <f t="shared" ca="1" si="18"/>
        <v>Category 4: Stroke Management</v>
      </c>
      <c r="E317" s="197">
        <f t="shared" ca="1" si="19"/>
        <v>0</v>
      </c>
      <c r="F317" s="197">
        <f t="shared" ca="1" si="20"/>
        <v>0</v>
      </c>
      <c r="G317" s="200" t="str">
        <f ca="1">INDIRECT("'"&amp;$Q317&amp;"'!B47")</f>
        <v>Optional Milestone:</v>
      </c>
      <c r="H317" s="200">
        <f ca="1">INDIRECT("'"&amp;$Q317&amp;"'!D47")</f>
        <v>0</v>
      </c>
      <c r="J317" s="197">
        <f ca="1">INDIRECT("'"&amp;$Q317&amp;"'!F50")</f>
        <v>0</v>
      </c>
      <c r="K317" s="197">
        <f ca="1">INDIRECT("'"&amp;$Q317&amp;"'!F52")</f>
        <v>0</v>
      </c>
      <c r="L317" s="197" t="str">
        <f ca="1">INDIRECT("'"&amp;$Q317&amp;"'!F54")</f>
        <v>N/A</v>
      </c>
      <c r="M317" s="197">
        <f ca="1">INDIRECT("'"&amp;$Q317&amp;"'!F57")</f>
        <v>0</v>
      </c>
      <c r="N317" s="197">
        <f ca="1">INDIRECT("'"&amp;$Q317&amp;"'!B59")</f>
        <v>0</v>
      </c>
      <c r="O317" s="197">
        <f ca="1">INDIRECT("'"&amp;$Q317&amp;"'!F67")</f>
        <v>0</v>
      </c>
      <c r="P317" s="197" t="str">
        <f ca="1">INDIRECT("'"&amp;$Q317&amp;"'!F69")</f>
        <v/>
      </c>
      <c r="Q317" t="s">
        <v>279</v>
      </c>
      <c r="R317">
        <v>34</v>
      </c>
    </row>
    <row r="318" spans="1:18" x14ac:dyDescent="0.25">
      <c r="A318" s="197" t="str">
        <f>'Total Payment Amount'!$D$2</f>
        <v>UCLA Health System</v>
      </c>
      <c r="B318" s="197" t="str">
        <f>'Total Payment Amount'!$D$3</f>
        <v>DY 7</v>
      </c>
      <c r="C318" s="198">
        <f>'Total Payment Amount'!$D$4</f>
        <v>41212</v>
      </c>
      <c r="D318" s="200" t="str">
        <f t="shared" ca="1" si="18"/>
        <v>Category 4: Stroke Management</v>
      </c>
      <c r="E318" s="197">
        <f t="shared" ca="1" si="19"/>
        <v>0</v>
      </c>
      <c r="F318" s="197">
        <f t="shared" ca="1" si="20"/>
        <v>0</v>
      </c>
      <c r="G318" s="200" t="str">
        <f ca="1">INDIRECT("'"&amp;$Q318&amp;"'!B72")</f>
        <v>Optional Milestone:</v>
      </c>
      <c r="H318" s="200">
        <f ca="1">INDIRECT("'"&amp;$Q318&amp;"'!D72")</f>
        <v>0</v>
      </c>
      <c r="J318" s="197">
        <f ca="1">INDIRECT("'"&amp;$Q318&amp;"'!F75")</f>
        <v>0</v>
      </c>
      <c r="K318" s="197">
        <f ca="1">INDIRECT("'"&amp;$Q318&amp;"'!F77")</f>
        <v>0</v>
      </c>
      <c r="L318" s="197" t="str">
        <f ca="1">INDIRECT("'"&amp;$Q318&amp;"'!F79")</f>
        <v>N/A</v>
      </c>
      <c r="M318" s="197">
        <f ca="1">INDIRECT("'"&amp;$Q318&amp;"'!F82")</f>
        <v>0</v>
      </c>
      <c r="N318" s="197">
        <f ca="1">INDIRECT("'"&amp;$Q318&amp;"'!B84")</f>
        <v>0</v>
      </c>
      <c r="O318" s="197">
        <f ca="1">INDIRECT("'"&amp;$Q318&amp;"'!F92")</f>
        <v>0</v>
      </c>
      <c r="P318" s="197" t="str">
        <f ca="1">INDIRECT("'"&amp;$Q318&amp;"'!F94")</f>
        <v/>
      </c>
      <c r="Q318" t="s">
        <v>279</v>
      </c>
      <c r="R318">
        <v>34</v>
      </c>
    </row>
    <row r="319" spans="1:18" x14ac:dyDescent="0.25">
      <c r="A319" s="197" t="str">
        <f>'Total Payment Amount'!$D$2</f>
        <v>UCLA Health System</v>
      </c>
      <c r="B319" s="197" t="str">
        <f>'Total Payment Amount'!$D$3</f>
        <v>DY 7</v>
      </c>
      <c r="C319" s="198">
        <f>'Total Payment Amount'!$D$4</f>
        <v>41212</v>
      </c>
      <c r="D319" s="200" t="str">
        <f t="shared" ca="1" si="18"/>
        <v>Category 4: Stroke Management</v>
      </c>
      <c r="E319" s="197">
        <f t="shared" ca="1" si="19"/>
        <v>0</v>
      </c>
      <c r="F319" s="197">
        <f t="shared" ca="1" si="20"/>
        <v>0</v>
      </c>
      <c r="G319" s="200" t="str">
        <f ca="1">INDIRECT("'"&amp;$Q319&amp;"'!B97")</f>
        <v>Optional Milestone:</v>
      </c>
      <c r="H319" s="200">
        <f ca="1">INDIRECT("'"&amp;$Q319&amp;"'!d97")</f>
        <v>0</v>
      </c>
      <c r="J319" s="197">
        <f ca="1">INDIRECT("'"&amp;$Q319&amp;"'!F100")</f>
        <v>0</v>
      </c>
      <c r="K319" s="197">
        <f ca="1">INDIRECT("'"&amp;$Q319&amp;"'!F102")</f>
        <v>0</v>
      </c>
      <c r="L319" s="197" t="str">
        <f ca="1">INDIRECT("'"&amp;$Q319&amp;"'!F104")</f>
        <v>N/A</v>
      </c>
      <c r="M319" s="197">
        <f ca="1">INDIRECT("'"&amp;$Q319&amp;"'!F107")</f>
        <v>0</v>
      </c>
      <c r="N319" s="197">
        <f ca="1">INDIRECT("'"&amp;$Q319&amp;"'!B109")</f>
        <v>0</v>
      </c>
      <c r="O319" s="197">
        <f ca="1">INDIRECT("'"&amp;$Q319&amp;"'!F117")</f>
        <v>0</v>
      </c>
      <c r="P319" s="197" t="str">
        <f ca="1">INDIRECT("'"&amp;$Q319&amp;"'!F119")</f>
        <v/>
      </c>
      <c r="Q319" t="s">
        <v>279</v>
      </c>
      <c r="R319">
        <v>34</v>
      </c>
    </row>
    <row r="320" spans="1:18" x14ac:dyDescent="0.25">
      <c r="A320" s="197" t="str">
        <f>'Total Payment Amount'!$D$2</f>
        <v>UCLA Health System</v>
      </c>
      <c r="B320" s="197" t="str">
        <f>'Total Payment Amount'!$D$3</f>
        <v>DY 7</v>
      </c>
      <c r="C320" s="198">
        <f>'Total Payment Amount'!$D$4</f>
        <v>41212</v>
      </c>
      <c r="D320" s="200" t="str">
        <f t="shared" ca="1" si="18"/>
        <v>Category 4: Stroke Management</v>
      </c>
      <c r="E320" s="197">
        <f t="shared" ca="1" si="19"/>
        <v>0</v>
      </c>
      <c r="F320" s="197">
        <f t="shared" ca="1" si="20"/>
        <v>0</v>
      </c>
      <c r="G320" s="200" t="str">
        <f ca="1">INDIRECT("'"&amp;$Q320&amp;"'!B122")</f>
        <v>Optional Milestone:</v>
      </c>
      <c r="H320" s="200">
        <f ca="1">INDIRECT("'"&amp;$Q320&amp;"'!d122")</f>
        <v>0</v>
      </c>
      <c r="J320" s="197">
        <f ca="1">INDIRECT("'"&amp;$Q320&amp;"'!F125")</f>
        <v>0</v>
      </c>
      <c r="K320" s="197">
        <f ca="1">INDIRECT("'"&amp;$Q320&amp;"'!F127")</f>
        <v>0</v>
      </c>
      <c r="L320" s="197" t="str">
        <f ca="1">INDIRECT("'"&amp;$Q320&amp;"'!F129")</f>
        <v>N/A</v>
      </c>
      <c r="M320" s="197">
        <f ca="1">INDIRECT("'"&amp;$Q320&amp;"'!F132")</f>
        <v>0</v>
      </c>
      <c r="N320" s="197">
        <f ca="1">INDIRECT("'"&amp;$Q320&amp;"'!B134")</f>
        <v>0</v>
      </c>
      <c r="O320" s="197">
        <f ca="1">INDIRECT("'"&amp;$Q320&amp;"'!F142")</f>
        <v>0</v>
      </c>
      <c r="P320" s="197" t="str">
        <f ca="1">INDIRECT("'"&amp;$Q320&amp;"'!F144")</f>
        <v/>
      </c>
      <c r="Q320" t="s">
        <v>279</v>
      </c>
      <c r="R320">
        <v>34</v>
      </c>
    </row>
    <row r="321" spans="1:18" x14ac:dyDescent="0.25">
      <c r="A321" s="197" t="str">
        <f>'Total Payment Amount'!$D$2</f>
        <v>UCLA Health System</v>
      </c>
      <c r="B321" s="197" t="str">
        <f>'Total Payment Amount'!$D$3</f>
        <v>DY 7</v>
      </c>
      <c r="C321" s="198">
        <f>'Total Payment Amount'!$D$4</f>
        <v>41212</v>
      </c>
      <c r="D321" s="200" t="str">
        <f t="shared" ca="1" si="18"/>
        <v>Category 4: Stroke Management</v>
      </c>
      <c r="E321" s="197">
        <f t="shared" ca="1" si="19"/>
        <v>0</v>
      </c>
      <c r="F321" s="197">
        <f t="shared" ca="1" si="20"/>
        <v>0</v>
      </c>
      <c r="G321" s="200" t="str">
        <f ca="1">INDIRECT("'"&amp;$Q321&amp;"'!B147")</f>
        <v>Optional Milestone:</v>
      </c>
      <c r="H321" s="200">
        <f ca="1">INDIRECT("'"&amp;$Q321&amp;"'!d147")</f>
        <v>0</v>
      </c>
      <c r="J321" s="197">
        <f ca="1">INDIRECT("'"&amp;$Q321&amp;"'!F150")</f>
        <v>0</v>
      </c>
      <c r="K321" s="197">
        <f ca="1">INDIRECT("'"&amp;$Q321&amp;"'!F152")</f>
        <v>0</v>
      </c>
      <c r="L321" s="197" t="str">
        <f ca="1">INDIRECT("'"&amp;$Q321&amp;"'!F154")</f>
        <v>N/A</v>
      </c>
      <c r="M321" s="197">
        <f ca="1">INDIRECT("'"&amp;$Q321&amp;"'!F157")</f>
        <v>0</v>
      </c>
      <c r="N321" s="197">
        <f ca="1">INDIRECT("'"&amp;$Q321&amp;"'!B159")</f>
        <v>0</v>
      </c>
      <c r="O321" s="197">
        <f ca="1">INDIRECT("'"&amp;$Q321&amp;"'!F167")</f>
        <v>0</v>
      </c>
      <c r="P321" s="197" t="str">
        <f ca="1">INDIRECT("'"&amp;$Q321&amp;"'!F169")</f>
        <v/>
      </c>
      <c r="Q321" t="s">
        <v>279</v>
      </c>
      <c r="R321">
        <v>34</v>
      </c>
    </row>
    <row r="322" spans="1:18" x14ac:dyDescent="0.25">
      <c r="A322" s="197" t="str">
        <f>'Total Payment Amount'!$D$2</f>
        <v>UCLA Health System</v>
      </c>
      <c r="B322" s="197" t="str">
        <f>'Total Payment Amount'!$D$3</f>
        <v>DY 7</v>
      </c>
      <c r="C322" s="198">
        <f>'Total Payment Amount'!$D$4</f>
        <v>41212</v>
      </c>
      <c r="D322" s="200" t="str">
        <f t="shared" ca="1" si="18"/>
        <v>Category 4: Venous Thromboembolism (VTE) Prevention and Treatment</v>
      </c>
      <c r="E322" s="197">
        <f t="shared" ca="1" si="19"/>
        <v>0</v>
      </c>
      <c r="F322" s="197">
        <f t="shared" ca="1" si="20"/>
        <v>0</v>
      </c>
      <c r="H322" s="200">
        <f ca="1">INDIRECT("'"&amp;$Q322&amp;"'!D22")</f>
        <v>0</v>
      </c>
      <c r="J322" s="197">
        <f ca="1">INDIRECT("'"&amp;$Q322&amp;"'!F25")</f>
        <v>0</v>
      </c>
      <c r="K322" s="197">
        <f ca="1">INDIRECT("'"&amp;$Q322&amp;"'!F27")</f>
        <v>0</v>
      </c>
      <c r="L322" s="197" t="str">
        <f ca="1">INDIRECT("'"&amp;$Q322&amp;"'!F29")</f>
        <v>N/A</v>
      </c>
      <c r="M322" s="197">
        <f ca="1">INDIRECT("'"&amp;$Q322&amp;"'!F32")</f>
        <v>0</v>
      </c>
      <c r="N322" s="197">
        <f ca="1">INDIRECT("'"&amp;$Q322&amp;"'!B34")</f>
        <v>0</v>
      </c>
      <c r="O322" s="197">
        <f ca="1">INDIRECT("'"&amp;$Q322&amp;"'!F42")</f>
        <v>0</v>
      </c>
      <c r="P322" s="197" t="str">
        <f ca="1">INDIRECT("'"&amp;$Q322&amp;"'!F44")</f>
        <v/>
      </c>
      <c r="Q322" t="s">
        <v>280</v>
      </c>
      <c r="R322">
        <v>35</v>
      </c>
    </row>
    <row r="323" spans="1:18" x14ac:dyDescent="0.25">
      <c r="A323" s="197" t="str">
        <f>'Total Payment Amount'!$D$2</f>
        <v>UCLA Health System</v>
      </c>
      <c r="B323" s="197" t="str">
        <f>'Total Payment Amount'!$D$3</f>
        <v>DY 7</v>
      </c>
      <c r="C323" s="198">
        <f>'Total Payment Amount'!$D$4</f>
        <v>41212</v>
      </c>
      <c r="D323" s="200" t="str">
        <f t="shared" ca="1" si="18"/>
        <v>Category 4: Venous Thromboembolism (VTE) Prevention and Treatment</v>
      </c>
      <c r="E323" s="197">
        <f t="shared" ca="1" si="19"/>
        <v>0</v>
      </c>
      <c r="F323" s="197">
        <f t="shared" ca="1" si="20"/>
        <v>0</v>
      </c>
      <c r="G323" s="200" t="str">
        <f ca="1">INDIRECT("'"&amp;$Q323&amp;"'!B47")</f>
        <v>Optional Milestone:</v>
      </c>
      <c r="H323" s="200">
        <f ca="1">INDIRECT("'"&amp;$Q323&amp;"'!D47")</f>
        <v>0</v>
      </c>
      <c r="J323" s="197">
        <f ca="1">INDIRECT("'"&amp;$Q323&amp;"'!F50")</f>
        <v>0</v>
      </c>
      <c r="K323" s="197">
        <f ca="1">INDIRECT("'"&amp;$Q323&amp;"'!F52")</f>
        <v>0</v>
      </c>
      <c r="L323" s="197" t="str">
        <f ca="1">INDIRECT("'"&amp;$Q323&amp;"'!F54")</f>
        <v>N/A</v>
      </c>
      <c r="M323" s="197">
        <f ca="1">INDIRECT("'"&amp;$Q323&amp;"'!F57")</f>
        <v>0</v>
      </c>
      <c r="N323" s="197">
        <f ca="1">INDIRECT("'"&amp;$Q323&amp;"'!B59")</f>
        <v>0</v>
      </c>
      <c r="O323" s="197">
        <f ca="1">INDIRECT("'"&amp;$Q323&amp;"'!F67")</f>
        <v>0</v>
      </c>
      <c r="P323" s="197" t="str">
        <f ca="1">INDIRECT("'"&amp;$Q323&amp;"'!F69")</f>
        <v/>
      </c>
      <c r="Q323" t="s">
        <v>280</v>
      </c>
      <c r="R323">
        <v>35</v>
      </c>
    </row>
    <row r="324" spans="1:18" x14ac:dyDescent="0.25">
      <c r="A324" s="197" t="str">
        <f>'Total Payment Amount'!$D$2</f>
        <v>UCLA Health System</v>
      </c>
      <c r="B324" s="197" t="str">
        <f>'Total Payment Amount'!$D$3</f>
        <v>DY 7</v>
      </c>
      <c r="C324" s="198">
        <f>'Total Payment Amount'!$D$4</f>
        <v>41212</v>
      </c>
      <c r="D324" s="200" t="str">
        <f t="shared" ca="1" si="18"/>
        <v>Category 4: Venous Thromboembolism (VTE) Prevention and Treatment</v>
      </c>
      <c r="E324" s="197">
        <f t="shared" ca="1" si="19"/>
        <v>0</v>
      </c>
      <c r="F324" s="197">
        <f t="shared" ca="1" si="20"/>
        <v>0</v>
      </c>
      <c r="G324" s="200" t="str">
        <f ca="1">INDIRECT("'"&amp;$Q324&amp;"'!B72")</f>
        <v>Optional Milestone:</v>
      </c>
      <c r="H324" s="200">
        <f ca="1">INDIRECT("'"&amp;$Q324&amp;"'!D72")</f>
        <v>0</v>
      </c>
      <c r="J324" s="197">
        <f ca="1">INDIRECT("'"&amp;$Q324&amp;"'!F75")</f>
        <v>0</v>
      </c>
      <c r="K324" s="197">
        <f ca="1">INDIRECT("'"&amp;$Q324&amp;"'!F77")</f>
        <v>0</v>
      </c>
      <c r="L324" s="197" t="str">
        <f ca="1">INDIRECT("'"&amp;$Q324&amp;"'!F79")</f>
        <v>N/A</v>
      </c>
      <c r="M324" s="197">
        <f ca="1">INDIRECT("'"&amp;$Q324&amp;"'!F82")</f>
        <v>0</v>
      </c>
      <c r="N324" s="197">
        <f ca="1">INDIRECT("'"&amp;$Q324&amp;"'!B84")</f>
        <v>0</v>
      </c>
      <c r="O324" s="197">
        <f ca="1">INDIRECT("'"&amp;$Q324&amp;"'!F92")</f>
        <v>0</v>
      </c>
      <c r="P324" s="197" t="str">
        <f ca="1">INDIRECT("'"&amp;$Q324&amp;"'!F94")</f>
        <v/>
      </c>
      <c r="Q324" t="s">
        <v>280</v>
      </c>
      <c r="R324">
        <v>35</v>
      </c>
    </row>
    <row r="325" spans="1:18" x14ac:dyDescent="0.25">
      <c r="A325" s="197" t="str">
        <f>'Total Payment Amount'!$D$2</f>
        <v>UCLA Health System</v>
      </c>
      <c r="B325" s="197" t="str">
        <f>'Total Payment Amount'!$D$3</f>
        <v>DY 7</v>
      </c>
      <c r="C325" s="198">
        <f>'Total Payment Amount'!$D$4</f>
        <v>41212</v>
      </c>
      <c r="D325" s="200" t="str">
        <f t="shared" ca="1" si="18"/>
        <v>Category 4: Venous Thromboembolism (VTE) Prevention and Treatment</v>
      </c>
      <c r="E325" s="197">
        <f t="shared" ca="1" si="19"/>
        <v>0</v>
      </c>
      <c r="F325" s="197">
        <f t="shared" ca="1" si="20"/>
        <v>0</v>
      </c>
      <c r="G325" s="200" t="str">
        <f ca="1">INDIRECT("'"&amp;$Q325&amp;"'!B97")</f>
        <v>Optional Milestone:</v>
      </c>
      <c r="H325" s="200">
        <f ca="1">INDIRECT("'"&amp;$Q325&amp;"'!d97")</f>
        <v>0</v>
      </c>
      <c r="J325" s="197">
        <f ca="1">INDIRECT("'"&amp;$Q325&amp;"'!F100")</f>
        <v>0</v>
      </c>
      <c r="K325" s="197">
        <f ca="1">INDIRECT("'"&amp;$Q325&amp;"'!F102")</f>
        <v>0</v>
      </c>
      <c r="L325" s="197" t="str">
        <f ca="1">INDIRECT("'"&amp;$Q325&amp;"'!F104")</f>
        <v>N/A</v>
      </c>
      <c r="M325" s="197">
        <f ca="1">INDIRECT("'"&amp;$Q325&amp;"'!F107")</f>
        <v>0</v>
      </c>
      <c r="N325" s="197">
        <f ca="1">INDIRECT("'"&amp;$Q325&amp;"'!B109")</f>
        <v>0</v>
      </c>
      <c r="O325" s="197">
        <f ca="1">INDIRECT("'"&amp;$Q325&amp;"'!F117")</f>
        <v>0</v>
      </c>
      <c r="P325" s="197" t="str">
        <f ca="1">INDIRECT("'"&amp;$Q325&amp;"'!F119")</f>
        <v/>
      </c>
      <c r="Q325" t="s">
        <v>280</v>
      </c>
      <c r="R325">
        <v>35</v>
      </c>
    </row>
    <row r="326" spans="1:18" x14ac:dyDescent="0.25">
      <c r="A326" s="197" t="str">
        <f>'Total Payment Amount'!$D$2</f>
        <v>UCLA Health System</v>
      </c>
      <c r="B326" s="197" t="str">
        <f>'Total Payment Amount'!$D$3</f>
        <v>DY 7</v>
      </c>
      <c r="C326" s="198">
        <f>'Total Payment Amount'!$D$4</f>
        <v>41212</v>
      </c>
      <c r="D326" s="200" t="str">
        <f t="shared" ca="1" si="18"/>
        <v>Category 4: Venous Thromboembolism (VTE) Prevention and Treatment</v>
      </c>
      <c r="E326" s="197">
        <f t="shared" ca="1" si="19"/>
        <v>0</v>
      </c>
      <c r="F326" s="197">
        <f t="shared" ca="1" si="20"/>
        <v>0</v>
      </c>
      <c r="G326" s="200" t="str">
        <f ca="1">INDIRECT("'"&amp;$Q326&amp;"'!B122")</f>
        <v>Optional Milestone:</v>
      </c>
      <c r="H326" s="200">
        <f ca="1">INDIRECT("'"&amp;$Q326&amp;"'!d122")</f>
        <v>0</v>
      </c>
      <c r="J326" s="197">
        <f ca="1">INDIRECT("'"&amp;$Q326&amp;"'!F125")</f>
        <v>0</v>
      </c>
      <c r="K326" s="197">
        <f ca="1">INDIRECT("'"&amp;$Q326&amp;"'!F127")</f>
        <v>0</v>
      </c>
      <c r="L326" s="197" t="str">
        <f ca="1">INDIRECT("'"&amp;$Q326&amp;"'!F129")</f>
        <v>N/A</v>
      </c>
      <c r="M326" s="197">
        <f ca="1">INDIRECT("'"&amp;$Q326&amp;"'!F132")</f>
        <v>0</v>
      </c>
      <c r="N326" s="197">
        <f ca="1">INDIRECT("'"&amp;$Q326&amp;"'!B134")</f>
        <v>0</v>
      </c>
      <c r="O326" s="197">
        <f ca="1">INDIRECT("'"&amp;$Q326&amp;"'!F142")</f>
        <v>0</v>
      </c>
      <c r="P326" s="197" t="str">
        <f ca="1">INDIRECT("'"&amp;$Q326&amp;"'!F144")</f>
        <v/>
      </c>
      <c r="Q326" t="s">
        <v>280</v>
      </c>
      <c r="R326">
        <v>35</v>
      </c>
    </row>
    <row r="327" spans="1:18" x14ac:dyDescent="0.25">
      <c r="A327" s="197" t="str">
        <f>'Total Payment Amount'!$D$2</f>
        <v>UCLA Health System</v>
      </c>
      <c r="B327" s="197" t="str">
        <f>'Total Payment Amount'!$D$3</f>
        <v>DY 7</v>
      </c>
      <c r="C327" s="198">
        <f>'Total Payment Amount'!$D$4</f>
        <v>41212</v>
      </c>
      <c r="D327" s="200" t="str">
        <f t="shared" ca="1" si="18"/>
        <v>Category 4: Venous Thromboembolism (VTE) Prevention and Treatment</v>
      </c>
      <c r="E327" s="197">
        <f t="shared" ca="1" si="19"/>
        <v>0</v>
      </c>
      <c r="F327" s="197">
        <f t="shared" ca="1" si="20"/>
        <v>0</v>
      </c>
      <c r="G327" s="200" t="str">
        <f ca="1">INDIRECT("'"&amp;$Q327&amp;"'!B147")</f>
        <v>Optional Milestone:</v>
      </c>
      <c r="H327" s="200">
        <f ca="1">INDIRECT("'"&amp;$Q327&amp;"'!d147")</f>
        <v>0</v>
      </c>
      <c r="J327" s="197">
        <f ca="1">INDIRECT("'"&amp;$Q327&amp;"'!F150")</f>
        <v>0</v>
      </c>
      <c r="K327" s="197">
        <f ca="1">INDIRECT("'"&amp;$Q327&amp;"'!F152")</f>
        <v>0</v>
      </c>
      <c r="L327" s="197" t="str">
        <f ca="1">INDIRECT("'"&amp;$Q327&amp;"'!F154")</f>
        <v>N/A</v>
      </c>
      <c r="M327" s="197">
        <f ca="1">INDIRECT("'"&amp;$Q327&amp;"'!F157")</f>
        <v>0</v>
      </c>
      <c r="N327" s="197">
        <f ca="1">INDIRECT("'"&amp;$Q327&amp;"'!B159")</f>
        <v>0</v>
      </c>
      <c r="O327" s="197">
        <f ca="1">INDIRECT("'"&amp;$Q327&amp;"'!F167")</f>
        <v>0</v>
      </c>
      <c r="P327" s="197" t="str">
        <f ca="1">INDIRECT("'"&amp;$Q327&amp;"'!F169")</f>
        <v/>
      </c>
      <c r="Q327" t="s">
        <v>280</v>
      </c>
      <c r="R327">
        <v>35</v>
      </c>
    </row>
    <row r="328" spans="1:18" x14ac:dyDescent="0.25">
      <c r="A328" s="197" t="str">
        <f>'Total Payment Amount'!$D$2</f>
        <v>UCLA Health System</v>
      </c>
      <c r="B328" s="197" t="str">
        <f>'Total Payment Amount'!$D$3</f>
        <v>DY 7</v>
      </c>
      <c r="C328" s="198">
        <f>'Total Payment Amount'!$D$4</f>
        <v>41212</v>
      </c>
      <c r="D328" s="200" t="str">
        <f t="shared" ca="1" si="18"/>
        <v>Category 4: Venous Thromboembolism (VTE) Prevention and Treatment</v>
      </c>
      <c r="E328" s="197">
        <f t="shared" ca="1" si="19"/>
        <v>0</v>
      </c>
      <c r="F328" s="197">
        <f t="shared" ca="1" si="20"/>
        <v>0</v>
      </c>
      <c r="G328" s="200" t="str">
        <f ca="1">INDIRECT("'"&amp;$Q328&amp;"'!B172")</f>
        <v>Optional Milestone:</v>
      </c>
      <c r="H328" s="200">
        <f ca="1">INDIRECT("'"&amp;$Q328&amp;"'!d172")</f>
        <v>0</v>
      </c>
      <c r="J328" s="197">
        <f ca="1">INDIRECT("'"&amp;$Q328&amp;"'!F175")</f>
        <v>0</v>
      </c>
      <c r="K328" s="197">
        <f ca="1">INDIRECT("'"&amp;$Q328&amp;"'!F177")</f>
        <v>0</v>
      </c>
      <c r="L328" s="197" t="str">
        <f ca="1">INDIRECT("'"&amp;$Q328&amp;"'!F179")</f>
        <v>N/A</v>
      </c>
      <c r="M328" s="197">
        <f ca="1">INDIRECT("'"&amp;$Q328&amp;"'!F182")</f>
        <v>0</v>
      </c>
      <c r="N328" s="197">
        <f ca="1">INDIRECT("'"&amp;$Q328&amp;"'!B184")</f>
        <v>0</v>
      </c>
      <c r="O328" s="197">
        <f ca="1">INDIRECT("'"&amp;$Q328&amp;"'!F192")</f>
        <v>0</v>
      </c>
      <c r="P328" s="197" t="str">
        <f ca="1">INDIRECT("'"&amp;$Q328&amp;"'!F194")</f>
        <v/>
      </c>
      <c r="Q328" t="s">
        <v>280</v>
      </c>
      <c r="R328">
        <v>35</v>
      </c>
    </row>
    <row r="329" spans="1:18" x14ac:dyDescent="0.25">
      <c r="A329" s="197" t="str">
        <f>'Total Payment Amount'!$D$2</f>
        <v>UCLA Health System</v>
      </c>
      <c r="B329" s="197" t="str">
        <f>'Total Payment Amount'!$D$3</f>
        <v>DY 7</v>
      </c>
      <c r="C329" s="198">
        <f>'Total Payment Amount'!$D$4</f>
        <v>41212</v>
      </c>
      <c r="D329" s="200" t="str">
        <f t="shared" ca="1" si="18"/>
        <v>Category 4: Falls with Injury Prevention</v>
      </c>
      <c r="E329" s="197">
        <f t="shared" ca="1" si="19"/>
        <v>0</v>
      </c>
      <c r="F329" s="197">
        <f t="shared" ca="1" si="20"/>
        <v>0</v>
      </c>
      <c r="H329" s="200" t="str">
        <f ca="1">INDIRECT("'"&amp;$Q329&amp;"'!B21")</f>
        <v>Prevalence of patient falls with injuries (Rate per 1,000 patient days)</v>
      </c>
      <c r="J329" s="197">
        <f ca="1">INDIRECT("'"&amp;$Q329&amp;"'!F23")</f>
        <v>0</v>
      </c>
      <c r="K329" s="197">
        <f ca="1">INDIRECT("'"&amp;$Q329&amp;"'!F25")</f>
        <v>0</v>
      </c>
      <c r="L329" s="197" t="str">
        <f ca="1">INDIRECT("'"&amp;$Q329&amp;"'!F27")</f>
        <v>N/A</v>
      </c>
      <c r="N329" s="197">
        <f ca="1">INDIRECT("'"&amp;$Q329&amp;"'!B32")</f>
        <v>0</v>
      </c>
      <c r="O329" s="197">
        <f ca="1">INDIRECT("'"&amp;$Q329&amp;"'!F40")</f>
        <v>0</v>
      </c>
      <c r="P329" s="197" t="str">
        <f ca="1">INDIRECT("'"&amp;$Q329&amp;"'!F44")</f>
        <v/>
      </c>
      <c r="Q329" t="s">
        <v>281</v>
      </c>
      <c r="R329">
        <v>36</v>
      </c>
    </row>
    <row r="330" spans="1:18" x14ac:dyDescent="0.25">
      <c r="A330" s="197" t="str">
        <f>'Total Payment Amount'!$D$2</f>
        <v>UCLA Health System</v>
      </c>
      <c r="B330" s="197" t="str">
        <f>'Total Payment Amount'!$D$3</f>
        <v>DY 7</v>
      </c>
      <c r="C330" s="198">
        <f>'Total Payment Amount'!$D$4</f>
        <v>41212</v>
      </c>
      <c r="D330" s="200" t="str">
        <f t="shared" ca="1" si="18"/>
        <v>Category 4: Falls with Injury Prevention</v>
      </c>
      <c r="E330" s="197">
        <f t="shared" ca="1" si="19"/>
        <v>0</v>
      </c>
      <c r="F330" s="197">
        <f t="shared" ca="1" si="20"/>
        <v>0</v>
      </c>
      <c r="G330" s="200" t="str">
        <f ca="1">INDIRECT("'"&amp;$Q330&amp;"'!B47")</f>
        <v>Optional Milestone:</v>
      </c>
      <c r="H330" s="200">
        <f ca="1">INDIRECT("'"&amp;$Q330&amp;"'!D47")</f>
        <v>0</v>
      </c>
      <c r="J330" s="197">
        <f ca="1">INDIRECT("'"&amp;$Q330&amp;"'!F50")</f>
        <v>0</v>
      </c>
      <c r="K330" s="197">
        <f ca="1">INDIRECT("'"&amp;$Q330&amp;"'!F52")</f>
        <v>0</v>
      </c>
      <c r="L330" s="197" t="str">
        <f ca="1">INDIRECT("'"&amp;$Q330&amp;"'!F54")</f>
        <v>N/A</v>
      </c>
      <c r="M330" s="197">
        <f ca="1">INDIRECT("'"&amp;$Q330&amp;"'!F57")</f>
        <v>0</v>
      </c>
      <c r="N330" s="197">
        <f ca="1">INDIRECT("'"&amp;$Q330&amp;"'!B59")</f>
        <v>0</v>
      </c>
      <c r="O330" s="197">
        <f ca="1">INDIRECT("'"&amp;$Q330&amp;"'!F67")</f>
        <v>0</v>
      </c>
      <c r="P330" s="197" t="str">
        <f ca="1">INDIRECT("'"&amp;$Q330&amp;"'!F69")</f>
        <v/>
      </c>
      <c r="Q330" t="s">
        <v>281</v>
      </c>
      <c r="R330">
        <v>36</v>
      </c>
    </row>
    <row r="331" spans="1:18" x14ac:dyDescent="0.25">
      <c r="A331" s="197" t="str">
        <f>'Total Payment Amount'!$D$2</f>
        <v>UCLA Health System</v>
      </c>
      <c r="B331" s="197" t="str">
        <f>'Total Payment Amount'!$D$3</f>
        <v>DY 7</v>
      </c>
      <c r="C331" s="198">
        <f>'Total Payment Amount'!$D$4</f>
        <v>41212</v>
      </c>
      <c r="D331" s="200" t="str">
        <f t="shared" ca="1" si="18"/>
        <v>Category 4: Falls with Injury Prevention</v>
      </c>
      <c r="E331" s="197">
        <f t="shared" ca="1" si="19"/>
        <v>0</v>
      </c>
      <c r="F331" s="197">
        <f t="shared" ca="1" si="20"/>
        <v>0</v>
      </c>
      <c r="G331" s="200" t="str">
        <f ca="1">INDIRECT("'"&amp;$Q331&amp;"'!B72")</f>
        <v>Optional Milestone:</v>
      </c>
      <c r="H331" s="200">
        <f ca="1">INDIRECT("'"&amp;$Q331&amp;"'!D72")</f>
        <v>0</v>
      </c>
      <c r="J331" s="197">
        <f ca="1">INDIRECT("'"&amp;$Q331&amp;"'!F75")</f>
        <v>0</v>
      </c>
      <c r="K331" s="197">
        <f ca="1">INDIRECT("'"&amp;$Q331&amp;"'!F77")</f>
        <v>0</v>
      </c>
      <c r="L331" s="197" t="str">
        <f ca="1">INDIRECT("'"&amp;$Q331&amp;"'!F79")</f>
        <v>N/A</v>
      </c>
      <c r="M331" s="197">
        <f ca="1">INDIRECT("'"&amp;$Q331&amp;"'!F82")</f>
        <v>0</v>
      </c>
      <c r="N331" s="197">
        <f ca="1">INDIRECT("'"&amp;$Q331&amp;"'!B84")</f>
        <v>0</v>
      </c>
      <c r="O331" s="197">
        <f ca="1">INDIRECT("'"&amp;$Q331&amp;"'!F92")</f>
        <v>0</v>
      </c>
      <c r="P331" s="197" t="str">
        <f ca="1">INDIRECT("'"&amp;$Q331&amp;"'!F94")</f>
        <v/>
      </c>
      <c r="Q331" t="s">
        <v>281</v>
      </c>
      <c r="R331">
        <v>36</v>
      </c>
    </row>
    <row r="332" spans="1:18" x14ac:dyDescent="0.25">
      <c r="A332" s="197" t="str">
        <f>'Total Payment Amount'!$D$2</f>
        <v>UCLA Health System</v>
      </c>
      <c r="B332" s="197" t="str">
        <f>'Total Payment Amount'!$D$3</f>
        <v>DY 7</v>
      </c>
      <c r="C332" s="198">
        <f>'Total Payment Amount'!$D$4</f>
        <v>41212</v>
      </c>
      <c r="D332" s="200" t="str">
        <f t="shared" ca="1" si="18"/>
        <v>Category 4: Falls with Injury Prevention</v>
      </c>
      <c r="E332" s="197">
        <f t="shared" ca="1" si="19"/>
        <v>0</v>
      </c>
      <c r="F332" s="197">
        <f t="shared" ca="1" si="20"/>
        <v>0</v>
      </c>
      <c r="G332" s="200" t="str">
        <f ca="1">INDIRECT("'"&amp;$Q332&amp;"'!B97")</f>
        <v>Optional Milestone:</v>
      </c>
      <c r="H332" s="200">
        <f ca="1">INDIRECT("'"&amp;$Q332&amp;"'!d97")</f>
        <v>0</v>
      </c>
      <c r="J332" s="197">
        <f ca="1">INDIRECT("'"&amp;$Q332&amp;"'!F100")</f>
        <v>0</v>
      </c>
      <c r="K332" s="197">
        <f ca="1">INDIRECT("'"&amp;$Q332&amp;"'!F102")</f>
        <v>0</v>
      </c>
      <c r="L332" s="197" t="str">
        <f ca="1">INDIRECT("'"&amp;$Q332&amp;"'!F104")</f>
        <v>N/A</v>
      </c>
      <c r="M332" s="197">
        <f ca="1">INDIRECT("'"&amp;$Q332&amp;"'!F107")</f>
        <v>0</v>
      </c>
      <c r="N332" s="197">
        <f ca="1">INDIRECT("'"&amp;$Q332&amp;"'!B109")</f>
        <v>0</v>
      </c>
      <c r="O332" s="197">
        <f ca="1">INDIRECT("'"&amp;$Q332&amp;"'!F117")</f>
        <v>0</v>
      </c>
      <c r="P332" s="197" t="str">
        <f ca="1">INDIRECT("'"&amp;$Q332&amp;"'!F119")</f>
        <v/>
      </c>
      <c r="Q332" t="s">
        <v>281</v>
      </c>
      <c r="R332">
        <v>36</v>
      </c>
    </row>
    <row r="333" spans="1:18" x14ac:dyDescent="0.25">
      <c r="A333" s="197" t="str">
        <f>'Total Payment Amount'!$D$2</f>
        <v>UCLA Health System</v>
      </c>
      <c r="B333" s="197" t="str">
        <f>'Total Payment Amount'!$D$3</f>
        <v>DY 7</v>
      </c>
      <c r="C333" s="198">
        <f>'Total Payment Amount'!$D$4</f>
        <v>41212</v>
      </c>
      <c r="D333" s="200" t="str">
        <f t="shared" ca="1" si="18"/>
        <v>Category 4: Falls with Injury Prevention</v>
      </c>
      <c r="E333" s="197">
        <f t="shared" ca="1" si="19"/>
        <v>0</v>
      </c>
      <c r="F333" s="197">
        <f t="shared" ca="1" si="20"/>
        <v>0</v>
      </c>
      <c r="G333" s="200" t="str">
        <f ca="1">INDIRECT("'"&amp;$Q333&amp;"'!B122")</f>
        <v>Optional Milestone:</v>
      </c>
      <c r="H333" s="200">
        <f ca="1">INDIRECT("'"&amp;$Q333&amp;"'!d122")</f>
        <v>0</v>
      </c>
      <c r="J333" s="197">
        <f ca="1">INDIRECT("'"&amp;$Q333&amp;"'!F125")</f>
        <v>0</v>
      </c>
      <c r="K333" s="197">
        <f ca="1">INDIRECT("'"&amp;$Q333&amp;"'!F127")</f>
        <v>0</v>
      </c>
      <c r="L333" s="197" t="str">
        <f ca="1">INDIRECT("'"&amp;$Q333&amp;"'!F129")</f>
        <v>N/A</v>
      </c>
      <c r="M333" s="197">
        <f ca="1">INDIRECT("'"&amp;$Q333&amp;"'!F132")</f>
        <v>0</v>
      </c>
      <c r="N333" s="197">
        <f ca="1">INDIRECT("'"&amp;$Q333&amp;"'!B134")</f>
        <v>0</v>
      </c>
      <c r="O333" s="197">
        <f ca="1">INDIRECT("'"&amp;$Q333&amp;"'!F142")</f>
        <v>0</v>
      </c>
      <c r="P333" s="197" t="str">
        <f ca="1">INDIRECT("'"&amp;$Q333&amp;"'!F144")</f>
        <v/>
      </c>
      <c r="Q333" t="s">
        <v>281</v>
      </c>
      <c r="R333">
        <v>36</v>
      </c>
    </row>
    <row r="334" spans="1:18" x14ac:dyDescent="0.25">
      <c r="A334" s="197" t="str">
        <f>'Total Payment Amount'!$D$2</f>
        <v>UCLA Health System</v>
      </c>
      <c r="B334" s="197" t="str">
        <f>'Total Payment Amount'!$D$3</f>
        <v>DY 7</v>
      </c>
      <c r="C334" s="198">
        <f>'Total Payment Amount'!$D$4</f>
        <v>41212</v>
      </c>
      <c r="D334" s="200" t="str">
        <f ca="1">INDIRECT("'"&amp;$Q334&amp;"'!$A$5")</f>
        <v>Category 4: Falls with Injury Prevention</v>
      </c>
      <c r="E334" s="197">
        <f ca="1">INDIRECT("'"&amp;$Q334&amp;"'!$F$17")</f>
        <v>0</v>
      </c>
      <c r="F334" s="197">
        <f ca="1">INDIRECT("'"&amp;$Q334&amp;"'!$F$19")</f>
        <v>0</v>
      </c>
      <c r="G334" s="200" t="str">
        <f ca="1">INDIRECT("'"&amp;$Q334&amp;"'!B147")</f>
        <v>Optional Milestone:</v>
      </c>
      <c r="H334" s="200">
        <f ca="1">INDIRECT("'"&amp;$Q334&amp;"'!d147")</f>
        <v>0</v>
      </c>
      <c r="J334" s="197">
        <f ca="1">INDIRECT("'"&amp;$Q334&amp;"'!F150")</f>
        <v>0</v>
      </c>
      <c r="K334" s="197">
        <f ca="1">INDIRECT("'"&amp;$Q334&amp;"'!F152")</f>
        <v>0</v>
      </c>
      <c r="L334" s="197" t="str">
        <f ca="1">INDIRECT("'"&amp;$Q334&amp;"'!F154")</f>
        <v>N/A</v>
      </c>
      <c r="M334" s="197">
        <f ca="1">INDIRECT("'"&amp;$Q334&amp;"'!F157")</f>
        <v>0</v>
      </c>
      <c r="N334" s="197">
        <f ca="1">INDIRECT("'"&amp;$Q334&amp;"'!B159")</f>
        <v>0</v>
      </c>
      <c r="O334" s="197">
        <f ca="1">INDIRECT("'"&amp;$Q334&amp;"'!F167")</f>
        <v>0</v>
      </c>
      <c r="P334" s="197" t="str">
        <f ca="1">INDIRECT("'"&amp;$Q334&amp;"'!F169")</f>
        <v/>
      </c>
      <c r="Q334" t="s">
        <v>281</v>
      </c>
      <c r="R334">
        <v>36</v>
      </c>
    </row>
    <row r="335" spans="1:18" x14ac:dyDescent="0.25">
      <c r="A335" s="197" t="str">
        <f>'Total Payment Amount'!$D$2</f>
        <v>UCLA Health System</v>
      </c>
      <c r="B335" s="197" t="str">
        <f>'Total Payment Amount'!$D$3</f>
        <v>DY 7</v>
      </c>
      <c r="C335" s="198">
        <f>'Total Payment Amount'!$D$4</f>
        <v>41212</v>
      </c>
      <c r="D335" s="200" t="str">
        <f ca="1">INDIRECT("'"&amp;$Q335&amp;"'!$A$5")</f>
        <v>Category 4: Falls with Injury Prevention</v>
      </c>
      <c r="E335" s="197">
        <f ca="1">INDIRECT("'"&amp;$Q335&amp;"'!$F$17")</f>
        <v>0</v>
      </c>
      <c r="F335" s="197">
        <f ca="1">INDIRECT("'"&amp;$Q335&amp;"'!$F$19")</f>
        <v>0</v>
      </c>
      <c r="G335" s="200" t="str">
        <f ca="1">INDIRECT("'"&amp;$Q335&amp;"'!B172")</f>
        <v>Optional Milestone:</v>
      </c>
      <c r="H335" s="200">
        <f ca="1">INDIRECT("'"&amp;$Q335&amp;"'!d172")</f>
        <v>0</v>
      </c>
      <c r="J335" s="197">
        <f ca="1">INDIRECT("'"&amp;$Q335&amp;"'!F175")</f>
        <v>0</v>
      </c>
      <c r="K335" s="197">
        <f ca="1">INDIRECT("'"&amp;$Q335&amp;"'!F177")</f>
        <v>0</v>
      </c>
      <c r="L335" s="197" t="str">
        <f ca="1">INDIRECT("'"&amp;$Q335&amp;"'!F179")</f>
        <v>N/A</v>
      </c>
      <c r="M335" s="197">
        <f ca="1">INDIRECT("'"&amp;$Q335&amp;"'!F182")</f>
        <v>0</v>
      </c>
      <c r="N335" s="197">
        <f ca="1">INDIRECT("'"&amp;$Q335&amp;"'!B184")</f>
        <v>0</v>
      </c>
      <c r="O335" s="197">
        <f ca="1">INDIRECT("'"&amp;$Q335&amp;"'!F192")</f>
        <v>0</v>
      </c>
      <c r="P335" s="197" t="str">
        <f ca="1">INDIRECT("'"&amp;$Q335&amp;"'!F194")</f>
        <v/>
      </c>
      <c r="Q335" t="s">
        <v>281</v>
      </c>
      <c r="R335">
        <v>36</v>
      </c>
    </row>
    <row r="336" spans="1:18" x14ac:dyDescent="0.25">
      <c r="D336" s="200"/>
      <c r="E336" s="197"/>
      <c r="F336" s="197"/>
    </row>
    <row r="337" spans="4:6" x14ac:dyDescent="0.25">
      <c r="D337" s="200"/>
      <c r="E337" s="197"/>
      <c r="F337" s="197"/>
    </row>
    <row r="338" spans="4:6" x14ac:dyDescent="0.25">
      <c r="D338" s="200"/>
      <c r="E338" s="197"/>
      <c r="F338" s="197"/>
    </row>
  </sheetData>
  <sheetProtection password="CB04"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I47"/>
  <sheetViews>
    <sheetView showGridLines="0" tabSelected="1" view="pageBreakPreview" zoomScale="80" zoomScaleNormal="90" zoomScaleSheetLayoutView="80" zoomScalePageLayoutView="90" workbookViewId="0"/>
  </sheetViews>
  <sheetFormatPr defaultColWidth="10" defaultRowHeight="15" x14ac:dyDescent="0.25"/>
  <cols>
    <col min="1" max="1" width="1.7109375" style="179" customWidth="1"/>
    <col min="2" max="2" width="19.42578125" style="179" customWidth="1"/>
    <col min="3" max="3" width="43.140625" style="179" customWidth="1"/>
    <col min="4" max="4" width="64.7109375" style="180" customWidth="1"/>
    <col min="5" max="5" width="2.7109375" style="179" customWidth="1"/>
    <col min="6" max="6" width="17" style="181" customWidth="1"/>
    <col min="7" max="7" width="4" style="179" customWidth="1"/>
    <col min="8" max="8" width="3.140625" style="179" customWidth="1"/>
    <col min="9" max="16384" width="10" style="179"/>
  </cols>
  <sheetData>
    <row r="1" spans="1:9" ht="15.75" x14ac:dyDescent="0.25">
      <c r="A1" s="178" t="s">
        <v>71</v>
      </c>
    </row>
    <row r="2" spans="1:9" ht="15.75" x14ac:dyDescent="0.25">
      <c r="A2" s="182" t="s">
        <v>72</v>
      </c>
    </row>
    <row r="3" spans="1:9" ht="6.75" customHeight="1" x14ac:dyDescent="0.25">
      <c r="A3" s="182"/>
    </row>
    <row r="4" spans="1:9" s="71" customFormat="1" x14ac:dyDescent="0.25">
      <c r="A4" s="166" t="s">
        <v>73</v>
      </c>
      <c r="B4" s="167"/>
      <c r="C4" s="167"/>
      <c r="D4" s="168"/>
      <c r="E4" s="169"/>
      <c r="F4" s="170"/>
      <c r="G4" s="171"/>
    </row>
    <row r="5" spans="1:9" ht="15.75" x14ac:dyDescent="0.25">
      <c r="A5" s="183"/>
      <c r="B5" s="182"/>
      <c r="C5" s="182"/>
      <c r="D5" s="184"/>
      <c r="F5" s="179"/>
      <c r="G5" s="185"/>
    </row>
    <row r="6" spans="1:9" ht="15.75" x14ac:dyDescent="0.25">
      <c r="A6" s="186" t="s">
        <v>311</v>
      </c>
      <c r="B6" s="180"/>
      <c r="C6" s="187"/>
      <c r="D6" s="184"/>
      <c r="F6" s="179"/>
      <c r="G6" s="185"/>
    </row>
    <row r="7" spans="1:9" ht="15.75" x14ac:dyDescent="0.25">
      <c r="A7" s="183"/>
      <c r="B7" s="182"/>
      <c r="C7" s="182"/>
      <c r="D7" s="184"/>
      <c r="F7" s="179"/>
      <c r="G7" s="185"/>
    </row>
    <row r="8" spans="1:9" x14ac:dyDescent="0.25">
      <c r="A8" s="186"/>
      <c r="B8" s="180"/>
      <c r="C8" s="188" t="s">
        <v>74</v>
      </c>
      <c r="D8" s="189">
        <v>40604</v>
      </c>
      <c r="F8" s="179"/>
      <c r="G8" s="185"/>
    </row>
    <row r="9" spans="1:9" ht="15.75" x14ac:dyDescent="0.25">
      <c r="A9" s="183"/>
      <c r="B9" s="182"/>
      <c r="C9" s="188" t="s">
        <v>75</v>
      </c>
      <c r="D9" s="189">
        <v>40678</v>
      </c>
      <c r="F9" s="179"/>
      <c r="G9" s="185"/>
    </row>
    <row r="10" spans="1:9" x14ac:dyDescent="0.25">
      <c r="A10" s="186"/>
      <c r="B10" s="180"/>
      <c r="C10" s="188" t="s">
        <v>76</v>
      </c>
      <c r="D10" s="189">
        <v>40999</v>
      </c>
      <c r="F10" s="179"/>
      <c r="G10" s="185"/>
    </row>
    <row r="11" spans="1:9" ht="15.75" x14ac:dyDescent="0.25">
      <c r="A11" s="183"/>
      <c r="B11" s="182"/>
      <c r="C11" s="188" t="s">
        <v>286</v>
      </c>
      <c r="D11" s="189">
        <v>41182</v>
      </c>
      <c r="F11" s="179"/>
      <c r="G11" s="185"/>
      <c r="I11" s="190"/>
    </row>
    <row r="12" spans="1:9" ht="15.75" x14ac:dyDescent="0.25">
      <c r="A12" s="183"/>
      <c r="B12" s="182"/>
      <c r="C12" s="188" t="s">
        <v>77</v>
      </c>
      <c r="D12" s="189">
        <v>41213</v>
      </c>
      <c r="F12" s="179"/>
      <c r="G12" s="185"/>
      <c r="I12" s="190"/>
    </row>
    <row r="13" spans="1:9" x14ac:dyDescent="0.25">
      <c r="A13" s="186"/>
      <c r="B13" s="180"/>
      <c r="C13" s="188" t="s">
        <v>78</v>
      </c>
      <c r="D13" s="189">
        <v>41364</v>
      </c>
      <c r="F13" s="179"/>
      <c r="G13" s="185"/>
      <c r="I13" s="190"/>
    </row>
    <row r="14" spans="1:9" ht="15.75" x14ac:dyDescent="0.25">
      <c r="A14" s="183"/>
      <c r="B14" s="182"/>
      <c r="C14" s="188" t="s">
        <v>287</v>
      </c>
      <c r="D14" s="189">
        <v>41547</v>
      </c>
      <c r="F14" s="179"/>
      <c r="G14" s="185"/>
    </row>
    <row r="15" spans="1:9" ht="15.75" x14ac:dyDescent="0.25">
      <c r="A15" s="183"/>
      <c r="B15" s="182"/>
      <c r="C15" s="188" t="s">
        <v>79</v>
      </c>
      <c r="D15" s="189">
        <v>41578</v>
      </c>
      <c r="F15" s="179"/>
      <c r="G15" s="185"/>
    </row>
    <row r="16" spans="1:9" x14ac:dyDescent="0.25">
      <c r="A16" s="186"/>
      <c r="B16" s="180"/>
      <c r="C16" s="188" t="s">
        <v>80</v>
      </c>
      <c r="D16" s="189">
        <v>41729</v>
      </c>
      <c r="F16" s="179"/>
      <c r="G16" s="185"/>
    </row>
    <row r="17" spans="1:7" ht="15.75" x14ac:dyDescent="0.25">
      <c r="A17" s="183"/>
      <c r="B17" s="182"/>
      <c r="C17" s="188" t="s">
        <v>288</v>
      </c>
      <c r="D17" s="189">
        <v>41912</v>
      </c>
      <c r="F17" s="179"/>
      <c r="G17" s="185"/>
    </row>
    <row r="18" spans="1:7" ht="15.75" x14ac:dyDescent="0.25">
      <c r="A18" s="183"/>
      <c r="B18" s="182"/>
      <c r="C18" s="188" t="s">
        <v>81</v>
      </c>
      <c r="D18" s="189">
        <v>41943</v>
      </c>
      <c r="F18" s="179"/>
      <c r="G18" s="185"/>
    </row>
    <row r="19" spans="1:7" x14ac:dyDescent="0.25">
      <c r="A19" s="186"/>
      <c r="B19" s="180"/>
      <c r="C19" s="188" t="s">
        <v>82</v>
      </c>
      <c r="D19" s="189">
        <v>42094</v>
      </c>
      <c r="F19" s="179"/>
      <c r="G19" s="185"/>
    </row>
    <row r="20" spans="1:7" ht="15.75" x14ac:dyDescent="0.25">
      <c r="A20" s="183"/>
      <c r="B20" s="182"/>
      <c r="C20" s="188" t="s">
        <v>289</v>
      </c>
      <c r="D20" s="189">
        <v>42277</v>
      </c>
      <c r="F20" s="179"/>
      <c r="G20" s="185"/>
    </row>
    <row r="21" spans="1:7" ht="15.75" x14ac:dyDescent="0.25">
      <c r="A21" s="183"/>
      <c r="B21" s="182"/>
      <c r="C21" s="188" t="s">
        <v>83</v>
      </c>
      <c r="D21" s="189">
        <v>42308</v>
      </c>
      <c r="F21" s="179"/>
      <c r="G21" s="185"/>
    </row>
    <row r="22" spans="1:7" ht="15.75" x14ac:dyDescent="0.25">
      <c r="A22" s="186"/>
      <c r="B22" s="180"/>
      <c r="C22" s="187"/>
      <c r="D22" s="184"/>
      <c r="F22" s="179"/>
      <c r="G22" s="185"/>
    </row>
    <row r="23" spans="1:7" ht="6.75" customHeight="1" x14ac:dyDescent="0.25">
      <c r="A23" s="191"/>
      <c r="B23" s="192"/>
      <c r="C23" s="192"/>
      <c r="D23" s="193"/>
      <c r="E23" s="192"/>
      <c r="F23" s="194"/>
      <c r="G23" s="195"/>
    </row>
    <row r="24" spans="1:7" s="71" customFormat="1" x14ac:dyDescent="0.25">
      <c r="A24" s="166" t="s">
        <v>84</v>
      </c>
      <c r="B24" s="167"/>
      <c r="C24" s="167"/>
      <c r="D24" s="168"/>
      <c r="E24" s="169"/>
      <c r="F24" s="170"/>
      <c r="G24" s="171"/>
    </row>
    <row r="25" spans="1:7" s="71" customFormat="1" ht="15.75" customHeight="1" x14ac:dyDescent="0.25">
      <c r="A25" s="172"/>
      <c r="B25" s="173"/>
      <c r="C25" s="173"/>
      <c r="D25" s="174"/>
      <c r="E25" s="175"/>
      <c r="F25" s="176"/>
      <c r="G25" s="177"/>
    </row>
    <row r="26" spans="1:7" ht="108" customHeight="1" x14ac:dyDescent="0.25">
      <c r="A26" s="280" t="s">
        <v>312</v>
      </c>
      <c r="B26" s="277"/>
      <c r="C26" s="277"/>
      <c r="D26" s="277"/>
      <c r="E26" s="277"/>
      <c r="F26" s="277"/>
      <c r="G26" s="281"/>
    </row>
    <row r="27" spans="1:7" ht="93.75" customHeight="1" x14ac:dyDescent="0.25">
      <c r="A27" s="280" t="s">
        <v>235</v>
      </c>
      <c r="B27" s="277"/>
      <c r="C27" s="277"/>
      <c r="D27" s="277"/>
      <c r="E27" s="277"/>
      <c r="F27" s="277"/>
      <c r="G27" s="281"/>
    </row>
    <row r="28" spans="1:7" ht="108" customHeight="1" x14ac:dyDescent="0.25">
      <c r="A28" s="280" t="s">
        <v>236</v>
      </c>
      <c r="B28" s="277"/>
      <c r="C28" s="277"/>
      <c r="D28" s="277"/>
      <c r="E28" s="277"/>
      <c r="F28" s="277"/>
      <c r="G28" s="281"/>
    </row>
    <row r="29" spans="1:7" ht="30" customHeight="1" x14ac:dyDescent="0.25">
      <c r="A29" s="280" t="s">
        <v>290</v>
      </c>
      <c r="B29" s="277"/>
      <c r="C29" s="277"/>
      <c r="D29" s="277"/>
      <c r="E29" s="277"/>
      <c r="F29" s="277"/>
      <c r="G29" s="281"/>
    </row>
    <row r="30" spans="1:7" ht="15" customHeight="1" x14ac:dyDescent="0.25">
      <c r="A30" s="202"/>
      <c r="B30" s="203"/>
      <c r="C30" s="277" t="s">
        <v>291</v>
      </c>
      <c r="D30" s="278"/>
      <c r="E30" s="278"/>
      <c r="F30" s="278"/>
      <c r="G30" s="279"/>
    </row>
    <row r="31" spans="1:7" ht="15" customHeight="1" x14ac:dyDescent="0.25">
      <c r="A31" s="202"/>
      <c r="B31" s="203"/>
      <c r="C31" s="277" t="s">
        <v>292</v>
      </c>
      <c r="D31" s="278"/>
      <c r="E31" s="278"/>
      <c r="F31" s="278"/>
      <c r="G31" s="279"/>
    </row>
    <row r="32" spans="1:7" ht="30" customHeight="1" x14ac:dyDescent="0.25">
      <c r="A32" s="202"/>
      <c r="B32" s="203"/>
      <c r="C32" s="277" t="s">
        <v>293</v>
      </c>
      <c r="D32" s="278"/>
      <c r="E32" s="278"/>
      <c r="F32" s="278"/>
      <c r="G32" s="279"/>
    </row>
    <row r="33" spans="1:7" ht="15" customHeight="1" x14ac:dyDescent="0.25">
      <c r="A33" s="202"/>
      <c r="B33" s="203"/>
      <c r="C33" s="277" t="s">
        <v>294</v>
      </c>
      <c r="D33" s="278"/>
      <c r="E33" s="278"/>
      <c r="F33" s="278"/>
      <c r="G33" s="279"/>
    </row>
    <row r="34" spans="1:7" ht="15" customHeight="1" x14ac:dyDescent="0.25">
      <c r="A34" s="202"/>
      <c r="B34" s="203"/>
      <c r="C34" s="277" t="s">
        <v>295</v>
      </c>
      <c r="D34" s="278"/>
      <c r="E34" s="278"/>
      <c r="F34" s="278"/>
      <c r="G34" s="279"/>
    </row>
    <row r="35" spans="1:7" ht="15" customHeight="1" x14ac:dyDescent="0.25">
      <c r="A35" s="202"/>
      <c r="B35" s="203"/>
      <c r="C35" s="277" t="s">
        <v>307</v>
      </c>
      <c r="D35" s="278"/>
      <c r="E35" s="278"/>
      <c r="F35" s="278"/>
      <c r="G35" s="279"/>
    </row>
    <row r="36" spans="1:7" ht="30" customHeight="1" x14ac:dyDescent="0.25">
      <c r="A36" s="202"/>
      <c r="B36" s="203"/>
      <c r="C36" s="277" t="s">
        <v>296</v>
      </c>
      <c r="D36" s="278"/>
      <c r="E36" s="278"/>
      <c r="F36" s="278"/>
      <c r="G36" s="279"/>
    </row>
    <row r="37" spans="1:7" ht="15" customHeight="1" x14ac:dyDescent="0.25">
      <c r="A37" s="202"/>
      <c r="B37" s="203"/>
      <c r="C37" s="277" t="s">
        <v>297</v>
      </c>
      <c r="D37" s="278"/>
      <c r="E37" s="278"/>
      <c r="F37" s="278"/>
      <c r="G37" s="279"/>
    </row>
    <row r="38" spans="1:7" ht="15" customHeight="1" x14ac:dyDescent="0.25">
      <c r="A38" s="202"/>
      <c r="B38" s="203"/>
      <c r="C38" s="277" t="s">
        <v>298</v>
      </c>
      <c r="D38" s="278"/>
      <c r="E38" s="278"/>
      <c r="F38" s="278"/>
      <c r="G38" s="279"/>
    </row>
    <row r="39" spans="1:7" ht="30" customHeight="1" x14ac:dyDescent="0.25">
      <c r="A39" s="202"/>
      <c r="B39" s="203"/>
      <c r="C39" s="277" t="s">
        <v>299</v>
      </c>
      <c r="D39" s="278"/>
      <c r="E39" s="278"/>
      <c r="F39" s="278"/>
      <c r="G39" s="279"/>
    </row>
    <row r="40" spans="1:7" ht="31.5" customHeight="1" x14ac:dyDescent="0.25">
      <c r="A40" s="202"/>
      <c r="B40" s="203"/>
      <c r="C40" s="277" t="s">
        <v>300</v>
      </c>
      <c r="D40" s="278"/>
      <c r="E40" s="278"/>
      <c r="F40" s="278"/>
      <c r="G40" s="279"/>
    </row>
    <row r="41" spans="1:7" ht="88.5" customHeight="1" x14ac:dyDescent="0.25">
      <c r="A41" s="285" t="s">
        <v>301</v>
      </c>
      <c r="B41" s="278"/>
      <c r="C41" s="278"/>
      <c r="D41" s="278"/>
      <c r="E41" s="278"/>
      <c r="F41" s="278"/>
      <c r="G41" s="279"/>
    </row>
    <row r="42" spans="1:7" ht="13.5" customHeight="1" x14ac:dyDescent="0.25">
      <c r="A42" s="280"/>
      <c r="B42" s="277"/>
      <c r="C42" s="277"/>
      <c r="D42" s="277"/>
      <c r="E42" s="277"/>
      <c r="F42" s="277"/>
      <c r="G42" s="281"/>
    </row>
    <row r="43" spans="1:7" ht="73.5" customHeight="1" x14ac:dyDescent="0.25">
      <c r="A43" s="280" t="s">
        <v>237</v>
      </c>
      <c r="B43" s="277"/>
      <c r="C43" s="277"/>
      <c r="D43" s="277"/>
      <c r="E43" s="277"/>
      <c r="F43" s="277"/>
      <c r="G43" s="281"/>
    </row>
    <row r="44" spans="1:7" ht="56.25" customHeight="1" x14ac:dyDescent="0.25">
      <c r="A44" s="280" t="s">
        <v>310</v>
      </c>
      <c r="B44" s="278"/>
      <c r="C44" s="278"/>
      <c r="D44" s="278"/>
      <c r="E44" s="278"/>
      <c r="F44" s="278"/>
      <c r="G44" s="279"/>
    </row>
    <row r="45" spans="1:7" ht="84.75" customHeight="1" x14ac:dyDescent="0.25">
      <c r="A45" s="282" t="s">
        <v>239</v>
      </c>
      <c r="B45" s="283"/>
      <c r="C45" s="283"/>
      <c r="D45" s="283"/>
      <c r="E45" s="283"/>
      <c r="F45" s="283"/>
      <c r="G45" s="284"/>
    </row>
    <row r="46" spans="1:7" ht="12.75" customHeight="1" x14ac:dyDescent="0.25">
      <c r="A46" s="196"/>
      <c r="B46" s="196"/>
      <c r="C46" s="196"/>
      <c r="D46" s="196"/>
      <c r="E46" s="196"/>
      <c r="F46" s="196"/>
      <c r="G46" s="196"/>
    </row>
    <row r="47" spans="1:7" ht="13.5" customHeight="1" x14ac:dyDescent="0.25">
      <c r="A47" s="196"/>
      <c r="B47" s="196"/>
      <c r="C47" s="196"/>
      <c r="D47" s="196"/>
      <c r="E47" s="196"/>
      <c r="F47" s="196"/>
      <c r="G47" s="196"/>
    </row>
  </sheetData>
  <mergeCells count="20">
    <mergeCell ref="A26:G26"/>
    <mergeCell ref="A42:G42"/>
    <mergeCell ref="A27:G27"/>
    <mergeCell ref="A43:G43"/>
    <mergeCell ref="A29:G29"/>
    <mergeCell ref="C30:G30"/>
    <mergeCell ref="C31:G31"/>
    <mergeCell ref="C32:G32"/>
    <mergeCell ref="C39:G39"/>
    <mergeCell ref="C40:G40"/>
    <mergeCell ref="C35:G35"/>
    <mergeCell ref="C36:G36"/>
    <mergeCell ref="C37:G37"/>
    <mergeCell ref="C38:G38"/>
    <mergeCell ref="A28:G28"/>
    <mergeCell ref="A45:G45"/>
    <mergeCell ref="A44:G44"/>
    <mergeCell ref="A41:G41"/>
    <mergeCell ref="C33:G33"/>
    <mergeCell ref="C34:G34"/>
  </mergeCells>
  <pageMargins left="0.7" right="0.7" top="0.75" bottom="0.75" header="0.3" footer="0.3"/>
  <pageSetup scale="56" orientation="portrait" r:id="rId1"/>
  <headerFooter>
    <oddHeader>&amp;C&amp;"-,Bold"&amp;14DSRIP Semi-Annual Reporting Form</oddHeader>
    <oddFooter>&amp;L&amp;D&amp;C&amp;A&amp;R&amp;P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G100"/>
  <sheetViews>
    <sheetView showGridLines="0" view="pageBreakPreview" zoomScale="85" zoomScaleNormal="90" zoomScaleSheetLayoutView="85" zoomScalePageLayoutView="90" workbookViewId="0"/>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7.7109375" style="5" customWidth="1"/>
    <col min="6" max="6" width="22.5703125" style="7" customWidth="1"/>
    <col min="7" max="7" width="4" style="5" customWidth="1"/>
    <col min="8" max="8" width="3.140625" style="5" customWidth="1"/>
    <col min="9" max="16384" width="10" style="5"/>
  </cols>
  <sheetData>
    <row r="1" spans="1:7" ht="13.5" thickBot="1" x14ac:dyDescent="0.25">
      <c r="A1" s="1" t="s">
        <v>71</v>
      </c>
    </row>
    <row r="2" spans="1:7" s="2" customFormat="1" ht="13.5" thickBot="1" x14ac:dyDescent="0.25">
      <c r="A2" s="12" t="s">
        <v>2</v>
      </c>
      <c r="B2" s="230" t="s">
        <v>85</v>
      </c>
      <c r="C2" s="12"/>
      <c r="D2" s="15" t="s">
        <v>206</v>
      </c>
      <c r="E2" s="90"/>
      <c r="F2" s="92"/>
      <c r="G2" s="90"/>
    </row>
    <row r="3" spans="1:7" s="2" customFormat="1" ht="13.5" thickBot="1" x14ac:dyDescent="0.25">
      <c r="A3" s="12" t="s">
        <v>2</v>
      </c>
      <c r="B3" s="204" t="s">
        <v>86</v>
      </c>
      <c r="C3" s="90"/>
      <c r="D3" s="15" t="s">
        <v>211</v>
      </c>
      <c r="E3" s="90"/>
      <c r="F3" s="92"/>
      <c r="G3" s="90"/>
    </row>
    <row r="4" spans="1:7" s="2" customFormat="1" ht="13.5" thickBot="1" x14ac:dyDescent="0.25">
      <c r="A4" s="12" t="s">
        <v>2</v>
      </c>
      <c r="B4" s="204" t="s">
        <v>87</v>
      </c>
      <c r="C4" s="90"/>
      <c r="D4" s="88">
        <v>41212</v>
      </c>
      <c r="E4" s="90"/>
      <c r="F4" s="92"/>
      <c r="G4" s="90"/>
    </row>
    <row r="5" spans="1:7" s="2" customFormat="1" x14ac:dyDescent="0.2">
      <c r="A5" s="12"/>
      <c r="B5" s="204"/>
      <c r="C5" s="90"/>
      <c r="D5" s="205"/>
      <c r="E5" s="90"/>
      <c r="F5" s="92"/>
      <c r="G5" s="90"/>
    </row>
    <row r="6" spans="1:7" ht="15" x14ac:dyDescent="0.25">
      <c r="A6" s="94" t="s">
        <v>88</v>
      </c>
      <c r="B6" s="90"/>
      <c r="C6" s="90"/>
      <c r="D6" s="91"/>
      <c r="E6" s="90"/>
      <c r="F6" s="92"/>
      <c r="G6" s="90"/>
    </row>
    <row r="7" spans="1:7" ht="6.75" customHeight="1" x14ac:dyDescent="0.25">
      <c r="A7" s="94"/>
      <c r="B7" s="90"/>
      <c r="C7" s="90"/>
      <c r="D7" s="91"/>
      <c r="E7" s="90"/>
      <c r="F7" s="92"/>
      <c r="G7" s="90"/>
    </row>
    <row r="8" spans="1:7" ht="14.25" x14ac:dyDescent="0.25">
      <c r="A8" s="97" t="s">
        <v>89</v>
      </c>
      <c r="B8" s="90"/>
      <c r="C8" s="90"/>
      <c r="D8" s="91"/>
      <c r="E8" s="90"/>
      <c r="F8" s="92"/>
      <c r="G8" s="90"/>
    </row>
    <row r="9" spans="1:7" ht="14.25" x14ac:dyDescent="0.25">
      <c r="A9" s="12" t="s">
        <v>2</v>
      </c>
      <c r="B9" s="97" t="s">
        <v>90</v>
      </c>
      <c r="C9" s="90"/>
      <c r="D9" s="91"/>
      <c r="E9" s="90"/>
      <c r="F9" s="92"/>
      <c r="G9" s="90"/>
    </row>
    <row r="10" spans="1:7" ht="14.25" x14ac:dyDescent="0.25">
      <c r="A10" s="97" t="s">
        <v>91</v>
      </c>
      <c r="B10" s="90"/>
      <c r="C10" s="90"/>
      <c r="D10" s="91"/>
      <c r="E10" s="90"/>
      <c r="F10" s="92"/>
      <c r="G10" s="90"/>
    </row>
    <row r="11" spans="1:7" ht="6.75" customHeight="1" x14ac:dyDescent="0.25">
      <c r="A11" s="90"/>
      <c r="B11" s="90"/>
      <c r="C11" s="90"/>
      <c r="D11" s="91"/>
      <c r="E11" s="90"/>
      <c r="F11" s="92"/>
      <c r="G11" s="90"/>
    </row>
    <row r="12" spans="1:7" s="71" customFormat="1" ht="15" x14ac:dyDescent="0.25">
      <c r="A12" s="206" t="s">
        <v>92</v>
      </c>
      <c r="B12" s="207"/>
      <c r="C12" s="207"/>
      <c r="D12" s="208"/>
      <c r="E12" s="209"/>
      <c r="F12" s="210"/>
      <c r="G12" s="211"/>
    </row>
    <row r="13" spans="1:7" s="71" customFormat="1" ht="6.75" customHeight="1" thickBot="1" x14ac:dyDescent="0.3">
      <c r="A13" s="212"/>
      <c r="B13" s="213"/>
      <c r="C13" s="213"/>
      <c r="D13" s="214"/>
      <c r="E13" s="106"/>
      <c r="F13" s="215"/>
      <c r="G13" s="216"/>
    </row>
    <row r="14" spans="1:7" s="73" customFormat="1" ht="15.75" thickBot="1" x14ac:dyDescent="0.3">
      <c r="A14" s="117" t="s">
        <v>93</v>
      </c>
      <c r="B14" s="94"/>
      <c r="C14" s="94"/>
      <c r="D14" s="118"/>
      <c r="E14" s="113"/>
      <c r="F14" s="217" t="str">
        <f>'Category 1 Summary'!F67</f>
        <v xml:space="preserve"> </v>
      </c>
      <c r="G14" s="119"/>
    </row>
    <row r="15" spans="1:7" s="73" customFormat="1" ht="6.75" customHeight="1" thickBot="1" x14ac:dyDescent="0.3">
      <c r="A15" s="120"/>
      <c r="B15" s="97"/>
      <c r="C15" s="121"/>
      <c r="D15" s="118"/>
      <c r="E15" s="113"/>
      <c r="F15" s="99"/>
      <c r="G15" s="119"/>
    </row>
    <row r="16" spans="1:7" s="73" customFormat="1" ht="15.75" thickBot="1" x14ac:dyDescent="0.3">
      <c r="A16" s="117" t="s">
        <v>94</v>
      </c>
      <c r="B16" s="94"/>
      <c r="C16" s="94"/>
      <c r="D16" s="118"/>
      <c r="E16" s="113"/>
      <c r="F16" s="217">
        <f>'Category 1 Summary'!F122</f>
        <v>0</v>
      </c>
      <c r="G16" s="119"/>
    </row>
    <row r="17" spans="1:7" s="73" customFormat="1" ht="6.75" customHeight="1" thickBot="1" x14ac:dyDescent="0.3">
      <c r="A17" s="120"/>
      <c r="B17" s="97"/>
      <c r="C17" s="121"/>
      <c r="D17" s="118"/>
      <c r="E17" s="113"/>
      <c r="F17" s="99"/>
      <c r="G17" s="119"/>
    </row>
    <row r="18" spans="1:7" s="73" customFormat="1" ht="15.75" thickBot="1" x14ac:dyDescent="0.3">
      <c r="A18" s="117" t="s">
        <v>95</v>
      </c>
      <c r="B18" s="94"/>
      <c r="C18" s="94"/>
      <c r="D18" s="118"/>
      <c r="E18" s="113"/>
      <c r="F18" s="217" t="str">
        <f>'Category 1 Summary'!F177</f>
        <v xml:space="preserve"> </v>
      </c>
      <c r="G18" s="119"/>
    </row>
    <row r="19" spans="1:7" s="73" customFormat="1" ht="6.75" customHeight="1" thickBot="1" x14ac:dyDescent="0.3">
      <c r="A19" s="120"/>
      <c r="B19" s="97"/>
      <c r="C19" s="121"/>
      <c r="D19" s="118"/>
      <c r="E19" s="113"/>
      <c r="F19" s="99"/>
      <c r="G19" s="119"/>
    </row>
    <row r="20" spans="1:7" s="73" customFormat="1" ht="15.75" thickBot="1" x14ac:dyDescent="0.3">
      <c r="A20" s="117" t="s">
        <v>96</v>
      </c>
      <c r="B20" s="94"/>
      <c r="C20" s="94"/>
      <c r="D20" s="118"/>
      <c r="E20" s="113"/>
      <c r="F20" s="217" t="str">
        <f>'Category 1 Summary'!F232</f>
        <v xml:space="preserve"> </v>
      </c>
      <c r="G20" s="119"/>
    </row>
    <row r="21" spans="1:7" s="73" customFormat="1" ht="6.75" customHeight="1" thickBot="1" x14ac:dyDescent="0.3">
      <c r="A21" s="120"/>
      <c r="B21" s="97"/>
      <c r="C21" s="121"/>
      <c r="D21" s="118"/>
      <c r="E21" s="113"/>
      <c r="F21" s="99"/>
      <c r="G21" s="119"/>
    </row>
    <row r="22" spans="1:7" s="73" customFormat="1" ht="15.75" thickBot="1" x14ac:dyDescent="0.3">
      <c r="A22" s="117" t="s">
        <v>97</v>
      </c>
      <c r="B22" s="94"/>
      <c r="C22" s="94"/>
      <c r="D22" s="118"/>
      <c r="E22" s="113"/>
      <c r="F22" s="217" t="str">
        <f>'Category 1 Summary'!F287</f>
        <v xml:space="preserve"> </v>
      </c>
      <c r="G22" s="119"/>
    </row>
    <row r="23" spans="1:7" s="73" customFormat="1" ht="6.75" customHeight="1" thickBot="1" x14ac:dyDescent="0.3">
      <c r="A23" s="120"/>
      <c r="B23" s="97"/>
      <c r="C23" s="121"/>
      <c r="D23" s="118"/>
      <c r="E23" s="113"/>
      <c r="F23" s="99"/>
      <c r="G23" s="119"/>
    </row>
    <row r="24" spans="1:7" s="73" customFormat="1" ht="15.75" thickBot="1" x14ac:dyDescent="0.3">
      <c r="A24" s="117" t="s">
        <v>98</v>
      </c>
      <c r="B24" s="94"/>
      <c r="C24" s="94"/>
      <c r="D24" s="118"/>
      <c r="E24" s="113"/>
      <c r="F24" s="217" t="str">
        <f>'Category 1 Summary'!F342</f>
        <v xml:space="preserve"> </v>
      </c>
      <c r="G24" s="119"/>
    </row>
    <row r="25" spans="1:7" s="73" customFormat="1" ht="6.75" customHeight="1" thickBot="1" x14ac:dyDescent="0.3">
      <c r="A25" s="120"/>
      <c r="B25" s="97"/>
      <c r="C25" s="121"/>
      <c r="D25" s="118"/>
      <c r="E25" s="113"/>
      <c r="F25" s="99"/>
      <c r="G25" s="119"/>
    </row>
    <row r="26" spans="1:7" s="73" customFormat="1" ht="15.75" thickBot="1" x14ac:dyDescent="0.3">
      <c r="A26" s="117" t="s">
        <v>99</v>
      </c>
      <c r="B26" s="94"/>
      <c r="C26" s="94"/>
      <c r="D26" s="118"/>
      <c r="E26" s="113"/>
      <c r="F26" s="217" t="str">
        <f>'Category 1 Summary'!F397</f>
        <v xml:space="preserve"> </v>
      </c>
      <c r="G26" s="119"/>
    </row>
    <row r="27" spans="1:7" s="73" customFormat="1" ht="6.75" customHeight="1" thickBot="1" x14ac:dyDescent="0.3">
      <c r="A27" s="120"/>
      <c r="B27" s="97"/>
      <c r="C27" s="121"/>
      <c r="D27" s="118"/>
      <c r="E27" s="113"/>
      <c r="F27" s="99"/>
      <c r="G27" s="119"/>
    </row>
    <row r="28" spans="1:7" s="73" customFormat="1" ht="15.75" thickBot="1" x14ac:dyDescent="0.3">
      <c r="A28" s="117" t="s">
        <v>100</v>
      </c>
      <c r="B28" s="94"/>
      <c r="C28" s="94"/>
      <c r="D28" s="118"/>
      <c r="E28" s="113"/>
      <c r="F28" s="217" t="str">
        <f>'Category 1 Summary'!F452</f>
        <v xml:space="preserve"> </v>
      </c>
      <c r="G28" s="119"/>
    </row>
    <row r="29" spans="1:7" s="73" customFormat="1" ht="6.75" customHeight="1" thickBot="1" x14ac:dyDescent="0.3">
      <c r="A29" s="120"/>
      <c r="B29" s="97"/>
      <c r="C29" s="121"/>
      <c r="D29" s="118"/>
      <c r="E29" s="113"/>
      <c r="F29" s="99"/>
      <c r="G29" s="119"/>
    </row>
    <row r="30" spans="1:7" s="73" customFormat="1" ht="15.75" thickBot="1" x14ac:dyDescent="0.3">
      <c r="A30" s="117" t="s">
        <v>101</v>
      </c>
      <c r="B30" s="94"/>
      <c r="C30" s="94"/>
      <c r="D30" s="118"/>
      <c r="E30" s="113"/>
      <c r="F30" s="217" t="str">
        <f>'Category 1 Summary'!F507</f>
        <v xml:space="preserve"> </v>
      </c>
      <c r="G30" s="119"/>
    </row>
    <row r="31" spans="1:7" s="73" customFormat="1" ht="6.75" customHeight="1" thickBot="1" x14ac:dyDescent="0.3">
      <c r="A31" s="120"/>
      <c r="B31" s="97"/>
      <c r="C31" s="121"/>
      <c r="D31" s="118"/>
      <c r="E31" s="113"/>
      <c r="F31" s="99"/>
      <c r="G31" s="119"/>
    </row>
    <row r="32" spans="1:7" s="73" customFormat="1" ht="15.75" thickBot="1" x14ac:dyDescent="0.3">
      <c r="A32" s="117" t="s">
        <v>102</v>
      </c>
      <c r="B32" s="94"/>
      <c r="C32" s="94"/>
      <c r="D32" s="118"/>
      <c r="E32" s="113"/>
      <c r="F32" s="217">
        <f>'Category 1 Summary'!F562</f>
        <v>0</v>
      </c>
      <c r="G32" s="119"/>
    </row>
    <row r="33" spans="1:7" s="73" customFormat="1" ht="6.75" customHeight="1" thickBot="1" x14ac:dyDescent="0.3">
      <c r="A33" s="120"/>
      <c r="B33" s="97"/>
      <c r="C33" s="121"/>
      <c r="D33" s="118"/>
      <c r="E33" s="113"/>
      <c r="F33" s="99"/>
      <c r="G33" s="119"/>
    </row>
    <row r="34" spans="1:7" s="73" customFormat="1" ht="15.75" thickBot="1" x14ac:dyDescent="0.3">
      <c r="A34" s="117" t="s">
        <v>103</v>
      </c>
      <c r="B34" s="94"/>
      <c r="C34" s="94"/>
      <c r="D34" s="118"/>
      <c r="E34" s="113"/>
      <c r="F34" s="217" t="str">
        <f>'Category 1 Summary'!F617</f>
        <v xml:space="preserve"> </v>
      </c>
      <c r="G34" s="119"/>
    </row>
    <row r="35" spans="1:7" s="73" customFormat="1" ht="6.75" customHeight="1" thickBot="1" x14ac:dyDescent="0.3">
      <c r="A35" s="120"/>
      <c r="B35" s="97"/>
      <c r="C35" s="121"/>
      <c r="D35" s="118"/>
      <c r="E35" s="113"/>
      <c r="F35" s="99"/>
      <c r="G35" s="119"/>
    </row>
    <row r="36" spans="1:7" s="73" customFormat="1" ht="15.75" thickBot="1" x14ac:dyDescent="0.3">
      <c r="A36" s="218" t="s">
        <v>104</v>
      </c>
      <c r="B36" s="94"/>
      <c r="C36" s="94"/>
      <c r="D36" s="118"/>
      <c r="E36" s="113"/>
      <c r="F36" s="219">
        <f>SUM(F14,F16,F18,F20,F22,F24,F26,F28,F30,F32,F34)</f>
        <v>0</v>
      </c>
      <c r="G36" s="119"/>
    </row>
    <row r="37" spans="1:7" ht="6.75" customHeight="1" x14ac:dyDescent="0.25">
      <c r="A37" s="130"/>
      <c r="B37" s="131"/>
      <c r="C37" s="131"/>
      <c r="D37" s="132"/>
      <c r="E37" s="131"/>
      <c r="F37" s="133"/>
      <c r="G37" s="134"/>
    </row>
    <row r="38" spans="1:7" s="71" customFormat="1" ht="15" x14ac:dyDescent="0.25">
      <c r="A38" s="206" t="s">
        <v>105</v>
      </c>
      <c r="B38" s="207"/>
      <c r="C38" s="207"/>
      <c r="D38" s="208"/>
      <c r="E38" s="209"/>
      <c r="F38" s="210"/>
      <c r="G38" s="211"/>
    </row>
    <row r="39" spans="1:7" s="71" customFormat="1" ht="7.5" customHeight="1" thickBot="1" x14ac:dyDescent="0.3">
      <c r="A39" s="212"/>
      <c r="B39" s="213"/>
      <c r="C39" s="213"/>
      <c r="D39" s="214"/>
      <c r="E39" s="106"/>
      <c r="F39" s="215"/>
      <c r="G39" s="216"/>
    </row>
    <row r="40" spans="1:7" s="73" customFormat="1" ht="15.75" thickBot="1" x14ac:dyDescent="0.3">
      <c r="A40" s="117" t="s">
        <v>106</v>
      </c>
      <c r="B40" s="94"/>
      <c r="C40" s="94"/>
      <c r="D40" s="118"/>
      <c r="E40" s="113"/>
      <c r="F40" s="217">
        <f>'Category 2 Summary'!F67</f>
        <v>0</v>
      </c>
      <c r="G40" s="119"/>
    </row>
    <row r="41" spans="1:7" s="73" customFormat="1" ht="6.75" customHeight="1" thickBot="1" x14ac:dyDescent="0.3">
      <c r="A41" s="120"/>
      <c r="B41" s="97"/>
      <c r="C41" s="121"/>
      <c r="D41" s="118"/>
      <c r="E41" s="113"/>
      <c r="F41" s="99"/>
      <c r="G41" s="119"/>
    </row>
    <row r="42" spans="1:7" s="73" customFormat="1" ht="15.75" thickBot="1" x14ac:dyDescent="0.3">
      <c r="A42" s="117" t="s">
        <v>107</v>
      </c>
      <c r="B42" s="94"/>
      <c r="C42" s="94"/>
      <c r="D42" s="118"/>
      <c r="E42" s="113"/>
      <c r="F42" s="217" t="str">
        <f>'Category 2 Summary'!F122</f>
        <v xml:space="preserve"> </v>
      </c>
      <c r="G42" s="119"/>
    </row>
    <row r="43" spans="1:7" s="73" customFormat="1" ht="6.75" customHeight="1" thickBot="1" x14ac:dyDescent="0.3">
      <c r="A43" s="120"/>
      <c r="B43" s="97"/>
      <c r="C43" s="121"/>
      <c r="D43" s="118"/>
      <c r="E43" s="113"/>
      <c r="F43" s="99"/>
      <c r="G43" s="119"/>
    </row>
    <row r="44" spans="1:7" s="73" customFormat="1" ht="15.75" thickBot="1" x14ac:dyDescent="0.3">
      <c r="A44" s="117" t="s">
        <v>108</v>
      </c>
      <c r="B44" s="94"/>
      <c r="C44" s="94"/>
      <c r="D44" s="118"/>
      <c r="E44" s="113"/>
      <c r="F44" s="217" t="str">
        <f>'Category 2 Summary'!F177</f>
        <v xml:space="preserve"> </v>
      </c>
      <c r="G44" s="119"/>
    </row>
    <row r="45" spans="1:7" s="73" customFormat="1" ht="6.75" customHeight="1" thickBot="1" x14ac:dyDescent="0.3">
      <c r="A45" s="120"/>
      <c r="B45" s="97"/>
      <c r="C45" s="121"/>
      <c r="D45" s="118"/>
      <c r="E45" s="113"/>
      <c r="F45" s="99"/>
      <c r="G45" s="119"/>
    </row>
    <row r="46" spans="1:7" s="73" customFormat="1" ht="15.75" thickBot="1" x14ac:dyDescent="0.3">
      <c r="A46" s="117" t="s">
        <v>109</v>
      </c>
      <c r="B46" s="94"/>
      <c r="C46" s="94"/>
      <c r="D46" s="118"/>
      <c r="E46" s="113"/>
      <c r="F46" s="217" t="str">
        <f>'Category 2 Summary'!F232</f>
        <v xml:space="preserve"> </v>
      </c>
      <c r="G46" s="119"/>
    </row>
    <row r="47" spans="1:7" s="73" customFormat="1" ht="6.75" customHeight="1" thickBot="1" x14ac:dyDescent="0.3">
      <c r="A47" s="120"/>
      <c r="B47" s="97"/>
      <c r="C47" s="121"/>
      <c r="D47" s="118"/>
      <c r="E47" s="113"/>
      <c r="F47" s="99"/>
      <c r="G47" s="119"/>
    </row>
    <row r="48" spans="1:7" s="73" customFormat="1" ht="15.75" thickBot="1" x14ac:dyDescent="0.3">
      <c r="A48" s="117" t="s">
        <v>110</v>
      </c>
      <c r="B48" s="94"/>
      <c r="C48" s="94"/>
      <c r="D48" s="118"/>
      <c r="E48" s="113"/>
      <c r="F48" s="217" t="str">
        <f>'Category 2 Summary'!F287</f>
        <v xml:space="preserve"> </v>
      </c>
      <c r="G48" s="119"/>
    </row>
    <row r="49" spans="1:7" s="73" customFormat="1" ht="6.75" customHeight="1" thickBot="1" x14ac:dyDescent="0.3">
      <c r="A49" s="120"/>
      <c r="B49" s="97"/>
      <c r="C49" s="121"/>
      <c r="D49" s="118"/>
      <c r="E49" s="113"/>
      <c r="F49" s="99"/>
      <c r="G49" s="119"/>
    </row>
    <row r="50" spans="1:7" s="73" customFormat="1" ht="15.75" thickBot="1" x14ac:dyDescent="0.3">
      <c r="A50" s="117" t="s">
        <v>111</v>
      </c>
      <c r="B50" s="94"/>
      <c r="C50" s="94"/>
      <c r="D50" s="118"/>
      <c r="E50" s="113"/>
      <c r="F50" s="217" t="str">
        <f>'Category 2 Summary'!F342</f>
        <v xml:space="preserve"> </v>
      </c>
      <c r="G50" s="119"/>
    </row>
    <row r="51" spans="1:7" s="73" customFormat="1" ht="6.75" customHeight="1" thickBot="1" x14ac:dyDescent="0.3">
      <c r="A51" s="120"/>
      <c r="B51" s="97"/>
      <c r="C51" s="121"/>
      <c r="D51" s="118"/>
      <c r="E51" s="113"/>
      <c r="F51" s="99"/>
      <c r="G51" s="119"/>
    </row>
    <row r="52" spans="1:7" s="73" customFormat="1" ht="15.75" thickBot="1" x14ac:dyDescent="0.3">
      <c r="A52" s="117" t="s">
        <v>112</v>
      </c>
      <c r="B52" s="94"/>
      <c r="C52" s="94"/>
      <c r="D52" s="118"/>
      <c r="E52" s="113"/>
      <c r="F52" s="217" t="str">
        <f>'Category 2 Summary'!F397</f>
        <v xml:space="preserve"> </v>
      </c>
      <c r="G52" s="119"/>
    </row>
    <row r="53" spans="1:7" s="73" customFormat="1" ht="6.75" customHeight="1" thickBot="1" x14ac:dyDescent="0.3">
      <c r="A53" s="120"/>
      <c r="B53" s="97"/>
      <c r="C53" s="121"/>
      <c r="D53" s="118"/>
      <c r="E53" s="113"/>
      <c r="F53" s="99"/>
      <c r="G53" s="119"/>
    </row>
    <row r="54" spans="1:7" s="73" customFormat="1" ht="15.75" thickBot="1" x14ac:dyDescent="0.3">
      <c r="A54" s="117" t="s">
        <v>113</v>
      </c>
      <c r="B54" s="94"/>
      <c r="C54" s="94"/>
      <c r="D54" s="118"/>
      <c r="E54" s="113"/>
      <c r="F54" s="217" t="str">
        <f>'Category 2 Summary'!F452</f>
        <v xml:space="preserve"> </v>
      </c>
      <c r="G54" s="119"/>
    </row>
    <row r="55" spans="1:7" s="73" customFormat="1" ht="6.75" customHeight="1" thickBot="1" x14ac:dyDescent="0.3">
      <c r="A55" s="120"/>
      <c r="B55" s="97"/>
      <c r="C55" s="121"/>
      <c r="D55" s="118"/>
      <c r="E55" s="113"/>
      <c r="F55" s="99"/>
      <c r="G55" s="119"/>
    </row>
    <row r="56" spans="1:7" s="73" customFormat="1" ht="15.75" thickBot="1" x14ac:dyDescent="0.3">
      <c r="A56" s="117" t="s">
        <v>114</v>
      </c>
      <c r="B56" s="94"/>
      <c r="C56" s="94"/>
      <c r="D56" s="118"/>
      <c r="E56" s="113"/>
      <c r="F56" s="217" t="str">
        <f>'Category 2 Summary'!F507</f>
        <v xml:space="preserve"> </v>
      </c>
      <c r="G56" s="119"/>
    </row>
    <row r="57" spans="1:7" s="73" customFormat="1" ht="6.75" customHeight="1" thickBot="1" x14ac:dyDescent="0.3">
      <c r="A57" s="120"/>
      <c r="B57" s="97"/>
      <c r="C57" s="121"/>
      <c r="D57" s="118"/>
      <c r="E57" s="113"/>
      <c r="F57" s="99"/>
      <c r="G57" s="119"/>
    </row>
    <row r="58" spans="1:7" s="73" customFormat="1" ht="15.75" thickBot="1" x14ac:dyDescent="0.3">
      <c r="A58" s="117" t="s">
        <v>115</v>
      </c>
      <c r="B58" s="94"/>
      <c r="C58" s="94"/>
      <c r="D58" s="118"/>
      <c r="E58" s="113"/>
      <c r="F58" s="217" t="str">
        <f>'Category 2 Summary'!F562</f>
        <v xml:space="preserve"> </v>
      </c>
      <c r="G58" s="119"/>
    </row>
    <row r="59" spans="1:7" s="73" customFormat="1" ht="6.75" customHeight="1" thickBot="1" x14ac:dyDescent="0.3">
      <c r="A59" s="120"/>
      <c r="B59" s="97"/>
      <c r="C59" s="121"/>
      <c r="D59" s="118"/>
      <c r="E59" s="113"/>
      <c r="F59" s="99"/>
      <c r="G59" s="119"/>
    </row>
    <row r="60" spans="1:7" s="73" customFormat="1" ht="15.75" thickBot="1" x14ac:dyDescent="0.3">
      <c r="A60" s="117" t="s">
        <v>116</v>
      </c>
      <c r="B60" s="94"/>
      <c r="C60" s="94"/>
      <c r="D60" s="118"/>
      <c r="E60" s="113"/>
      <c r="F60" s="217" t="str">
        <f>'Category 2 Summary'!F617</f>
        <v xml:space="preserve"> </v>
      </c>
      <c r="G60" s="119"/>
    </row>
    <row r="61" spans="1:7" s="73" customFormat="1" ht="6.75" customHeight="1" thickBot="1" x14ac:dyDescent="0.3">
      <c r="A61" s="120"/>
      <c r="B61" s="97"/>
      <c r="C61" s="121"/>
      <c r="D61" s="118"/>
      <c r="E61" s="113"/>
      <c r="F61" s="99"/>
      <c r="G61" s="119"/>
    </row>
    <row r="62" spans="1:7" s="73" customFormat="1" ht="15.75" thickBot="1" x14ac:dyDescent="0.3">
      <c r="A62" s="117" t="s">
        <v>117</v>
      </c>
      <c r="B62" s="94"/>
      <c r="C62" s="94"/>
      <c r="D62" s="118"/>
      <c r="E62" s="113"/>
      <c r="F62" s="217">
        <f>'Category 2 Summary'!F672</f>
        <v>0</v>
      </c>
      <c r="G62" s="119"/>
    </row>
    <row r="63" spans="1:7" s="73" customFormat="1" ht="6.75" customHeight="1" thickBot="1" x14ac:dyDescent="0.3">
      <c r="A63" s="120"/>
      <c r="B63" s="97"/>
      <c r="C63" s="121"/>
      <c r="D63" s="118"/>
      <c r="E63" s="113"/>
      <c r="F63" s="99"/>
      <c r="G63" s="119"/>
    </row>
    <row r="64" spans="1:7" s="73" customFormat="1" ht="15.75" thickBot="1" x14ac:dyDescent="0.3">
      <c r="A64" s="117" t="s">
        <v>118</v>
      </c>
      <c r="B64" s="94"/>
      <c r="C64" s="94"/>
      <c r="D64" s="118"/>
      <c r="E64" s="113"/>
      <c r="F64" s="217">
        <f>'Category 2 Summary'!F727</f>
        <v>0</v>
      </c>
      <c r="G64" s="119"/>
    </row>
    <row r="65" spans="1:7" s="73" customFormat="1" ht="6.75" customHeight="1" thickBot="1" x14ac:dyDescent="0.3">
      <c r="A65" s="120"/>
      <c r="B65" s="97"/>
      <c r="C65" s="121"/>
      <c r="D65" s="118"/>
      <c r="E65" s="113"/>
      <c r="F65" s="99"/>
      <c r="G65" s="119"/>
    </row>
    <row r="66" spans="1:7" s="73" customFormat="1" ht="15.75" thickBot="1" x14ac:dyDescent="0.3">
      <c r="A66" s="117" t="s">
        <v>119</v>
      </c>
      <c r="B66" s="94"/>
      <c r="C66" s="94"/>
      <c r="D66" s="118"/>
      <c r="E66" s="113"/>
      <c r="F66" s="217" t="str">
        <f>'Category 2 Summary'!F782</f>
        <v xml:space="preserve"> </v>
      </c>
      <c r="G66" s="119"/>
    </row>
    <row r="67" spans="1:7" s="73" customFormat="1" ht="6.75" customHeight="1" thickBot="1" x14ac:dyDescent="0.3">
      <c r="A67" s="120"/>
      <c r="B67" s="97"/>
      <c r="C67" s="121"/>
      <c r="D67" s="118"/>
      <c r="E67" s="113"/>
      <c r="F67" s="99"/>
      <c r="G67" s="119"/>
    </row>
    <row r="68" spans="1:7" s="73" customFormat="1" ht="15.75" thickBot="1" x14ac:dyDescent="0.3">
      <c r="A68" s="218" t="s">
        <v>120</v>
      </c>
      <c r="B68" s="94"/>
      <c r="C68" s="94"/>
      <c r="D68" s="118"/>
      <c r="E68" s="113"/>
      <c r="F68" s="219">
        <f>SUM(F40,F42,F44,F46,F48,F50,F52,F54,F56,F58,F60,F62,F64,F66)</f>
        <v>0</v>
      </c>
      <c r="G68" s="119"/>
    </row>
    <row r="69" spans="1:7" ht="6.75" customHeight="1" x14ac:dyDescent="0.25">
      <c r="A69" s="130"/>
      <c r="B69" s="131"/>
      <c r="C69" s="131"/>
      <c r="D69" s="132"/>
      <c r="E69" s="131"/>
      <c r="F69" s="133"/>
      <c r="G69" s="134"/>
    </row>
    <row r="70" spans="1:7" s="71" customFormat="1" ht="15" x14ac:dyDescent="0.25">
      <c r="A70" s="206" t="s">
        <v>64</v>
      </c>
      <c r="B70" s="207"/>
      <c r="C70" s="207"/>
      <c r="D70" s="208"/>
      <c r="E70" s="209"/>
      <c r="F70" s="210"/>
      <c r="G70" s="211"/>
    </row>
    <row r="71" spans="1:7" s="71" customFormat="1" ht="6.75" customHeight="1" thickBot="1" x14ac:dyDescent="0.3">
      <c r="A71" s="212"/>
      <c r="B71" s="213"/>
      <c r="C71" s="213"/>
      <c r="D71" s="214"/>
      <c r="E71" s="106"/>
      <c r="F71" s="215"/>
      <c r="G71" s="216"/>
    </row>
    <row r="72" spans="1:7" s="73" customFormat="1" ht="15.75" thickBot="1" x14ac:dyDescent="0.3">
      <c r="A72" s="117" t="s">
        <v>121</v>
      </c>
      <c r="B72" s="94"/>
      <c r="C72" s="94"/>
      <c r="D72" s="118"/>
      <c r="E72" s="113"/>
      <c r="F72" s="217">
        <f>'Category 3 Summary'!F58</f>
        <v>0</v>
      </c>
      <c r="G72" s="119"/>
    </row>
    <row r="73" spans="1:7" s="73" customFormat="1" ht="6.75" customHeight="1" thickBot="1" x14ac:dyDescent="0.3">
      <c r="A73" s="120"/>
      <c r="B73" s="97"/>
      <c r="C73" s="121"/>
      <c r="D73" s="118"/>
      <c r="E73" s="113"/>
      <c r="F73" s="99"/>
      <c r="G73" s="119"/>
    </row>
    <row r="74" spans="1:7" s="73" customFormat="1" ht="15.75" thickBot="1" x14ac:dyDescent="0.3">
      <c r="A74" s="117" t="s">
        <v>122</v>
      </c>
      <c r="B74" s="94"/>
      <c r="C74" s="94"/>
      <c r="D74" s="118"/>
      <c r="E74" s="113"/>
      <c r="F74" s="217">
        <f>'Category 3 Summary'!F91</f>
        <v>0</v>
      </c>
      <c r="G74" s="119"/>
    </row>
    <row r="75" spans="1:7" s="73" customFormat="1" ht="6.75" customHeight="1" thickBot="1" x14ac:dyDescent="0.3">
      <c r="A75" s="120"/>
      <c r="B75" s="97"/>
      <c r="C75" s="121"/>
      <c r="D75" s="118"/>
      <c r="E75" s="113"/>
      <c r="F75" s="99"/>
      <c r="G75" s="119"/>
    </row>
    <row r="76" spans="1:7" s="73" customFormat="1" ht="15.75" thickBot="1" x14ac:dyDescent="0.3">
      <c r="A76" s="117" t="s">
        <v>123</v>
      </c>
      <c r="B76" s="94"/>
      <c r="C76" s="94"/>
      <c r="D76" s="118"/>
      <c r="E76" s="113"/>
      <c r="F76" s="217">
        <f>'Category 3 Summary'!F128</f>
        <v>0</v>
      </c>
      <c r="G76" s="119"/>
    </row>
    <row r="77" spans="1:7" s="73" customFormat="1" ht="6.75" customHeight="1" thickBot="1" x14ac:dyDescent="0.3">
      <c r="A77" s="120"/>
      <c r="B77" s="97"/>
      <c r="C77" s="121"/>
      <c r="D77" s="118"/>
      <c r="E77" s="113"/>
      <c r="F77" s="99"/>
      <c r="G77" s="119"/>
    </row>
    <row r="78" spans="1:7" s="73" customFormat="1" ht="15.75" thickBot="1" x14ac:dyDescent="0.3">
      <c r="A78" s="117" t="s">
        <v>124</v>
      </c>
      <c r="B78" s="94"/>
      <c r="C78" s="94"/>
      <c r="D78" s="118"/>
      <c r="E78" s="113"/>
      <c r="F78" s="217">
        <f>'Category 3 Summary'!F175</f>
        <v>0</v>
      </c>
      <c r="G78" s="119"/>
    </row>
    <row r="79" spans="1:7" s="73" customFormat="1" ht="6.75" customHeight="1" thickBot="1" x14ac:dyDescent="0.3">
      <c r="A79" s="120"/>
      <c r="B79" s="97"/>
      <c r="C79" s="121"/>
      <c r="D79" s="118"/>
      <c r="E79" s="113"/>
      <c r="F79" s="99"/>
      <c r="G79" s="119"/>
    </row>
    <row r="80" spans="1:7" s="73" customFormat="1" ht="15.75" thickBot="1" x14ac:dyDescent="0.3">
      <c r="A80" s="218" t="s">
        <v>125</v>
      </c>
      <c r="B80" s="94"/>
      <c r="C80" s="94"/>
      <c r="D80" s="118"/>
      <c r="E80" s="113"/>
      <c r="F80" s="219">
        <f>SUM(F72,F74,F76,F78)</f>
        <v>0</v>
      </c>
      <c r="G80" s="119"/>
    </row>
    <row r="81" spans="1:7" s="73" customFormat="1" ht="6.75" customHeight="1" x14ac:dyDescent="0.25">
      <c r="A81" s="220"/>
      <c r="B81" s="221"/>
      <c r="C81" s="222"/>
      <c r="D81" s="152"/>
      <c r="E81" s="221"/>
      <c r="F81" s="152"/>
      <c r="G81" s="223"/>
    </row>
    <row r="82" spans="1:7" s="71" customFormat="1" ht="15" x14ac:dyDescent="0.25">
      <c r="A82" s="206" t="s">
        <v>126</v>
      </c>
      <c r="B82" s="207"/>
      <c r="C82" s="207"/>
      <c r="D82" s="208"/>
      <c r="E82" s="209"/>
      <c r="F82" s="210"/>
      <c r="G82" s="211"/>
    </row>
    <row r="83" spans="1:7" s="71" customFormat="1" ht="6.75" customHeight="1" thickBot="1" x14ac:dyDescent="0.3">
      <c r="A83" s="212"/>
      <c r="B83" s="213"/>
      <c r="C83" s="213"/>
      <c r="D83" s="214"/>
      <c r="E83" s="106"/>
      <c r="F83" s="215"/>
      <c r="G83" s="216"/>
    </row>
    <row r="84" spans="1:7" s="73" customFormat="1" ht="15.75" thickBot="1" x14ac:dyDescent="0.3">
      <c r="A84" s="117" t="s">
        <v>127</v>
      </c>
      <c r="B84" s="94"/>
      <c r="C84" s="94"/>
      <c r="D84" s="118"/>
      <c r="E84" s="113"/>
      <c r="F84" s="217">
        <f>'Category 4 Summary'!F72</f>
        <v>0</v>
      </c>
      <c r="G84" s="119"/>
    </row>
    <row r="85" spans="1:7" s="73" customFormat="1" ht="6.75" customHeight="1" thickBot="1" x14ac:dyDescent="0.3">
      <c r="A85" s="120"/>
      <c r="B85" s="97"/>
      <c r="C85" s="121"/>
      <c r="D85" s="118"/>
      <c r="E85" s="113"/>
      <c r="F85" s="99"/>
      <c r="G85" s="119"/>
    </row>
    <row r="86" spans="1:7" s="73" customFormat="1" ht="15.75" thickBot="1" x14ac:dyDescent="0.3">
      <c r="A86" s="117" t="s">
        <v>128</v>
      </c>
      <c r="B86" s="94"/>
      <c r="C86" s="94"/>
      <c r="D86" s="118"/>
      <c r="E86" s="113"/>
      <c r="F86" s="217">
        <f>'Category 4 Summary'!F127</f>
        <v>0</v>
      </c>
      <c r="G86" s="119"/>
    </row>
    <row r="87" spans="1:7" s="73" customFormat="1" ht="6.75" customHeight="1" thickBot="1" x14ac:dyDescent="0.3">
      <c r="A87" s="120"/>
      <c r="B87" s="97"/>
      <c r="C87" s="121"/>
      <c r="D87" s="118"/>
      <c r="E87" s="113"/>
      <c r="F87" s="99"/>
      <c r="G87" s="119"/>
    </row>
    <row r="88" spans="1:7" s="73" customFormat="1" ht="15.75" thickBot="1" x14ac:dyDescent="0.3">
      <c r="A88" s="117" t="s">
        <v>129</v>
      </c>
      <c r="B88" s="94"/>
      <c r="C88" s="94"/>
      <c r="D88" s="118"/>
      <c r="E88" s="113"/>
      <c r="F88" s="217">
        <f>'Category 4 Summary'!F170</f>
        <v>0</v>
      </c>
      <c r="G88" s="119"/>
    </row>
    <row r="89" spans="1:7" s="73" customFormat="1" ht="6.75" customHeight="1" thickBot="1" x14ac:dyDescent="0.3">
      <c r="A89" s="120"/>
      <c r="B89" s="97"/>
      <c r="C89" s="121"/>
      <c r="D89" s="118"/>
      <c r="E89" s="113"/>
      <c r="F89" s="99"/>
      <c r="G89" s="119"/>
    </row>
    <row r="90" spans="1:7" s="73" customFormat="1" ht="15.75" thickBot="1" x14ac:dyDescent="0.3">
      <c r="A90" s="117" t="s">
        <v>130</v>
      </c>
      <c r="B90" s="94"/>
      <c r="C90" s="94"/>
      <c r="D90" s="118"/>
      <c r="E90" s="113"/>
      <c r="F90" s="217">
        <f>'Category 4 Summary'!F241</f>
        <v>0</v>
      </c>
      <c r="G90" s="119"/>
    </row>
    <row r="91" spans="1:7" s="73" customFormat="1" ht="6.75" customHeight="1" thickBot="1" x14ac:dyDescent="0.3">
      <c r="A91" s="120"/>
      <c r="B91" s="97"/>
      <c r="C91" s="121"/>
      <c r="D91" s="118"/>
      <c r="E91" s="113"/>
      <c r="F91" s="99"/>
      <c r="G91" s="119"/>
    </row>
    <row r="92" spans="1:7" s="73" customFormat="1" ht="15.75" thickBot="1" x14ac:dyDescent="0.3">
      <c r="A92" s="117" t="s">
        <v>131</v>
      </c>
      <c r="B92" s="94"/>
      <c r="C92" s="94"/>
      <c r="D92" s="118"/>
      <c r="E92" s="113"/>
      <c r="F92" s="217" t="str">
        <f>'Category 4 Summary'!F280</f>
        <v xml:space="preserve"> </v>
      </c>
      <c r="G92" s="119"/>
    </row>
    <row r="93" spans="1:7" s="73" customFormat="1" ht="6.75" customHeight="1" thickBot="1" x14ac:dyDescent="0.3">
      <c r="A93" s="120"/>
      <c r="B93" s="97"/>
      <c r="C93" s="121"/>
      <c r="D93" s="118"/>
      <c r="E93" s="113"/>
      <c r="F93" s="99"/>
      <c r="G93" s="119"/>
    </row>
    <row r="94" spans="1:7" s="73" customFormat="1" ht="15.75" thickBot="1" x14ac:dyDescent="0.3">
      <c r="A94" s="117" t="s">
        <v>132</v>
      </c>
      <c r="B94" s="97"/>
      <c r="C94" s="97"/>
      <c r="D94" s="118"/>
      <c r="E94" s="113"/>
      <c r="F94" s="217" t="str">
        <f>'Category 4 Summary'!F323</f>
        <v xml:space="preserve"> </v>
      </c>
      <c r="G94" s="119"/>
    </row>
    <row r="95" spans="1:7" ht="6.75" customHeight="1" thickBot="1" x14ac:dyDescent="0.3">
      <c r="A95" s="114"/>
      <c r="B95" s="90"/>
      <c r="C95" s="90"/>
      <c r="D95" s="91"/>
      <c r="E95" s="90"/>
      <c r="F95" s="92"/>
      <c r="G95" s="116"/>
    </row>
    <row r="96" spans="1:7" ht="15.75" thickBot="1" x14ac:dyDescent="0.3">
      <c r="A96" s="117" t="s">
        <v>133</v>
      </c>
      <c r="B96" s="90"/>
      <c r="C96" s="90"/>
      <c r="D96" s="91"/>
      <c r="E96" s="90"/>
      <c r="F96" s="217" t="str">
        <f>'Category 4 Summary'!F366</f>
        <v xml:space="preserve"> </v>
      </c>
      <c r="G96" s="116"/>
    </row>
    <row r="97" spans="1:7" s="73" customFormat="1" ht="6.75" customHeight="1" thickBot="1" x14ac:dyDescent="0.3">
      <c r="A97" s="120"/>
      <c r="B97" s="97"/>
      <c r="C97" s="121"/>
      <c r="D97" s="118"/>
      <c r="E97" s="113"/>
      <c r="F97" s="99"/>
      <c r="G97" s="119"/>
    </row>
    <row r="98" spans="1:7" s="73" customFormat="1" ht="15.75" thickBot="1" x14ac:dyDescent="0.3">
      <c r="A98" s="218" t="s">
        <v>134</v>
      </c>
      <c r="B98" s="94"/>
      <c r="C98" s="94"/>
      <c r="D98" s="118"/>
      <c r="E98" s="113"/>
      <c r="F98" s="219">
        <f>SUM(F84,F86,F88,F90,F92,F94,F96)</f>
        <v>0</v>
      </c>
      <c r="G98" s="119"/>
    </row>
    <row r="99" spans="1:7" ht="6.75" customHeight="1" thickBot="1" x14ac:dyDescent="0.3">
      <c r="A99" s="114"/>
      <c r="B99" s="90"/>
      <c r="C99" s="90"/>
      <c r="D99" s="91"/>
      <c r="E99" s="90"/>
      <c r="F99" s="92"/>
      <c r="G99" s="116"/>
    </row>
    <row r="100" spans="1:7" s="71" customFormat="1" ht="15" x14ac:dyDescent="0.25">
      <c r="A100" s="224" t="s">
        <v>135</v>
      </c>
      <c r="B100" s="225"/>
      <c r="C100" s="225"/>
      <c r="D100" s="226"/>
      <c r="E100" s="227"/>
      <c r="F100" s="228">
        <f>SUM(F36,F68,F80,F98)</f>
        <v>0</v>
      </c>
      <c r="G100" s="229"/>
    </row>
  </sheetData>
  <sheetProtection password="CB04" sheet="1"/>
  <dataValidations count="2">
    <dataValidation type="list" showInputMessage="1" showErrorMessage="1" sqref="D3">
      <formula1>DY</formula1>
    </dataValidation>
    <dataValidation type="list" showInputMessage="1" showErrorMessage="1" sqref="D2">
      <formula1>DPH</formula1>
    </dataValidation>
  </dataValidations>
  <pageMargins left="0.7" right="0.7" top="0.75" bottom="0.75" header="0.3" footer="0.3"/>
  <pageSetup scale="62" orientation="portrait" r:id="rId1"/>
  <headerFooter>
    <oddHeader>&amp;C&amp;"-,Bold"&amp;14DSRIP Annual Reporting Form</oddHeader>
    <oddFooter>&amp;L&amp;D&amp;C&amp;A&amp;R&amp;P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G77"/>
  <sheetViews>
    <sheetView showGridLines="0" view="pageBreakPreview" zoomScale="90" zoomScaleNormal="90" zoomScaleSheetLayoutView="90" zoomScalePageLayoutView="90" workbookViewId="0"/>
  </sheetViews>
  <sheetFormatPr defaultColWidth="10" defaultRowHeight="12.75" x14ac:dyDescent="0.25"/>
  <cols>
    <col min="1" max="1" width="1.7109375" style="5" customWidth="1"/>
    <col min="2" max="2" width="2.140625" style="5" customWidth="1"/>
    <col min="3" max="3" width="20.85546875" style="5" customWidth="1"/>
    <col min="4" max="4" width="74.5703125" style="11" customWidth="1"/>
    <col min="5" max="5" width="2.7109375" style="5" customWidth="1"/>
    <col min="6" max="6" width="14.42578125" style="7" customWidth="1"/>
    <col min="7" max="7" width="4" style="5" customWidth="1"/>
    <col min="8" max="8" width="3.140625" style="5" customWidth="1"/>
    <col min="9" max="16384" width="10" style="5"/>
  </cols>
  <sheetData>
    <row r="1" spans="1:7" x14ac:dyDescent="0.2">
      <c r="A1" s="1" t="s">
        <v>71</v>
      </c>
    </row>
    <row r="2" spans="1:7" x14ac:dyDescent="0.2">
      <c r="A2" s="1" t="str">
        <f>'Total Payment Amount'!B2</f>
        <v xml:space="preserve">DPH SYSTEM: </v>
      </c>
      <c r="C2" s="1"/>
      <c r="D2" s="6" t="str">
        <f>IF('Total Payment Amount'!D2=0,"",'Total Payment Amount'!D2)</f>
        <v>UCLA Health System</v>
      </c>
    </row>
    <row r="3" spans="1:7" x14ac:dyDescent="0.2">
      <c r="A3" s="1" t="str">
        <f>'Total Payment Amount'!B3</f>
        <v>REPORTING YEAR:</v>
      </c>
      <c r="C3" s="1"/>
      <c r="D3" s="6" t="str">
        <f>IF('Total Payment Amount'!D3=0,"",'Total Payment Amount'!D3)</f>
        <v>DY 7</v>
      </c>
    </row>
    <row r="4" spans="1:7" x14ac:dyDescent="0.2">
      <c r="A4" s="1" t="str">
        <f>'Total Payment Amount'!B4</f>
        <v xml:space="preserve">DATE OF SUBMISSION: </v>
      </c>
      <c r="D4" s="8">
        <f>IF('Total Payment Amount'!D4=0,"",'Total Payment Amount'!D4)</f>
        <v>41212</v>
      </c>
    </row>
    <row r="5" spans="1:7" ht="15" x14ac:dyDescent="0.25">
      <c r="A5" s="64" t="s">
        <v>304</v>
      </c>
    </row>
    <row r="6" spans="1:7" ht="6.75" customHeight="1" x14ac:dyDescent="0.25">
      <c r="A6" s="64"/>
    </row>
    <row r="7" spans="1:7" ht="14.25" x14ac:dyDescent="0.25">
      <c r="A7" s="10" t="s">
        <v>136</v>
      </c>
    </row>
    <row r="8" spans="1:7" ht="14.25" x14ac:dyDescent="0.25">
      <c r="A8" s="12" t="s">
        <v>2</v>
      </c>
      <c r="B8" s="10" t="s">
        <v>302</v>
      </c>
    </row>
    <row r="9" spans="1:7" ht="14.25" x14ac:dyDescent="0.25">
      <c r="A9" s="10" t="s">
        <v>303</v>
      </c>
      <c r="B9" s="10"/>
    </row>
    <row r="10" spans="1:7" ht="14.25" x14ac:dyDescent="0.25">
      <c r="A10" s="10" t="s">
        <v>308</v>
      </c>
      <c r="B10" s="10"/>
    </row>
    <row r="11" spans="1:7" ht="14.25" x14ac:dyDescent="0.25">
      <c r="A11" s="10" t="s">
        <v>309</v>
      </c>
      <c r="B11" s="10"/>
    </row>
    <row r="12" spans="1:7" ht="6.75" customHeight="1" x14ac:dyDescent="0.25"/>
    <row r="13" spans="1:7" s="71" customFormat="1" ht="15" x14ac:dyDescent="0.25">
      <c r="A13" s="65" t="s">
        <v>137</v>
      </c>
      <c r="B13" s="66"/>
      <c r="C13" s="66"/>
      <c r="D13" s="67"/>
      <c r="E13" s="68"/>
      <c r="F13" s="69"/>
      <c r="G13" s="70"/>
    </row>
    <row r="14" spans="1:7" s="73" customFormat="1" ht="112.5" customHeight="1" x14ac:dyDescent="0.25">
      <c r="A14" s="295" t="s">
        <v>363</v>
      </c>
      <c r="B14" s="287"/>
      <c r="C14" s="287"/>
      <c r="D14" s="287"/>
      <c r="E14" s="287"/>
      <c r="F14" s="287"/>
      <c r="G14" s="288"/>
    </row>
    <row r="15" spans="1:7" s="73" customFormat="1" ht="132.75" customHeight="1" x14ac:dyDescent="0.25">
      <c r="A15" s="289"/>
      <c r="B15" s="290"/>
      <c r="C15" s="290"/>
      <c r="D15" s="290"/>
      <c r="E15" s="290"/>
      <c r="F15" s="290"/>
      <c r="G15" s="291"/>
    </row>
    <row r="16" spans="1:7" s="73" customFormat="1" ht="87.75" customHeight="1" x14ac:dyDescent="0.25">
      <c r="A16" s="289"/>
      <c r="B16" s="290"/>
      <c r="C16" s="290"/>
      <c r="D16" s="290"/>
      <c r="E16" s="290"/>
      <c r="F16" s="290"/>
      <c r="G16" s="291"/>
    </row>
    <row r="17" spans="1:7" s="73" customFormat="1" ht="14.25" x14ac:dyDescent="0.25">
      <c r="A17" s="289"/>
      <c r="B17" s="290"/>
      <c r="C17" s="290"/>
      <c r="D17" s="290"/>
      <c r="E17" s="290"/>
      <c r="F17" s="290"/>
      <c r="G17" s="291"/>
    </row>
    <row r="18" spans="1:7" s="73" customFormat="1" ht="51.75" customHeight="1" x14ac:dyDescent="0.25">
      <c r="A18" s="289"/>
      <c r="B18" s="290"/>
      <c r="C18" s="290"/>
      <c r="D18" s="290"/>
      <c r="E18" s="290"/>
      <c r="F18" s="290"/>
      <c r="G18" s="291"/>
    </row>
    <row r="19" spans="1:7" s="73" customFormat="1" ht="14.25" x14ac:dyDescent="0.25">
      <c r="A19" s="289"/>
      <c r="B19" s="290"/>
      <c r="C19" s="290"/>
      <c r="D19" s="290"/>
      <c r="E19" s="290"/>
      <c r="F19" s="290"/>
      <c r="G19" s="291"/>
    </row>
    <row r="20" spans="1:7" s="73" customFormat="1" ht="14.25" x14ac:dyDescent="0.25">
      <c r="A20" s="289"/>
      <c r="B20" s="290"/>
      <c r="C20" s="290"/>
      <c r="D20" s="290"/>
      <c r="E20" s="290"/>
      <c r="F20" s="290"/>
      <c r="G20" s="291"/>
    </row>
    <row r="21" spans="1:7" s="73" customFormat="1" ht="14.25" x14ac:dyDescent="0.25">
      <c r="A21" s="289"/>
      <c r="B21" s="290"/>
      <c r="C21" s="290"/>
      <c r="D21" s="290"/>
      <c r="E21" s="290"/>
      <c r="F21" s="290"/>
      <c r="G21" s="291"/>
    </row>
    <row r="22" spans="1:7" s="73" customFormat="1" ht="86.25" customHeight="1" x14ac:dyDescent="0.25">
      <c r="A22" s="289"/>
      <c r="B22" s="290"/>
      <c r="C22" s="290"/>
      <c r="D22" s="290"/>
      <c r="E22" s="290"/>
      <c r="F22" s="290"/>
      <c r="G22" s="291"/>
    </row>
    <row r="23" spans="1:7" s="73" customFormat="1" ht="14.25" x14ac:dyDescent="0.25">
      <c r="A23" s="289"/>
      <c r="B23" s="290"/>
      <c r="C23" s="290"/>
      <c r="D23" s="290"/>
      <c r="E23" s="290"/>
      <c r="F23" s="290"/>
      <c r="G23" s="291"/>
    </row>
    <row r="24" spans="1:7" s="73" customFormat="1" ht="105" customHeight="1" x14ac:dyDescent="0.25">
      <c r="A24" s="289"/>
      <c r="B24" s="290"/>
      <c r="C24" s="290"/>
      <c r="D24" s="290"/>
      <c r="E24" s="290"/>
      <c r="F24" s="290"/>
      <c r="G24" s="291"/>
    </row>
    <row r="25" spans="1:7" s="73" customFormat="1" ht="14.25" x14ac:dyDescent="0.25">
      <c r="A25" s="289"/>
      <c r="B25" s="290"/>
      <c r="C25" s="290"/>
      <c r="D25" s="290"/>
      <c r="E25" s="290"/>
      <c r="F25" s="290"/>
      <c r="G25" s="291"/>
    </row>
    <row r="26" spans="1:7" s="73" customFormat="1" ht="14.25" x14ac:dyDescent="0.25">
      <c r="A26" s="289"/>
      <c r="B26" s="290"/>
      <c r="C26" s="290"/>
      <c r="D26" s="290"/>
      <c r="E26" s="290"/>
      <c r="F26" s="290"/>
      <c r="G26" s="291"/>
    </row>
    <row r="27" spans="1:7" s="73" customFormat="1" ht="14.25" x14ac:dyDescent="0.25">
      <c r="A27" s="289"/>
      <c r="B27" s="290"/>
      <c r="C27" s="290"/>
      <c r="D27" s="290"/>
      <c r="E27" s="290"/>
      <c r="F27" s="290"/>
      <c r="G27" s="291"/>
    </row>
    <row r="28" spans="1:7" s="73" customFormat="1" ht="110.25" customHeight="1" x14ac:dyDescent="0.25">
      <c r="A28" s="289"/>
      <c r="B28" s="290"/>
      <c r="C28" s="290"/>
      <c r="D28" s="290"/>
      <c r="E28" s="290"/>
      <c r="F28" s="290"/>
      <c r="G28" s="291"/>
    </row>
    <row r="29" spans="1:7" s="73" customFormat="1" ht="14.25" x14ac:dyDescent="0.25">
      <c r="A29" s="289"/>
      <c r="B29" s="290"/>
      <c r="C29" s="290"/>
      <c r="D29" s="290"/>
      <c r="E29" s="290"/>
      <c r="F29" s="290"/>
      <c r="G29" s="291"/>
    </row>
    <row r="30" spans="1:7" s="73" customFormat="1" ht="126" customHeight="1" x14ac:dyDescent="0.25">
      <c r="A30" s="289"/>
      <c r="B30" s="290"/>
      <c r="C30" s="290"/>
      <c r="D30" s="290"/>
      <c r="E30" s="290"/>
      <c r="F30" s="290"/>
      <c r="G30" s="291"/>
    </row>
    <row r="31" spans="1:7" s="73" customFormat="1" ht="14.25" x14ac:dyDescent="0.25">
      <c r="A31" s="289"/>
      <c r="B31" s="290"/>
      <c r="C31" s="290"/>
      <c r="D31" s="290"/>
      <c r="E31" s="290"/>
      <c r="F31" s="290"/>
      <c r="G31" s="291"/>
    </row>
    <row r="32" spans="1:7" s="73" customFormat="1" ht="67.5" customHeight="1" x14ac:dyDescent="0.25">
      <c r="A32" s="289"/>
      <c r="B32" s="290"/>
      <c r="C32" s="290"/>
      <c r="D32" s="290"/>
      <c r="E32" s="290"/>
      <c r="F32" s="290"/>
      <c r="G32" s="291"/>
    </row>
    <row r="33" spans="1:7" s="73" customFormat="1" ht="14.25" x14ac:dyDescent="0.25">
      <c r="A33" s="289"/>
      <c r="B33" s="290"/>
      <c r="C33" s="290"/>
      <c r="D33" s="290"/>
      <c r="E33" s="290"/>
      <c r="F33" s="290"/>
      <c r="G33" s="291"/>
    </row>
    <row r="34" spans="1:7" s="73" customFormat="1" ht="77.25" customHeight="1" x14ac:dyDescent="0.25">
      <c r="A34" s="289"/>
      <c r="B34" s="290"/>
      <c r="C34" s="290"/>
      <c r="D34" s="290"/>
      <c r="E34" s="290"/>
      <c r="F34" s="290"/>
      <c r="G34" s="291"/>
    </row>
    <row r="35" spans="1:7" s="73" customFormat="1" ht="14.25" x14ac:dyDescent="0.25">
      <c r="A35" s="289"/>
      <c r="B35" s="290"/>
      <c r="C35" s="290"/>
      <c r="D35" s="290"/>
      <c r="E35" s="290"/>
      <c r="F35" s="290"/>
      <c r="G35" s="291"/>
    </row>
    <row r="36" spans="1:7" s="73" customFormat="1" ht="14.25" x14ac:dyDescent="0.25">
      <c r="A36" s="289"/>
      <c r="B36" s="290"/>
      <c r="C36" s="290"/>
      <c r="D36" s="290"/>
      <c r="E36" s="290"/>
      <c r="F36" s="290"/>
      <c r="G36" s="291"/>
    </row>
    <row r="37" spans="1:7" s="73" customFormat="1" ht="180" customHeight="1" x14ac:dyDescent="0.25">
      <c r="A37" s="289"/>
      <c r="B37" s="290"/>
      <c r="C37" s="290"/>
      <c r="D37" s="290"/>
      <c r="E37" s="290"/>
      <c r="F37" s="290"/>
      <c r="G37" s="291"/>
    </row>
    <row r="38" spans="1:7" s="73" customFormat="1" ht="14.25" x14ac:dyDescent="0.25">
      <c r="A38" s="289"/>
      <c r="B38" s="290"/>
      <c r="C38" s="290"/>
      <c r="D38" s="290"/>
      <c r="E38" s="290"/>
      <c r="F38" s="290"/>
      <c r="G38" s="291"/>
    </row>
    <row r="39" spans="1:7" s="73" customFormat="1" ht="14.25" x14ac:dyDescent="0.25">
      <c r="A39" s="289"/>
      <c r="B39" s="290"/>
      <c r="C39" s="290"/>
      <c r="D39" s="290"/>
      <c r="E39" s="290"/>
      <c r="F39" s="290"/>
      <c r="G39" s="291"/>
    </row>
    <row r="40" spans="1:7" s="73" customFormat="1" ht="66" customHeight="1" x14ac:dyDescent="0.25">
      <c r="A40" s="289"/>
      <c r="B40" s="290"/>
      <c r="C40" s="290"/>
      <c r="D40" s="290"/>
      <c r="E40" s="290"/>
      <c r="F40" s="290"/>
      <c r="G40" s="291"/>
    </row>
    <row r="41" spans="1:7" s="73" customFormat="1" ht="14.25" x14ac:dyDescent="0.25">
      <c r="A41" s="289"/>
      <c r="B41" s="290"/>
      <c r="C41" s="290"/>
      <c r="D41" s="290"/>
      <c r="E41" s="290"/>
      <c r="F41" s="290"/>
      <c r="G41" s="291"/>
    </row>
    <row r="42" spans="1:7" s="73" customFormat="1" ht="144.75" customHeight="1" x14ac:dyDescent="0.25">
      <c r="A42" s="289"/>
      <c r="B42" s="290"/>
      <c r="C42" s="290"/>
      <c r="D42" s="290"/>
      <c r="E42" s="290"/>
      <c r="F42" s="290"/>
      <c r="G42" s="291"/>
    </row>
    <row r="43" spans="1:7" s="73" customFormat="1" ht="14.25" x14ac:dyDescent="0.25">
      <c r="A43" s="289"/>
      <c r="B43" s="290"/>
      <c r="C43" s="290"/>
      <c r="D43" s="290"/>
      <c r="E43" s="290"/>
      <c r="F43" s="290"/>
      <c r="G43" s="291"/>
    </row>
    <row r="44" spans="1:7" s="73" customFormat="1" ht="94.5" customHeight="1" x14ac:dyDescent="0.25">
      <c r="A44" s="289"/>
      <c r="B44" s="290"/>
      <c r="C44" s="290"/>
      <c r="D44" s="290"/>
      <c r="E44" s="290"/>
      <c r="F44" s="290"/>
      <c r="G44" s="291"/>
    </row>
    <row r="45" spans="1:7" s="73" customFormat="1" ht="14.25" x14ac:dyDescent="0.25">
      <c r="A45" s="289"/>
      <c r="B45" s="290"/>
      <c r="C45" s="290"/>
      <c r="D45" s="290"/>
      <c r="E45" s="290"/>
      <c r="F45" s="290"/>
      <c r="G45" s="291"/>
    </row>
    <row r="46" spans="1:7" s="73" customFormat="1" ht="14.25" x14ac:dyDescent="0.25">
      <c r="A46" s="289"/>
      <c r="B46" s="290"/>
      <c r="C46" s="290"/>
      <c r="D46" s="290"/>
      <c r="E46" s="290"/>
      <c r="F46" s="290"/>
      <c r="G46" s="291"/>
    </row>
    <row r="47" spans="1:7" s="73" customFormat="1" ht="72" customHeight="1" x14ac:dyDescent="0.25">
      <c r="A47" s="289"/>
      <c r="B47" s="290"/>
      <c r="C47" s="290"/>
      <c r="D47" s="290"/>
      <c r="E47" s="290"/>
      <c r="F47" s="290"/>
      <c r="G47" s="291"/>
    </row>
    <row r="48" spans="1:7" s="73" customFormat="1" ht="14.25" x14ac:dyDescent="0.25">
      <c r="A48" s="289"/>
      <c r="B48" s="290"/>
      <c r="C48" s="290"/>
      <c r="D48" s="290"/>
      <c r="E48" s="290"/>
      <c r="F48" s="290"/>
      <c r="G48" s="291"/>
    </row>
    <row r="49" spans="1:7" s="73" customFormat="1" ht="14.25" x14ac:dyDescent="0.25">
      <c r="A49" s="289"/>
      <c r="B49" s="290"/>
      <c r="C49" s="290"/>
      <c r="D49" s="290"/>
      <c r="E49" s="290"/>
      <c r="F49" s="290"/>
      <c r="G49" s="291"/>
    </row>
    <row r="50" spans="1:7" s="73" customFormat="1" ht="14.25" x14ac:dyDescent="0.25">
      <c r="A50" s="289"/>
      <c r="B50" s="290"/>
      <c r="C50" s="290"/>
      <c r="D50" s="290"/>
      <c r="E50" s="290"/>
      <c r="F50" s="290"/>
      <c r="G50" s="291"/>
    </row>
    <row r="51" spans="1:7" s="73" customFormat="1" ht="121.5" customHeight="1" x14ac:dyDescent="0.25">
      <c r="A51" s="289"/>
      <c r="B51" s="290"/>
      <c r="C51" s="290"/>
      <c r="D51" s="290"/>
      <c r="E51" s="290"/>
      <c r="F51" s="290"/>
      <c r="G51" s="291"/>
    </row>
    <row r="52" spans="1:7" s="73" customFormat="1" ht="14.25" x14ac:dyDescent="0.25">
      <c r="A52" s="289"/>
      <c r="B52" s="290"/>
      <c r="C52" s="290"/>
      <c r="D52" s="290"/>
      <c r="E52" s="290"/>
      <c r="F52" s="290"/>
      <c r="G52" s="291"/>
    </row>
    <row r="53" spans="1:7" s="73" customFormat="1" ht="14.25" x14ac:dyDescent="0.25">
      <c r="A53" s="289"/>
      <c r="B53" s="290"/>
      <c r="C53" s="290"/>
      <c r="D53" s="290"/>
      <c r="E53" s="290"/>
      <c r="F53" s="290"/>
      <c r="G53" s="291"/>
    </row>
    <row r="54" spans="1:7" s="73" customFormat="1" ht="14.25" x14ac:dyDescent="0.25">
      <c r="A54" s="289"/>
      <c r="B54" s="290"/>
      <c r="C54" s="290"/>
      <c r="D54" s="290"/>
      <c r="E54" s="290"/>
      <c r="F54" s="290"/>
      <c r="G54" s="291"/>
    </row>
    <row r="55" spans="1:7" s="73" customFormat="1" ht="14.25" x14ac:dyDescent="0.25">
      <c r="A55" s="289"/>
      <c r="B55" s="290"/>
      <c r="C55" s="290"/>
      <c r="D55" s="290"/>
      <c r="E55" s="290"/>
      <c r="F55" s="290"/>
      <c r="G55" s="291"/>
    </row>
    <row r="56" spans="1:7" s="73" customFormat="1" ht="14.25" x14ac:dyDescent="0.25">
      <c r="A56" s="289"/>
      <c r="B56" s="290"/>
      <c r="C56" s="290"/>
      <c r="D56" s="290"/>
      <c r="E56" s="290"/>
      <c r="F56" s="290"/>
      <c r="G56" s="291"/>
    </row>
    <row r="57" spans="1:7" s="73" customFormat="1" ht="66.75" customHeight="1" x14ac:dyDescent="0.25">
      <c r="A57" s="289"/>
      <c r="B57" s="290"/>
      <c r="C57" s="290"/>
      <c r="D57" s="290"/>
      <c r="E57" s="290"/>
      <c r="F57" s="290"/>
      <c r="G57" s="291"/>
    </row>
    <row r="58" spans="1:7" s="73" customFormat="1" ht="26.25" customHeight="1" x14ac:dyDescent="0.25">
      <c r="A58" s="289"/>
      <c r="B58" s="290"/>
      <c r="C58" s="290"/>
      <c r="D58" s="290"/>
      <c r="E58" s="290"/>
      <c r="F58" s="290"/>
      <c r="G58" s="291"/>
    </row>
    <row r="59" spans="1:7" s="73" customFormat="1" ht="14.25" x14ac:dyDescent="0.25">
      <c r="A59" s="289"/>
      <c r="B59" s="290"/>
      <c r="C59" s="290"/>
      <c r="D59" s="290"/>
      <c r="E59" s="290"/>
      <c r="F59" s="290"/>
      <c r="G59" s="291"/>
    </row>
    <row r="60" spans="1:7" s="73" customFormat="1" ht="182.25" customHeight="1" x14ac:dyDescent="0.25">
      <c r="A60" s="289"/>
      <c r="B60" s="290"/>
      <c r="C60" s="290"/>
      <c r="D60" s="290"/>
      <c r="E60" s="290"/>
      <c r="F60" s="290"/>
      <c r="G60" s="291"/>
    </row>
    <row r="61" spans="1:7" s="73" customFormat="1" ht="121.5" customHeight="1" x14ac:dyDescent="0.25">
      <c r="A61" s="292"/>
      <c r="B61" s="293"/>
      <c r="C61" s="293"/>
      <c r="D61" s="293"/>
      <c r="E61" s="293"/>
      <c r="F61" s="293"/>
      <c r="G61" s="294"/>
    </row>
    <row r="62" spans="1:7" s="71" customFormat="1" ht="15" x14ac:dyDescent="0.25">
      <c r="A62" s="166" t="s">
        <v>138</v>
      </c>
      <c r="B62" s="167"/>
      <c r="C62" s="167"/>
      <c r="D62" s="168"/>
      <c r="E62" s="169"/>
      <c r="F62" s="170"/>
      <c r="G62" s="171"/>
    </row>
    <row r="63" spans="1:7" s="73" customFormat="1" ht="51" customHeight="1" x14ac:dyDescent="0.25">
      <c r="A63" s="286" t="s">
        <v>355</v>
      </c>
      <c r="B63" s="287"/>
      <c r="C63" s="287"/>
      <c r="D63" s="287"/>
      <c r="E63" s="287"/>
      <c r="F63" s="287"/>
      <c r="G63" s="288"/>
    </row>
    <row r="64" spans="1:7" s="73" customFormat="1" ht="14.25" x14ac:dyDescent="0.25">
      <c r="A64" s="289"/>
      <c r="B64" s="290"/>
      <c r="C64" s="290"/>
      <c r="D64" s="290"/>
      <c r="E64" s="290"/>
      <c r="F64" s="290"/>
      <c r="G64" s="291"/>
    </row>
    <row r="65" spans="1:7" s="73" customFormat="1" ht="63.75" customHeight="1" x14ac:dyDescent="0.25">
      <c r="A65" s="289"/>
      <c r="B65" s="290"/>
      <c r="C65" s="290"/>
      <c r="D65" s="290"/>
      <c r="E65" s="290"/>
      <c r="F65" s="290"/>
      <c r="G65" s="291"/>
    </row>
    <row r="66" spans="1:7" s="73" customFormat="1" ht="47.25" customHeight="1" x14ac:dyDescent="0.25">
      <c r="A66" s="289"/>
      <c r="B66" s="290"/>
      <c r="C66" s="290"/>
      <c r="D66" s="290"/>
      <c r="E66" s="290"/>
      <c r="F66" s="290"/>
      <c r="G66" s="291"/>
    </row>
    <row r="67" spans="1:7" s="73" customFormat="1" ht="14.25" x14ac:dyDescent="0.25">
      <c r="A67" s="289"/>
      <c r="B67" s="290"/>
      <c r="C67" s="290"/>
      <c r="D67" s="290"/>
      <c r="E67" s="290"/>
      <c r="F67" s="290"/>
      <c r="G67" s="291"/>
    </row>
    <row r="68" spans="1:7" s="73" customFormat="1" ht="33" customHeight="1" x14ac:dyDescent="0.25">
      <c r="A68" s="289"/>
      <c r="B68" s="290"/>
      <c r="C68" s="290"/>
      <c r="D68" s="290"/>
      <c r="E68" s="290"/>
      <c r="F68" s="290"/>
      <c r="G68" s="291"/>
    </row>
    <row r="69" spans="1:7" s="73" customFormat="1" ht="14.25" x14ac:dyDescent="0.25">
      <c r="A69" s="289"/>
      <c r="B69" s="290"/>
      <c r="C69" s="290"/>
      <c r="D69" s="290"/>
      <c r="E69" s="290"/>
      <c r="F69" s="290"/>
      <c r="G69" s="291"/>
    </row>
    <row r="70" spans="1:7" s="73" customFormat="1" ht="14.25" x14ac:dyDescent="0.25">
      <c r="A70" s="289"/>
      <c r="B70" s="290"/>
      <c r="C70" s="290"/>
      <c r="D70" s="290"/>
      <c r="E70" s="290"/>
      <c r="F70" s="290"/>
      <c r="G70" s="291"/>
    </row>
    <row r="71" spans="1:7" s="73" customFormat="1" ht="14.25" x14ac:dyDescent="0.25">
      <c r="A71" s="289"/>
      <c r="B71" s="290"/>
      <c r="C71" s="290"/>
      <c r="D71" s="290"/>
      <c r="E71" s="290"/>
      <c r="F71" s="290"/>
      <c r="G71" s="291"/>
    </row>
    <row r="72" spans="1:7" s="73" customFormat="1" ht="41.25" customHeight="1" x14ac:dyDescent="0.25">
      <c r="A72" s="289"/>
      <c r="B72" s="290"/>
      <c r="C72" s="290"/>
      <c r="D72" s="290"/>
      <c r="E72" s="290"/>
      <c r="F72" s="290"/>
      <c r="G72" s="291"/>
    </row>
    <row r="73" spans="1:7" s="73" customFormat="1" ht="49.5" customHeight="1" x14ac:dyDescent="0.25">
      <c r="A73" s="289"/>
      <c r="B73" s="290"/>
      <c r="C73" s="290"/>
      <c r="D73" s="290"/>
      <c r="E73" s="290"/>
      <c r="F73" s="290"/>
      <c r="G73" s="291"/>
    </row>
    <row r="74" spans="1:7" s="73" customFormat="1" ht="14.25" x14ac:dyDescent="0.25">
      <c r="A74" s="289"/>
      <c r="B74" s="290"/>
      <c r="C74" s="290"/>
      <c r="D74" s="290"/>
      <c r="E74" s="290"/>
      <c r="F74" s="290"/>
      <c r="G74" s="291"/>
    </row>
    <row r="75" spans="1:7" s="73" customFormat="1" ht="47.25" customHeight="1" x14ac:dyDescent="0.25">
      <c r="A75" s="289"/>
      <c r="B75" s="290"/>
      <c r="C75" s="290"/>
      <c r="D75" s="290"/>
      <c r="E75" s="290"/>
      <c r="F75" s="290"/>
      <c r="G75" s="291"/>
    </row>
    <row r="76" spans="1:7" s="73" customFormat="1" ht="14.25" x14ac:dyDescent="0.25">
      <c r="A76" s="289"/>
      <c r="B76" s="290"/>
      <c r="C76" s="290"/>
      <c r="D76" s="290"/>
      <c r="E76" s="290"/>
      <c r="F76" s="290"/>
      <c r="G76" s="291"/>
    </row>
    <row r="77" spans="1:7" ht="88.5" customHeight="1" x14ac:dyDescent="0.25">
      <c r="A77" s="292"/>
      <c r="B77" s="293"/>
      <c r="C77" s="293"/>
      <c r="D77" s="293"/>
      <c r="E77" s="293"/>
      <c r="F77" s="293"/>
      <c r="G77" s="294"/>
    </row>
  </sheetData>
  <mergeCells count="2">
    <mergeCell ref="A63:G77"/>
    <mergeCell ref="A14:G61"/>
  </mergeCells>
  <dataValidations count="2">
    <dataValidation type="list" showInputMessage="1" showErrorMessage="1" sqref="D2">
      <formula1>DPH</formula1>
    </dataValidation>
    <dataValidation type="list" showInputMessage="1" showErrorMessage="1" sqref="D3">
      <formula1>DY</formula1>
    </dataValidation>
  </dataValidations>
  <pageMargins left="0.55000000000000004" right="0.55000000000000004" top="0.75" bottom="0.75" header="0.3" footer="0.3"/>
  <pageSetup scale="75" orientation="portrait" r:id="rId1"/>
  <headerFooter>
    <oddHeader>&amp;C&amp;"-,Bold"&amp;14DSRIP Annual Reporting Form</oddHeader>
    <oddFooter>&amp;L&amp;D&amp;C&amp;A&amp;R&amp;P of &amp;N</oddFooter>
  </headerFooter>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I618"/>
  <sheetViews>
    <sheetView showGridLines="0" showWhiteSpace="0" view="pageBreakPreview" zoomScale="85" zoomScaleNormal="90" zoomScaleSheetLayoutView="85" zoomScalePageLayoutView="85" workbookViewId="0"/>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UCLA Health System</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41212</v>
      </c>
    </row>
    <row r="5" spans="1:7" ht="15" x14ac:dyDescent="0.25">
      <c r="A5" s="9" t="s">
        <v>139</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140</v>
      </c>
      <c r="B13" s="21"/>
      <c r="C13" s="21"/>
      <c r="D13" s="22"/>
      <c r="E13" s="23"/>
      <c r="F13" s="24"/>
      <c r="G13" s="25"/>
    </row>
    <row r="14" spans="1:7" s="33" customFormat="1" ht="15.75" thickBot="1" x14ac:dyDescent="0.3">
      <c r="A14" s="27" t="s">
        <v>93</v>
      </c>
      <c r="B14" s="28"/>
      <c r="C14" s="28"/>
      <c r="D14" s="29"/>
      <c r="E14" s="30"/>
      <c r="F14" s="31"/>
      <c r="G14" s="32"/>
    </row>
    <row r="15" spans="1:7" s="33" customFormat="1" ht="13.5" customHeight="1" thickBot="1" x14ac:dyDescent="0.3">
      <c r="A15" s="40"/>
      <c r="B15" s="17" t="str">
        <f>'Expand Primary Care Capacity'!B22</f>
        <v>Process Milestone:</v>
      </c>
      <c r="C15" s="41"/>
      <c r="D15" s="238">
        <f>'Expand Primary Care Capacity'!D22</f>
        <v>0</v>
      </c>
      <c r="F15" s="247" t="str">
        <f>'Expand Primary Care Capacity'!F29</f>
        <v>N/A</v>
      </c>
      <c r="G15" s="39"/>
    </row>
    <row r="16" spans="1:7" ht="6.75" customHeight="1" thickBot="1" x14ac:dyDescent="0.3">
      <c r="A16" s="34"/>
      <c r="F16" s="92"/>
      <c r="G16" s="36"/>
    </row>
    <row r="17" spans="1:7" ht="13.5" thickBot="1" x14ac:dyDescent="0.3">
      <c r="A17" s="34"/>
      <c r="C17" s="35" t="s">
        <v>15</v>
      </c>
      <c r="F17" s="248" t="str">
        <f>'Expand Primary Care Capacity'!F44</f>
        <v xml:space="preserve"> </v>
      </c>
      <c r="G17" s="36"/>
    </row>
    <row r="18" spans="1:7" s="33" customFormat="1" ht="6.75" customHeight="1" thickBot="1" x14ac:dyDescent="0.3">
      <c r="A18" s="40"/>
      <c r="B18" s="17"/>
      <c r="C18" s="41"/>
      <c r="D18" s="38"/>
      <c r="F18" s="99"/>
      <c r="G18" s="39"/>
    </row>
    <row r="19" spans="1:7" s="33" customFormat="1" ht="13.5" customHeight="1" thickBot="1" x14ac:dyDescent="0.3">
      <c r="A19" s="40"/>
      <c r="B19" s="17" t="str">
        <f>'Expand Primary Care Capacity'!B47</f>
        <v>Process Milestone:</v>
      </c>
      <c r="C19" s="41"/>
      <c r="D19" s="238">
        <f>'Expand Primary Care Capacity'!D47</f>
        <v>0</v>
      </c>
      <c r="F19" s="247" t="str">
        <f>'Expand Primary Care Capacity'!F54</f>
        <v>N/A</v>
      </c>
      <c r="G19" s="39"/>
    </row>
    <row r="20" spans="1:7" ht="6.75" customHeight="1" thickBot="1" x14ac:dyDescent="0.3">
      <c r="A20" s="34"/>
      <c r="F20" s="92"/>
      <c r="G20" s="36"/>
    </row>
    <row r="21" spans="1:7" ht="13.5" thickBot="1" x14ac:dyDescent="0.3">
      <c r="A21" s="34"/>
      <c r="C21" s="35" t="s">
        <v>15</v>
      </c>
      <c r="F21" s="248" t="str">
        <f>'Expand Primary Care Capacity'!F69</f>
        <v xml:space="preserve"> </v>
      </c>
      <c r="G21" s="36"/>
    </row>
    <row r="22" spans="1:7" s="33" customFormat="1" ht="6.75" customHeight="1" thickBot="1" x14ac:dyDescent="0.3">
      <c r="A22" s="40"/>
      <c r="B22" s="17"/>
      <c r="C22" s="41"/>
      <c r="D22" s="38"/>
      <c r="F22" s="99"/>
      <c r="G22" s="39"/>
    </row>
    <row r="23" spans="1:7" s="33" customFormat="1" ht="13.5" customHeight="1" thickBot="1" x14ac:dyDescent="0.3">
      <c r="A23" s="40"/>
      <c r="B23" s="17" t="str">
        <f>'Expand Primary Care Capacity'!B72</f>
        <v>Process Milestone:</v>
      </c>
      <c r="C23" s="41"/>
      <c r="D23" s="238">
        <f>'Expand Primary Care Capacity'!D72</f>
        <v>0</v>
      </c>
      <c r="F23" s="247" t="str">
        <f>'Expand Primary Care Capacity'!F79</f>
        <v>N/A</v>
      </c>
      <c r="G23" s="39"/>
    </row>
    <row r="24" spans="1:7" ht="6.75" customHeight="1" thickBot="1" x14ac:dyDescent="0.3">
      <c r="A24" s="34"/>
      <c r="F24" s="92"/>
      <c r="G24" s="36"/>
    </row>
    <row r="25" spans="1:7" ht="13.5" thickBot="1" x14ac:dyDescent="0.3">
      <c r="A25" s="34"/>
      <c r="C25" s="35" t="s">
        <v>15</v>
      </c>
      <c r="F25" s="248" t="str">
        <f>'Expand Primary Care Capacity'!F94</f>
        <v xml:space="preserve"> </v>
      </c>
      <c r="G25" s="36"/>
    </row>
    <row r="26" spans="1:7" s="33" customFormat="1" ht="6.75" customHeight="1" thickBot="1" x14ac:dyDescent="0.3">
      <c r="A26" s="40"/>
      <c r="B26" s="17"/>
      <c r="C26" s="41"/>
      <c r="D26" s="38"/>
      <c r="F26" s="99"/>
      <c r="G26" s="39"/>
    </row>
    <row r="27" spans="1:7" s="33" customFormat="1" ht="13.5" customHeight="1" thickBot="1" x14ac:dyDescent="0.3">
      <c r="A27" s="40"/>
      <c r="B27" s="17" t="str">
        <f>'Expand Primary Care Capacity'!B97</f>
        <v>Process Milestone:</v>
      </c>
      <c r="C27" s="41"/>
      <c r="D27" s="238">
        <f>'Expand Primary Care Capacity'!D97</f>
        <v>0</v>
      </c>
      <c r="F27" s="247" t="str">
        <f>'Expand Primary Care Capacity'!F104</f>
        <v>N/A</v>
      </c>
      <c r="G27" s="39"/>
    </row>
    <row r="28" spans="1:7" ht="6.75" customHeight="1" thickBot="1" x14ac:dyDescent="0.3">
      <c r="A28" s="34"/>
      <c r="F28" s="92"/>
      <c r="G28" s="36"/>
    </row>
    <row r="29" spans="1:7" ht="13.5" thickBot="1" x14ac:dyDescent="0.3">
      <c r="A29" s="34"/>
      <c r="C29" s="35" t="s">
        <v>15</v>
      </c>
      <c r="F29" s="248" t="str">
        <f>'Expand Primary Care Capacity'!F119</f>
        <v xml:space="preserve"> </v>
      </c>
      <c r="G29" s="36"/>
    </row>
    <row r="30" spans="1:7" s="33" customFormat="1" ht="6.75" customHeight="1" thickBot="1" x14ac:dyDescent="0.3">
      <c r="A30" s="40"/>
      <c r="B30" s="17"/>
      <c r="C30" s="41"/>
      <c r="D30" s="38"/>
      <c r="F30" s="99"/>
      <c r="G30" s="39"/>
    </row>
    <row r="31" spans="1:7" s="33" customFormat="1" ht="13.5" customHeight="1" thickBot="1" x14ac:dyDescent="0.3">
      <c r="A31" s="40"/>
      <c r="B31" s="17" t="str">
        <f>'Expand Primary Care Capacity'!B122</f>
        <v>Process Milestone:</v>
      </c>
      <c r="C31" s="41"/>
      <c r="D31" s="238">
        <f>'Expand Primary Care Capacity'!D122</f>
        <v>0</v>
      </c>
      <c r="F31" s="247" t="str">
        <f>'Expand Primary Care Capacity'!F129</f>
        <v>N/A</v>
      </c>
      <c r="G31" s="39"/>
    </row>
    <row r="32" spans="1:7" ht="6.75" customHeight="1" thickBot="1" x14ac:dyDescent="0.3">
      <c r="A32" s="34"/>
      <c r="F32" s="92"/>
      <c r="G32" s="36"/>
    </row>
    <row r="33" spans="1:7" ht="13.5" thickBot="1" x14ac:dyDescent="0.3">
      <c r="A33" s="34"/>
      <c r="C33" s="35" t="s">
        <v>15</v>
      </c>
      <c r="F33" s="248" t="str">
        <f>'Expand Primary Care Capacity'!F144</f>
        <v xml:space="preserve"> </v>
      </c>
      <c r="G33" s="36"/>
    </row>
    <row r="34" spans="1:7" s="33" customFormat="1" ht="6.75" customHeight="1" thickBot="1" x14ac:dyDescent="0.3">
      <c r="A34" s="40"/>
      <c r="B34" s="17"/>
      <c r="C34" s="41"/>
      <c r="D34" s="38"/>
      <c r="F34" s="99"/>
      <c r="G34" s="39"/>
    </row>
    <row r="35" spans="1:7" s="33" customFormat="1" ht="13.5" customHeight="1" thickBot="1" x14ac:dyDescent="0.3">
      <c r="A35" s="40"/>
      <c r="B35" s="17" t="str">
        <f>'Expand Primary Care Capacity'!B147</f>
        <v>Improvement Milestone:</v>
      </c>
      <c r="C35" s="41"/>
      <c r="D35" s="238">
        <f>'Expand Primary Care Capacity'!D147</f>
        <v>0</v>
      </c>
      <c r="F35" s="247" t="str">
        <f>'Expand Primary Care Capacity'!F154</f>
        <v>N/A</v>
      </c>
      <c r="G35" s="39"/>
    </row>
    <row r="36" spans="1:7" ht="6.75" customHeight="1" thickBot="1" x14ac:dyDescent="0.3">
      <c r="A36" s="34"/>
      <c r="F36" s="92"/>
      <c r="G36" s="36"/>
    </row>
    <row r="37" spans="1:7" ht="13.5" thickBot="1" x14ac:dyDescent="0.3">
      <c r="A37" s="34"/>
      <c r="C37" s="35" t="s">
        <v>15</v>
      </c>
      <c r="F37" s="248" t="str">
        <f>'Expand Primary Care Capacity'!F169</f>
        <v xml:space="preserve"> </v>
      </c>
      <c r="G37" s="36"/>
    </row>
    <row r="38" spans="1:7" s="33" customFormat="1" ht="6.75" customHeight="1" thickBot="1" x14ac:dyDescent="0.3">
      <c r="A38" s="40"/>
      <c r="B38" s="17"/>
      <c r="C38" s="41"/>
      <c r="D38" s="38"/>
      <c r="F38" s="99"/>
      <c r="G38" s="39"/>
    </row>
    <row r="39" spans="1:7" s="33" customFormat="1" ht="13.5" customHeight="1" thickBot="1" x14ac:dyDescent="0.3">
      <c r="A39" s="40"/>
      <c r="B39" s="17" t="str">
        <f>'Expand Primary Care Capacity'!B172</f>
        <v>Improvement Milestone:</v>
      </c>
      <c r="C39" s="41"/>
      <c r="D39" s="238">
        <f>'Expand Primary Care Capacity'!D172</f>
        <v>0</v>
      </c>
      <c r="F39" s="247" t="str">
        <f>'Expand Primary Care Capacity'!F179</f>
        <v>N/A</v>
      </c>
      <c r="G39" s="39"/>
    </row>
    <row r="40" spans="1:7" ht="6.75" customHeight="1" thickBot="1" x14ac:dyDescent="0.3">
      <c r="A40" s="34"/>
      <c r="F40" s="92"/>
      <c r="G40" s="36"/>
    </row>
    <row r="41" spans="1:7" ht="13.5" thickBot="1" x14ac:dyDescent="0.3">
      <c r="A41" s="34"/>
      <c r="C41" s="35" t="s">
        <v>15</v>
      </c>
      <c r="F41" s="248" t="str">
        <f>'Expand Primary Care Capacity'!F194</f>
        <v xml:space="preserve"> </v>
      </c>
      <c r="G41" s="36"/>
    </row>
    <row r="42" spans="1:7" s="33" customFormat="1" ht="6.75" customHeight="1" thickBot="1" x14ac:dyDescent="0.3">
      <c r="A42" s="40"/>
      <c r="B42" s="17"/>
      <c r="C42" s="41"/>
      <c r="D42" s="38"/>
      <c r="F42" s="99"/>
      <c r="G42" s="39"/>
    </row>
    <row r="43" spans="1:7" s="33" customFormat="1" ht="13.5" customHeight="1" thickBot="1" x14ac:dyDescent="0.3">
      <c r="A43" s="40"/>
      <c r="B43" s="17" t="str">
        <f>'Expand Primary Care Capacity'!B197</f>
        <v>Improvement Milestone:</v>
      </c>
      <c r="C43" s="41"/>
      <c r="D43" s="238">
        <f>'Expand Primary Care Capacity'!D197</f>
        <v>0</v>
      </c>
      <c r="F43" s="247" t="str">
        <f>'Expand Primary Care Capacity'!F204</f>
        <v>N/A</v>
      </c>
      <c r="G43" s="39"/>
    </row>
    <row r="44" spans="1:7" ht="6.75" customHeight="1" thickBot="1" x14ac:dyDescent="0.3">
      <c r="A44" s="34"/>
      <c r="F44" s="92"/>
      <c r="G44" s="36"/>
    </row>
    <row r="45" spans="1:7" ht="13.5" thickBot="1" x14ac:dyDescent="0.3">
      <c r="A45" s="34"/>
      <c r="C45" s="35" t="s">
        <v>15</v>
      </c>
      <c r="F45" s="248" t="str">
        <f>'Expand Primary Care Capacity'!F219</f>
        <v xml:space="preserve"> </v>
      </c>
      <c r="G45" s="36"/>
    </row>
    <row r="46" spans="1:7" s="33" customFormat="1" ht="6.75" customHeight="1" thickBot="1" x14ac:dyDescent="0.3">
      <c r="A46" s="40"/>
      <c r="B46" s="17"/>
      <c r="C46" s="41"/>
      <c r="D46" s="38"/>
      <c r="F46" s="99"/>
      <c r="G46" s="39"/>
    </row>
    <row r="47" spans="1:7" s="33" customFormat="1" ht="13.5" customHeight="1" thickBot="1" x14ac:dyDescent="0.3">
      <c r="A47" s="40"/>
      <c r="B47" s="17" t="str">
        <f>'Expand Primary Care Capacity'!B222</f>
        <v>Improvement Milestone:</v>
      </c>
      <c r="C47" s="41"/>
      <c r="D47" s="238">
        <f>'Expand Primary Care Capacity'!D222</f>
        <v>0</v>
      </c>
      <c r="F47" s="247" t="str">
        <f>'Expand Primary Care Capacity'!F229</f>
        <v>N/A</v>
      </c>
      <c r="G47" s="39"/>
    </row>
    <row r="48" spans="1:7" ht="6.75" customHeight="1" thickBot="1" x14ac:dyDescent="0.3">
      <c r="A48" s="34"/>
      <c r="F48" s="92"/>
      <c r="G48" s="36"/>
    </row>
    <row r="49" spans="1:7" ht="13.5" thickBot="1" x14ac:dyDescent="0.3">
      <c r="A49" s="34"/>
      <c r="C49" s="35" t="s">
        <v>15</v>
      </c>
      <c r="F49" s="248" t="str">
        <f>'Expand Primary Care Capacity'!F244</f>
        <v xml:space="preserve"> </v>
      </c>
      <c r="G49" s="36"/>
    </row>
    <row r="50" spans="1:7" s="33" customFormat="1" ht="6.75" customHeight="1" thickBot="1" x14ac:dyDescent="0.3">
      <c r="A50" s="40"/>
      <c r="B50" s="17"/>
      <c r="C50" s="41"/>
      <c r="D50" s="38"/>
      <c r="F50" s="99"/>
      <c r="G50" s="39"/>
    </row>
    <row r="51" spans="1:7" s="33" customFormat="1" ht="13.5" customHeight="1" thickBot="1" x14ac:dyDescent="0.3">
      <c r="A51" s="40"/>
      <c r="B51" s="17" t="str">
        <f>'Expand Primary Care Capacity'!B247</f>
        <v>Improvement Milestone:</v>
      </c>
      <c r="C51" s="41"/>
      <c r="D51" s="238">
        <f>'Expand Primary Care Capacity'!D247</f>
        <v>0</v>
      </c>
      <c r="F51" s="247" t="str">
        <f>'Expand Primary Care Capacity'!F254</f>
        <v>N/A</v>
      </c>
      <c r="G51" s="39"/>
    </row>
    <row r="52" spans="1:7" ht="6.75" customHeight="1" thickBot="1" x14ac:dyDescent="0.3">
      <c r="A52" s="34"/>
      <c r="F52" s="92"/>
      <c r="G52" s="36"/>
    </row>
    <row r="53" spans="1:7" ht="13.5" thickBot="1" x14ac:dyDescent="0.3">
      <c r="A53" s="34"/>
      <c r="C53" s="35" t="s">
        <v>15</v>
      </c>
      <c r="F53" s="248" t="str">
        <f>'Expand Primary Care Capacity'!F269</f>
        <v xml:space="preserve"> </v>
      </c>
      <c r="G53" s="36"/>
    </row>
    <row r="54" spans="1:7" ht="13.5" thickBot="1" x14ac:dyDescent="0.3">
      <c r="A54" s="34"/>
      <c r="C54" s="35"/>
      <c r="F54" s="92"/>
      <c r="G54" s="36"/>
    </row>
    <row r="55" spans="1:7" ht="13.5" thickBot="1" x14ac:dyDescent="0.3">
      <c r="A55" s="34"/>
      <c r="B55" s="2" t="s">
        <v>10</v>
      </c>
      <c r="C55" s="35"/>
      <c r="F55" s="249">
        <f>'Expand Primary Care Capacity'!F18</f>
        <v>0</v>
      </c>
      <c r="G55" s="36"/>
    </row>
    <row r="56" spans="1:7" ht="13.5" thickBot="1" x14ac:dyDescent="0.3">
      <c r="A56" s="34"/>
      <c r="C56" s="35"/>
      <c r="F56" s="92"/>
      <c r="G56" s="36"/>
    </row>
    <row r="57" spans="1:7" ht="13.5" thickBot="1" x14ac:dyDescent="0.3">
      <c r="A57" s="34"/>
      <c r="B57" s="2" t="s">
        <v>66</v>
      </c>
      <c r="C57" s="35"/>
      <c r="F57" s="250">
        <f>SUM(F53,F49,F45,F41,F37,F33,F29,F25,F21,F17)</f>
        <v>0</v>
      </c>
      <c r="G57" s="36"/>
    </row>
    <row r="58" spans="1:7" ht="13.5" thickBot="1" x14ac:dyDescent="0.3">
      <c r="A58" s="34"/>
      <c r="C58" s="35"/>
      <c r="F58" s="92"/>
      <c r="G58" s="36"/>
    </row>
    <row r="59" spans="1:7" ht="13.5" thickBot="1" x14ac:dyDescent="0.3">
      <c r="A59" s="34"/>
      <c r="B59" s="2" t="s">
        <v>67</v>
      </c>
      <c r="C59" s="35"/>
      <c r="F59" s="250">
        <f>COUNT(F53,F49,F45,F41,F37,F33,F29,F25,F21,F17)</f>
        <v>0</v>
      </c>
      <c r="G59" s="36"/>
    </row>
    <row r="60" spans="1:7" ht="13.5" thickBot="1" x14ac:dyDescent="0.3">
      <c r="A60" s="34"/>
      <c r="C60" s="35"/>
      <c r="F60" s="92"/>
      <c r="G60" s="36"/>
    </row>
    <row r="61" spans="1:7" ht="13.5" thickBot="1" x14ac:dyDescent="0.3">
      <c r="A61" s="34"/>
      <c r="B61" s="2" t="s">
        <v>68</v>
      </c>
      <c r="C61" s="35"/>
      <c r="F61" s="251" t="str">
        <f>IF(F59=0," ",F57/F59)</f>
        <v xml:space="preserve"> </v>
      </c>
      <c r="G61" s="36"/>
    </row>
    <row r="62" spans="1:7" ht="13.5" thickBot="1" x14ac:dyDescent="0.3">
      <c r="A62" s="34"/>
      <c r="C62" s="35"/>
      <c r="F62" s="92"/>
      <c r="G62" s="36"/>
    </row>
    <row r="63" spans="1:7" ht="13.5" thickBot="1" x14ac:dyDescent="0.3">
      <c r="A63" s="34"/>
      <c r="B63" s="2" t="s">
        <v>69</v>
      </c>
      <c r="C63" s="35"/>
      <c r="F63" s="249" t="str">
        <f>IF(F59=0," ",F61*F55)</f>
        <v xml:space="preserve"> </v>
      </c>
      <c r="G63" s="36"/>
    </row>
    <row r="64" spans="1:7" ht="13.5" thickBot="1" x14ac:dyDescent="0.3">
      <c r="A64" s="34"/>
      <c r="C64" s="35"/>
      <c r="F64" s="92"/>
      <c r="G64" s="36"/>
    </row>
    <row r="65" spans="1:7" ht="13.5" thickBot="1" x14ac:dyDescent="0.3">
      <c r="A65" s="34"/>
      <c r="B65" s="2" t="s">
        <v>11</v>
      </c>
      <c r="C65" s="35"/>
      <c r="F65" s="252">
        <f>'Expand Primary Care Capacity'!F20</f>
        <v>0</v>
      </c>
      <c r="G65" s="36"/>
    </row>
    <row r="66" spans="1:7" ht="13.5" thickBot="1" x14ac:dyDescent="0.3">
      <c r="A66" s="34"/>
      <c r="C66" s="35"/>
      <c r="F66" s="92"/>
      <c r="G66" s="36"/>
    </row>
    <row r="67" spans="1:7" ht="13.5" thickBot="1" x14ac:dyDescent="0.3">
      <c r="A67" s="34"/>
      <c r="B67" s="239" t="s">
        <v>70</v>
      </c>
      <c r="C67" s="35"/>
      <c r="F67" s="217" t="str">
        <f>IF(F59=0," ",F63-F65)</f>
        <v xml:space="preserve"> </v>
      </c>
      <c r="G67" s="36"/>
    </row>
    <row r="68" spans="1:7" s="33" customFormat="1" ht="12.75" customHeight="1" x14ac:dyDescent="0.25">
      <c r="A68" s="240"/>
      <c r="B68" s="241"/>
      <c r="C68" s="242"/>
      <c r="D68" s="154"/>
      <c r="E68" s="243"/>
      <c r="F68" s="253"/>
      <c r="G68" s="244"/>
    </row>
    <row r="69" spans="1:7" s="33" customFormat="1" ht="15.75" thickBot="1" x14ac:dyDescent="0.3">
      <c r="A69" s="27" t="s">
        <v>94</v>
      </c>
      <c r="B69" s="28"/>
      <c r="C69" s="28"/>
      <c r="D69" s="29"/>
      <c r="E69" s="30"/>
      <c r="F69" s="111"/>
      <c r="G69" s="32"/>
    </row>
    <row r="70" spans="1:7" s="33" customFormat="1" ht="15.75" thickBot="1" x14ac:dyDescent="0.3">
      <c r="A70" s="40"/>
      <c r="B70" s="17" t="str">
        <f>'Training Primary Care Workforce'!B22</f>
        <v>Process Milestone:</v>
      </c>
      <c r="C70" s="41"/>
      <c r="D70" s="238" t="str">
        <f>'Training Primary Care Workforce'!D22</f>
        <v>Enroll initial class of 12-14 IMGs</v>
      </c>
      <c r="F70" s="247" t="str">
        <f>'Training Primary Care Workforce'!F29</f>
        <v>Yes</v>
      </c>
      <c r="G70" s="39"/>
    </row>
    <row r="71" spans="1:7" ht="6.75" customHeight="1" thickBot="1" x14ac:dyDescent="0.3">
      <c r="A71" s="34"/>
      <c r="F71" s="92"/>
      <c r="G71" s="36"/>
    </row>
    <row r="72" spans="1:7" ht="13.5" thickBot="1" x14ac:dyDescent="0.3">
      <c r="A72" s="34"/>
      <c r="C72" s="35" t="s">
        <v>15</v>
      </c>
      <c r="F72" s="248">
        <f>'Training Primary Care Workforce'!F44</f>
        <v>1</v>
      </c>
      <c r="G72" s="36"/>
    </row>
    <row r="73" spans="1:7" s="33" customFormat="1" ht="6.75" customHeight="1" thickBot="1" x14ac:dyDescent="0.3">
      <c r="A73" s="40"/>
      <c r="B73" s="17"/>
      <c r="C73" s="41"/>
      <c r="D73" s="38"/>
      <c r="F73" s="99"/>
      <c r="G73" s="39"/>
    </row>
    <row r="74" spans="1:7" s="33" customFormat="1" ht="15.75" thickBot="1" x14ac:dyDescent="0.3">
      <c r="A74" s="40"/>
      <c r="B74" s="17" t="str">
        <f>'Training Primary Care Workforce'!B47</f>
        <v>Process Milestone:</v>
      </c>
      <c r="C74" s="41"/>
      <c r="D74" s="238" t="str">
        <f>'Training Primary Care Workforce'!D47</f>
        <v>Develop mentoring program with primary care faculty and new trainees</v>
      </c>
      <c r="F74" s="247" t="str">
        <f>'Training Primary Care Workforce'!F54</f>
        <v>Yes</v>
      </c>
      <c r="G74" s="39"/>
    </row>
    <row r="75" spans="1:7" ht="6.75" customHeight="1" thickBot="1" x14ac:dyDescent="0.3">
      <c r="A75" s="34"/>
      <c r="F75" s="92"/>
      <c r="G75" s="36"/>
    </row>
    <row r="76" spans="1:7" ht="13.5" thickBot="1" x14ac:dyDescent="0.3">
      <c r="A76" s="34"/>
      <c r="C76" s="35" t="s">
        <v>15</v>
      </c>
      <c r="F76" s="248">
        <f>'Training Primary Care Workforce'!F69</f>
        <v>1</v>
      </c>
      <c r="G76" s="36"/>
    </row>
    <row r="77" spans="1:7" s="33" customFormat="1" ht="6.75" customHeight="1" thickBot="1" x14ac:dyDescent="0.3">
      <c r="A77" s="40"/>
      <c r="B77" s="17"/>
      <c r="C77" s="41"/>
      <c r="D77" s="38"/>
      <c r="F77" s="99"/>
      <c r="G77" s="39"/>
    </row>
    <row r="78" spans="1:7" s="33" customFormat="1" ht="13.5" customHeight="1" thickBot="1" x14ac:dyDescent="0.3">
      <c r="A78" s="40"/>
      <c r="B78" s="17" t="str">
        <f>'Training Primary Care Workforce'!B72</f>
        <v>Process Milestone:</v>
      </c>
      <c r="C78" s="41"/>
      <c r="D78" s="238">
        <f>'Training Primary Care Workforce'!D72</f>
        <v>0</v>
      </c>
      <c r="F78" s="247" t="str">
        <f>'Training Primary Care Workforce'!F79</f>
        <v>N/A</v>
      </c>
      <c r="G78" s="39"/>
    </row>
    <row r="79" spans="1:7" ht="6.75" customHeight="1" thickBot="1" x14ac:dyDescent="0.3">
      <c r="A79" s="34"/>
      <c r="F79" s="92"/>
      <c r="G79" s="36"/>
    </row>
    <row r="80" spans="1:7" ht="13.5" thickBot="1" x14ac:dyDescent="0.3">
      <c r="A80" s="34"/>
      <c r="C80" s="35" t="s">
        <v>15</v>
      </c>
      <c r="F80" s="248" t="str">
        <f>'Training Primary Care Workforce'!F94</f>
        <v xml:space="preserve"> </v>
      </c>
      <c r="G80" s="36"/>
    </row>
    <row r="81" spans="1:7" s="33" customFormat="1" ht="6.75" customHeight="1" thickBot="1" x14ac:dyDescent="0.3">
      <c r="A81" s="40"/>
      <c r="B81" s="17"/>
      <c r="C81" s="41"/>
      <c r="D81" s="38"/>
      <c r="F81" s="99"/>
      <c r="G81" s="39"/>
    </row>
    <row r="82" spans="1:7" s="33" customFormat="1" ht="13.5" customHeight="1" thickBot="1" x14ac:dyDescent="0.3">
      <c r="A82" s="40"/>
      <c r="B82" s="17" t="str">
        <f>'Training Primary Care Workforce'!B97</f>
        <v>Process Milestone:</v>
      </c>
      <c r="C82" s="41"/>
      <c r="D82" s="238">
        <f>'Training Primary Care Workforce'!D97</f>
        <v>0</v>
      </c>
      <c r="F82" s="247" t="str">
        <f>'Training Primary Care Workforce'!F104</f>
        <v>N/A</v>
      </c>
      <c r="G82" s="39"/>
    </row>
    <row r="83" spans="1:7" ht="6.75" customHeight="1" thickBot="1" x14ac:dyDescent="0.3">
      <c r="A83" s="34"/>
      <c r="F83" s="92"/>
      <c r="G83" s="36"/>
    </row>
    <row r="84" spans="1:7" ht="13.5" thickBot="1" x14ac:dyDescent="0.3">
      <c r="A84" s="34"/>
      <c r="C84" s="35" t="s">
        <v>15</v>
      </c>
      <c r="F84" s="248" t="str">
        <f>'Training Primary Care Workforce'!F144</f>
        <v xml:space="preserve"> </v>
      </c>
      <c r="G84" s="36"/>
    </row>
    <row r="85" spans="1:7" s="33" customFormat="1" ht="6.75" customHeight="1" thickBot="1" x14ac:dyDescent="0.3">
      <c r="A85" s="40"/>
      <c r="B85" s="17"/>
      <c r="C85" s="41"/>
      <c r="D85" s="38"/>
      <c r="F85" s="99"/>
      <c r="G85" s="39"/>
    </row>
    <row r="86" spans="1:7" s="33" customFormat="1" ht="13.5" customHeight="1" thickBot="1" x14ac:dyDescent="0.3">
      <c r="A86" s="40"/>
      <c r="B86" s="17" t="str">
        <f>'Training Primary Care Workforce'!B122</f>
        <v>Process Milestone:</v>
      </c>
      <c r="C86" s="41"/>
      <c r="D86" s="238">
        <f>'Training Primary Care Workforce'!D122</f>
        <v>0</v>
      </c>
      <c r="F86" s="247" t="str">
        <f>'Training Primary Care Workforce'!F129</f>
        <v>N/A</v>
      </c>
      <c r="G86" s="39"/>
    </row>
    <row r="87" spans="1:7" ht="6.75" customHeight="1" thickBot="1" x14ac:dyDescent="0.3">
      <c r="A87" s="34"/>
      <c r="F87" s="92"/>
      <c r="G87" s="36"/>
    </row>
    <row r="88" spans="1:7" ht="13.5" thickBot="1" x14ac:dyDescent="0.3">
      <c r="A88" s="34"/>
      <c r="C88" s="35" t="s">
        <v>15</v>
      </c>
      <c r="F88" s="248" t="str">
        <f>'Training Primary Care Workforce'!F144</f>
        <v xml:space="preserve"> </v>
      </c>
      <c r="G88" s="36"/>
    </row>
    <row r="89" spans="1:7" s="33" customFormat="1" ht="6.75" customHeight="1" thickBot="1" x14ac:dyDescent="0.3">
      <c r="A89" s="40"/>
      <c r="B89" s="17"/>
      <c r="C89" s="41"/>
      <c r="D89" s="38"/>
      <c r="F89" s="99"/>
      <c r="G89" s="39"/>
    </row>
    <row r="90" spans="1:7" s="33" customFormat="1" ht="13.5" customHeight="1" thickBot="1" x14ac:dyDescent="0.3">
      <c r="A90" s="40"/>
      <c r="B90" s="17" t="str">
        <f>'Training Primary Care Workforce'!B147</f>
        <v>Improvement Milestone:</v>
      </c>
      <c r="C90" s="41"/>
      <c r="D90" s="238">
        <f>'Training Primary Care Workforce'!D147</f>
        <v>0</v>
      </c>
      <c r="F90" s="247" t="str">
        <f>'Training Primary Care Workforce'!F154</f>
        <v>N/A</v>
      </c>
      <c r="G90" s="39"/>
    </row>
    <row r="91" spans="1:7" ht="6.75" customHeight="1" thickBot="1" x14ac:dyDescent="0.3">
      <c r="A91" s="34"/>
      <c r="F91" s="92"/>
      <c r="G91" s="36"/>
    </row>
    <row r="92" spans="1:7" ht="13.5" thickBot="1" x14ac:dyDescent="0.3">
      <c r="A92" s="34"/>
      <c r="C92" s="35" t="s">
        <v>15</v>
      </c>
      <c r="F92" s="248" t="str">
        <f>'Training Primary Care Workforce'!F169</f>
        <v xml:space="preserve"> </v>
      </c>
      <c r="G92" s="36"/>
    </row>
    <row r="93" spans="1:7" s="33" customFormat="1" ht="6.75" customHeight="1" thickBot="1" x14ac:dyDescent="0.3">
      <c r="A93" s="40"/>
      <c r="B93" s="17"/>
      <c r="C93" s="41"/>
      <c r="D93" s="38"/>
      <c r="F93" s="99"/>
      <c r="G93" s="39"/>
    </row>
    <row r="94" spans="1:7" s="33" customFormat="1" ht="13.5" customHeight="1" thickBot="1" x14ac:dyDescent="0.3">
      <c r="A94" s="40"/>
      <c r="B94" s="17" t="str">
        <f>'Training Primary Care Workforce'!B172</f>
        <v>Improvement Milestone:</v>
      </c>
      <c r="C94" s="41"/>
      <c r="D94" s="238">
        <f>'Training Primary Care Workforce'!D172</f>
        <v>0</v>
      </c>
      <c r="F94" s="247" t="str">
        <f>'Training Primary Care Workforce'!F179</f>
        <v>N/A</v>
      </c>
      <c r="G94" s="39"/>
    </row>
    <row r="95" spans="1:7" ht="6.75" customHeight="1" thickBot="1" x14ac:dyDescent="0.3">
      <c r="A95" s="34"/>
      <c r="F95" s="92"/>
      <c r="G95" s="36"/>
    </row>
    <row r="96" spans="1:7" ht="13.5" thickBot="1" x14ac:dyDescent="0.3">
      <c r="A96" s="34"/>
      <c r="C96" s="35" t="s">
        <v>15</v>
      </c>
      <c r="F96" s="248" t="str">
        <f>'Training Primary Care Workforce'!F194</f>
        <v xml:space="preserve"> </v>
      </c>
      <c r="G96" s="36"/>
    </row>
    <row r="97" spans="1:7" s="33" customFormat="1" ht="6.75" customHeight="1" thickBot="1" x14ac:dyDescent="0.3">
      <c r="A97" s="40"/>
      <c r="B97" s="17"/>
      <c r="C97" s="41"/>
      <c r="D97" s="38"/>
      <c r="F97" s="99"/>
      <c r="G97" s="39"/>
    </row>
    <row r="98" spans="1:7" s="33" customFormat="1" ht="13.5" customHeight="1" thickBot="1" x14ac:dyDescent="0.3">
      <c r="A98" s="40"/>
      <c r="B98" s="17" t="str">
        <f>'Training Primary Care Workforce'!B197</f>
        <v>Improvement Milestone:</v>
      </c>
      <c r="C98" s="41"/>
      <c r="D98" s="238">
        <f>'Training Primary Care Workforce'!D197</f>
        <v>0</v>
      </c>
      <c r="F98" s="247" t="str">
        <f>'Training Primary Care Workforce'!F204</f>
        <v>N/A</v>
      </c>
      <c r="G98" s="39"/>
    </row>
    <row r="99" spans="1:7" ht="6.75" customHeight="1" thickBot="1" x14ac:dyDescent="0.3">
      <c r="A99" s="34"/>
      <c r="F99" s="92"/>
      <c r="G99" s="36"/>
    </row>
    <row r="100" spans="1:7" ht="13.5" thickBot="1" x14ac:dyDescent="0.3">
      <c r="A100" s="34"/>
      <c r="C100" s="35" t="s">
        <v>15</v>
      </c>
      <c r="F100" s="248" t="str">
        <f>'Training Primary Care Workforce'!F219</f>
        <v xml:space="preserve"> </v>
      </c>
      <c r="G100" s="36"/>
    </row>
    <row r="101" spans="1:7" s="33" customFormat="1" ht="6.75" customHeight="1" thickBot="1" x14ac:dyDescent="0.3">
      <c r="A101" s="40"/>
      <c r="B101" s="17"/>
      <c r="C101" s="41"/>
      <c r="D101" s="38"/>
      <c r="F101" s="99"/>
      <c r="G101" s="39"/>
    </row>
    <row r="102" spans="1:7" s="33" customFormat="1" ht="13.5" customHeight="1" thickBot="1" x14ac:dyDescent="0.3">
      <c r="A102" s="40"/>
      <c r="B102" s="17" t="str">
        <f>'Training Primary Care Workforce'!B222</f>
        <v>Improvement Milestone:</v>
      </c>
      <c r="C102" s="41"/>
      <c r="D102" s="238">
        <f>'Training Primary Care Workforce'!D222</f>
        <v>0</v>
      </c>
      <c r="F102" s="247" t="str">
        <f>'Training Primary Care Workforce'!F229</f>
        <v>N/A</v>
      </c>
      <c r="G102" s="39"/>
    </row>
    <row r="103" spans="1:7" ht="6.75" customHeight="1" thickBot="1" x14ac:dyDescent="0.3">
      <c r="A103" s="34"/>
      <c r="F103" s="92"/>
      <c r="G103" s="36"/>
    </row>
    <row r="104" spans="1:7" ht="13.5" thickBot="1" x14ac:dyDescent="0.3">
      <c r="A104" s="34"/>
      <c r="C104" s="35" t="s">
        <v>15</v>
      </c>
      <c r="F104" s="248" t="str">
        <f>'Training Primary Care Workforce'!F244</f>
        <v xml:space="preserve"> </v>
      </c>
      <c r="G104" s="36"/>
    </row>
    <row r="105" spans="1:7" s="33" customFormat="1" ht="6.75" customHeight="1" thickBot="1" x14ac:dyDescent="0.3">
      <c r="A105" s="40"/>
      <c r="B105" s="17"/>
      <c r="C105" s="41"/>
      <c r="D105" s="38"/>
      <c r="F105" s="99"/>
      <c r="G105" s="39"/>
    </row>
    <row r="106" spans="1:7" s="33" customFormat="1" ht="13.5" customHeight="1" thickBot="1" x14ac:dyDescent="0.3">
      <c r="A106" s="40"/>
      <c r="B106" s="17" t="str">
        <f>'Training Primary Care Workforce'!B247</f>
        <v>Improvement Milestone:</v>
      </c>
      <c r="C106" s="41"/>
      <c r="D106" s="238">
        <f>'Training Primary Care Workforce'!D247</f>
        <v>0</v>
      </c>
      <c r="F106" s="247" t="str">
        <f>'Training Primary Care Workforce'!F254</f>
        <v>N/A</v>
      </c>
      <c r="G106" s="39"/>
    </row>
    <row r="107" spans="1:7" ht="6.75" customHeight="1" thickBot="1" x14ac:dyDescent="0.3">
      <c r="A107" s="34"/>
      <c r="F107" s="92"/>
      <c r="G107" s="36"/>
    </row>
    <row r="108" spans="1:7" ht="13.5" thickBot="1" x14ac:dyDescent="0.3">
      <c r="A108" s="34"/>
      <c r="C108" s="35" t="s">
        <v>15</v>
      </c>
      <c r="F108" s="248" t="str">
        <f>'Training Primary Care Workforce'!F269</f>
        <v xml:space="preserve"> </v>
      </c>
      <c r="G108" s="36"/>
    </row>
    <row r="109" spans="1:7" ht="13.5" thickBot="1" x14ac:dyDescent="0.3">
      <c r="A109" s="34"/>
      <c r="C109" s="35"/>
      <c r="F109" s="92"/>
      <c r="G109" s="36"/>
    </row>
    <row r="110" spans="1:7" ht="13.5" thickBot="1" x14ac:dyDescent="0.3">
      <c r="A110" s="34"/>
      <c r="B110" s="2" t="s">
        <v>10</v>
      </c>
      <c r="C110" s="35"/>
      <c r="F110" s="249">
        <f>'Training Primary Care Workforce'!F18</f>
        <v>6351400</v>
      </c>
      <c r="G110" s="36"/>
    </row>
    <row r="111" spans="1:7" ht="13.5" thickBot="1" x14ac:dyDescent="0.3">
      <c r="A111" s="34"/>
      <c r="C111" s="35"/>
      <c r="F111" s="92"/>
      <c r="G111" s="36"/>
    </row>
    <row r="112" spans="1:7" ht="13.5" thickBot="1" x14ac:dyDescent="0.3">
      <c r="A112" s="34"/>
      <c r="B112" s="2" t="s">
        <v>66</v>
      </c>
      <c r="C112" s="35"/>
      <c r="F112" s="250">
        <f>SUM(F108,F104,F100,F96,F92,F88,F84,F80,F76,F72)</f>
        <v>2</v>
      </c>
      <c r="G112" s="36"/>
    </row>
    <row r="113" spans="1:7" ht="13.5" thickBot="1" x14ac:dyDescent="0.3">
      <c r="A113" s="34"/>
      <c r="C113" s="35"/>
      <c r="F113" s="92"/>
      <c r="G113" s="36"/>
    </row>
    <row r="114" spans="1:7" ht="13.5" thickBot="1" x14ac:dyDescent="0.3">
      <c r="A114" s="34"/>
      <c r="B114" s="2" t="s">
        <v>67</v>
      </c>
      <c r="C114" s="35"/>
      <c r="F114" s="250">
        <f>COUNT(F108,F104,F100,F96,F92,F88,F84,F80,F76,F72)</f>
        <v>2</v>
      </c>
      <c r="G114" s="36"/>
    </row>
    <row r="115" spans="1:7" ht="13.5" thickBot="1" x14ac:dyDescent="0.3">
      <c r="A115" s="34"/>
      <c r="C115" s="35"/>
      <c r="F115" s="92"/>
      <c r="G115" s="36"/>
    </row>
    <row r="116" spans="1:7" ht="13.5" thickBot="1" x14ac:dyDescent="0.3">
      <c r="A116" s="34"/>
      <c r="B116" s="2" t="s">
        <v>68</v>
      </c>
      <c r="C116" s="35"/>
      <c r="F116" s="251">
        <f>IF(F114=0," ",F112/F114)</f>
        <v>1</v>
      </c>
      <c r="G116" s="36"/>
    </row>
    <row r="117" spans="1:7" ht="13.5" thickBot="1" x14ac:dyDescent="0.3">
      <c r="A117" s="34"/>
      <c r="C117" s="35"/>
      <c r="F117" s="92"/>
      <c r="G117" s="36"/>
    </row>
    <row r="118" spans="1:7" ht="13.5" thickBot="1" x14ac:dyDescent="0.3">
      <c r="A118" s="34"/>
      <c r="B118" s="2" t="s">
        <v>69</v>
      </c>
      <c r="C118" s="35"/>
      <c r="F118" s="249">
        <f>IF(F114=0," ",F116*F110)</f>
        <v>6351400</v>
      </c>
      <c r="G118" s="36"/>
    </row>
    <row r="119" spans="1:7" ht="13.5" thickBot="1" x14ac:dyDescent="0.3">
      <c r="A119" s="34"/>
      <c r="C119" s="35"/>
      <c r="F119" s="92"/>
      <c r="G119" s="36"/>
    </row>
    <row r="120" spans="1:7" ht="13.5" thickBot="1" x14ac:dyDescent="0.3">
      <c r="A120" s="34"/>
      <c r="B120" s="2" t="s">
        <v>11</v>
      </c>
      <c r="C120" s="35"/>
      <c r="F120" s="252">
        <f>'Training Primary Care Workforce'!F20</f>
        <v>6351400</v>
      </c>
      <c r="G120" s="36"/>
    </row>
    <row r="121" spans="1:7" ht="13.5" thickBot="1" x14ac:dyDescent="0.3">
      <c r="A121" s="34"/>
      <c r="C121" s="35"/>
      <c r="F121" s="92"/>
      <c r="G121" s="36"/>
    </row>
    <row r="122" spans="1:7" ht="13.5" thickBot="1" x14ac:dyDescent="0.3">
      <c r="A122" s="34"/>
      <c r="B122" s="239" t="s">
        <v>70</v>
      </c>
      <c r="C122" s="35"/>
      <c r="F122" s="217">
        <f>IF(F114=0," ",F118-F120)</f>
        <v>0</v>
      </c>
      <c r="G122" s="36"/>
    </row>
    <row r="123" spans="1:7" s="33" customFormat="1" ht="12.75" customHeight="1" x14ac:dyDescent="0.25">
      <c r="A123" s="240"/>
      <c r="B123" s="241"/>
      <c r="C123" s="242"/>
      <c r="D123" s="154"/>
      <c r="E123" s="243"/>
      <c r="F123" s="253"/>
      <c r="G123" s="244"/>
    </row>
    <row r="124" spans="1:7" s="33" customFormat="1" ht="15.75" thickBot="1" x14ac:dyDescent="0.3">
      <c r="A124" s="27" t="s">
        <v>95</v>
      </c>
      <c r="B124" s="28"/>
      <c r="C124" s="28"/>
      <c r="D124" s="29"/>
      <c r="E124" s="30"/>
      <c r="F124" s="111"/>
      <c r="G124" s="32"/>
    </row>
    <row r="125" spans="1:7" s="33" customFormat="1" ht="13.5" customHeight="1" thickBot="1" x14ac:dyDescent="0.3">
      <c r="A125" s="40"/>
      <c r="B125" s="245" t="str">
        <f>'Registry Functionality'!B22</f>
        <v>Process Milestone:</v>
      </c>
      <c r="C125" s="41"/>
      <c r="D125" s="238">
        <f>'Registry Functionality'!D22</f>
        <v>0</v>
      </c>
      <c r="F125" s="247" t="str">
        <f>'Registry Functionality'!F29</f>
        <v>N/A</v>
      </c>
      <c r="G125" s="39"/>
    </row>
    <row r="126" spans="1:7" ht="6.75" customHeight="1" thickBot="1" x14ac:dyDescent="0.3">
      <c r="A126" s="34"/>
      <c r="F126" s="92"/>
      <c r="G126" s="36"/>
    </row>
    <row r="127" spans="1:7" ht="13.5" thickBot="1" x14ac:dyDescent="0.3">
      <c r="A127" s="34"/>
      <c r="C127" s="35" t="s">
        <v>15</v>
      </c>
      <c r="F127" s="248" t="str">
        <f>'Registry Functionality'!F44</f>
        <v xml:space="preserve"> </v>
      </c>
      <c r="G127" s="36"/>
    </row>
    <row r="128" spans="1:7" s="33" customFormat="1" ht="6.75" customHeight="1" thickBot="1" x14ac:dyDescent="0.3">
      <c r="A128" s="40"/>
      <c r="B128" s="17"/>
      <c r="C128" s="41"/>
      <c r="D128" s="38"/>
      <c r="F128" s="99"/>
      <c r="G128" s="39"/>
    </row>
    <row r="129" spans="1:7" s="33" customFormat="1" ht="13.5" customHeight="1" thickBot="1" x14ac:dyDescent="0.3">
      <c r="A129" s="40"/>
      <c r="B129" s="17" t="str">
        <f>'Registry Functionality'!B47</f>
        <v>Process Milestone:</v>
      </c>
      <c r="C129" s="41"/>
      <c r="D129" s="238">
        <f>'Registry Functionality'!D47</f>
        <v>0</v>
      </c>
      <c r="F129" s="247" t="str">
        <f>'Registry Functionality'!F54</f>
        <v>N/A</v>
      </c>
      <c r="G129" s="39"/>
    </row>
    <row r="130" spans="1:7" ht="6.75" customHeight="1" thickBot="1" x14ac:dyDescent="0.3">
      <c r="A130" s="34"/>
      <c r="F130" s="92"/>
      <c r="G130" s="36"/>
    </row>
    <row r="131" spans="1:7" ht="13.5" thickBot="1" x14ac:dyDescent="0.3">
      <c r="A131" s="34"/>
      <c r="C131" s="35" t="s">
        <v>15</v>
      </c>
      <c r="F131" s="248" t="str">
        <f>'Registry Functionality'!F69</f>
        <v xml:space="preserve"> </v>
      </c>
      <c r="G131" s="36"/>
    </row>
    <row r="132" spans="1:7" s="33" customFormat="1" ht="6.75" customHeight="1" thickBot="1" x14ac:dyDescent="0.3">
      <c r="A132" s="40"/>
      <c r="B132" s="17"/>
      <c r="C132" s="41"/>
      <c r="D132" s="38"/>
      <c r="F132" s="99"/>
      <c r="G132" s="39"/>
    </row>
    <row r="133" spans="1:7" s="33" customFormat="1" ht="13.5" customHeight="1" thickBot="1" x14ac:dyDescent="0.3">
      <c r="A133" s="40"/>
      <c r="B133" s="17" t="str">
        <f>'Registry Functionality'!B72</f>
        <v>Process Milestone:</v>
      </c>
      <c r="C133" s="41"/>
      <c r="D133" s="238">
        <f>'Registry Functionality'!D72</f>
        <v>0</v>
      </c>
      <c r="F133" s="247" t="str">
        <f>'Registry Functionality'!F79</f>
        <v>N/A</v>
      </c>
      <c r="G133" s="39"/>
    </row>
    <row r="134" spans="1:7" ht="6.75" customHeight="1" thickBot="1" x14ac:dyDescent="0.3">
      <c r="A134" s="34"/>
      <c r="F134" s="92"/>
      <c r="G134" s="36"/>
    </row>
    <row r="135" spans="1:7" ht="13.5" thickBot="1" x14ac:dyDescent="0.3">
      <c r="A135" s="34"/>
      <c r="C135" s="35" t="s">
        <v>15</v>
      </c>
      <c r="F135" s="248" t="str">
        <f>'Registry Functionality'!F94</f>
        <v xml:space="preserve"> </v>
      </c>
      <c r="G135" s="36"/>
    </row>
    <row r="136" spans="1:7" s="33" customFormat="1" ht="6.75" customHeight="1" thickBot="1" x14ac:dyDescent="0.3">
      <c r="A136" s="40"/>
      <c r="B136" s="17"/>
      <c r="C136" s="41"/>
      <c r="D136" s="38"/>
      <c r="F136" s="99"/>
      <c r="G136" s="39"/>
    </row>
    <row r="137" spans="1:7" s="33" customFormat="1" ht="13.5" customHeight="1" thickBot="1" x14ac:dyDescent="0.3">
      <c r="A137" s="40"/>
      <c r="B137" s="17" t="str">
        <f>'Registry Functionality'!B97</f>
        <v>Process Milestone:</v>
      </c>
      <c r="C137" s="41"/>
      <c r="D137" s="238">
        <f>'Registry Functionality'!D97</f>
        <v>0</v>
      </c>
      <c r="F137" s="247" t="str">
        <f>'Registry Functionality'!F104</f>
        <v>N/A</v>
      </c>
      <c r="G137" s="39"/>
    </row>
    <row r="138" spans="1:7" ht="6.75" customHeight="1" thickBot="1" x14ac:dyDescent="0.3">
      <c r="A138" s="34"/>
      <c r="F138" s="92"/>
      <c r="G138" s="36"/>
    </row>
    <row r="139" spans="1:7" ht="13.5" thickBot="1" x14ac:dyDescent="0.3">
      <c r="A139" s="34"/>
      <c r="C139" s="35" t="s">
        <v>15</v>
      </c>
      <c r="F139" s="248" t="str">
        <f>'Registry Functionality'!F119</f>
        <v xml:space="preserve"> </v>
      </c>
      <c r="G139" s="36"/>
    </row>
    <row r="140" spans="1:7" s="33" customFormat="1" ht="6.75" customHeight="1" thickBot="1" x14ac:dyDescent="0.3">
      <c r="A140" s="40"/>
      <c r="B140" s="17"/>
      <c r="C140" s="41"/>
      <c r="D140" s="38"/>
      <c r="F140" s="99"/>
      <c r="G140" s="39"/>
    </row>
    <row r="141" spans="1:7" s="33" customFormat="1" ht="13.5" customHeight="1" thickBot="1" x14ac:dyDescent="0.3">
      <c r="A141" s="40"/>
      <c r="B141" s="17" t="str">
        <f>'Registry Functionality'!B122</f>
        <v>Process Milestone:</v>
      </c>
      <c r="C141" s="41"/>
      <c r="D141" s="238">
        <f>'Registry Functionality'!D122</f>
        <v>0</v>
      </c>
      <c r="F141" s="247" t="str">
        <f>'Registry Functionality'!F129</f>
        <v>N/A</v>
      </c>
      <c r="G141" s="39"/>
    </row>
    <row r="142" spans="1:7" ht="6.75" customHeight="1" thickBot="1" x14ac:dyDescent="0.3">
      <c r="A142" s="34"/>
      <c r="F142" s="92"/>
      <c r="G142" s="36"/>
    </row>
    <row r="143" spans="1:7" ht="13.5" thickBot="1" x14ac:dyDescent="0.3">
      <c r="A143" s="34"/>
      <c r="C143" s="35" t="s">
        <v>15</v>
      </c>
      <c r="F143" s="248" t="str">
        <f>'Registry Functionality'!F144</f>
        <v xml:space="preserve"> </v>
      </c>
      <c r="G143" s="36"/>
    </row>
    <row r="144" spans="1:7" s="33" customFormat="1" ht="6.75" customHeight="1" thickBot="1" x14ac:dyDescent="0.3">
      <c r="A144" s="40"/>
      <c r="B144" s="17"/>
      <c r="C144" s="41"/>
      <c r="D144" s="38"/>
      <c r="F144" s="99"/>
      <c r="G144" s="39"/>
    </row>
    <row r="145" spans="1:7" s="33" customFormat="1" ht="13.5" customHeight="1" thickBot="1" x14ac:dyDescent="0.3">
      <c r="A145" s="40"/>
      <c r="B145" s="17" t="str">
        <f>'Registry Functionality'!B147</f>
        <v>Improvement Milestone:</v>
      </c>
      <c r="C145" s="17"/>
      <c r="D145" s="238">
        <f>'Registry Functionality'!D147</f>
        <v>0</v>
      </c>
      <c r="F145" s="247" t="str">
        <f>'Registry Functionality'!F154</f>
        <v>N/A</v>
      </c>
      <c r="G145" s="39"/>
    </row>
    <row r="146" spans="1:7" ht="6.75" customHeight="1" thickBot="1" x14ac:dyDescent="0.3">
      <c r="A146" s="34"/>
      <c r="F146" s="92"/>
      <c r="G146" s="36"/>
    </row>
    <row r="147" spans="1:7" ht="13.5" thickBot="1" x14ac:dyDescent="0.3">
      <c r="A147" s="34"/>
      <c r="C147" s="35" t="s">
        <v>15</v>
      </c>
      <c r="F147" s="248" t="str">
        <f>'Registry Functionality'!F169</f>
        <v xml:space="preserve"> </v>
      </c>
      <c r="G147" s="36"/>
    </row>
    <row r="148" spans="1:7" s="33" customFormat="1" ht="6.75" customHeight="1" thickBot="1" x14ac:dyDescent="0.3">
      <c r="A148" s="40"/>
      <c r="B148" s="17"/>
      <c r="C148" s="41"/>
      <c r="D148" s="38"/>
      <c r="F148" s="99"/>
      <c r="G148" s="39"/>
    </row>
    <row r="149" spans="1:7" s="33" customFormat="1" ht="13.5" customHeight="1" thickBot="1" x14ac:dyDescent="0.3">
      <c r="A149" s="40"/>
      <c r="B149" s="17" t="str">
        <f>'Registry Functionality'!B172</f>
        <v>Improvement Milestone:</v>
      </c>
      <c r="C149" s="41"/>
      <c r="D149" s="238">
        <f>'Registry Functionality'!D172</f>
        <v>0</v>
      </c>
      <c r="F149" s="247" t="str">
        <f>'Registry Functionality'!F179</f>
        <v>N/A</v>
      </c>
      <c r="G149" s="39"/>
    </row>
    <row r="150" spans="1:7" ht="6.75" customHeight="1" thickBot="1" x14ac:dyDescent="0.3">
      <c r="A150" s="34"/>
      <c r="F150" s="92"/>
      <c r="G150" s="36"/>
    </row>
    <row r="151" spans="1:7" ht="13.5" thickBot="1" x14ac:dyDescent="0.3">
      <c r="A151" s="34"/>
      <c r="C151" s="35" t="s">
        <v>15</v>
      </c>
      <c r="F151" s="248" t="str">
        <f>'Registry Functionality'!F194</f>
        <v xml:space="preserve"> </v>
      </c>
      <c r="G151" s="36"/>
    </row>
    <row r="152" spans="1:7" s="33" customFormat="1" ht="6.75" customHeight="1" thickBot="1" x14ac:dyDescent="0.3">
      <c r="A152" s="40"/>
      <c r="B152" s="17"/>
      <c r="C152" s="41"/>
      <c r="D152" s="38"/>
      <c r="F152" s="99"/>
      <c r="G152" s="39"/>
    </row>
    <row r="153" spans="1:7" s="33" customFormat="1" ht="13.5" customHeight="1" thickBot="1" x14ac:dyDescent="0.3">
      <c r="A153" s="40"/>
      <c r="B153" s="17" t="str">
        <f>'Registry Functionality'!B197</f>
        <v>Improvement Milestone:</v>
      </c>
      <c r="C153" s="41"/>
      <c r="D153" s="238">
        <f>'Registry Functionality'!D197</f>
        <v>0</v>
      </c>
      <c r="F153" s="247" t="str">
        <f>'Registry Functionality'!F204</f>
        <v>N/A</v>
      </c>
      <c r="G153" s="39"/>
    </row>
    <row r="154" spans="1:7" ht="6.75" customHeight="1" thickBot="1" x14ac:dyDescent="0.3">
      <c r="A154" s="34"/>
      <c r="F154" s="92"/>
      <c r="G154" s="36"/>
    </row>
    <row r="155" spans="1:7" ht="13.5" thickBot="1" x14ac:dyDescent="0.3">
      <c r="A155" s="34"/>
      <c r="C155" s="35" t="s">
        <v>15</v>
      </c>
      <c r="F155" s="248" t="str">
        <f>'Registry Functionality'!F219</f>
        <v xml:space="preserve"> </v>
      </c>
      <c r="G155" s="36"/>
    </row>
    <row r="156" spans="1:7" s="33" customFormat="1" ht="6.75" customHeight="1" thickBot="1" x14ac:dyDescent="0.3">
      <c r="A156" s="40"/>
      <c r="B156" s="17"/>
      <c r="C156" s="41"/>
      <c r="D156" s="38"/>
      <c r="F156" s="99"/>
      <c r="G156" s="39"/>
    </row>
    <row r="157" spans="1:7" s="33" customFormat="1" ht="13.5" customHeight="1" thickBot="1" x14ac:dyDescent="0.3">
      <c r="A157" s="40"/>
      <c r="B157" s="17" t="str">
        <f>'Registry Functionality'!B222</f>
        <v>Improvement Milestone:</v>
      </c>
      <c r="C157" s="41"/>
      <c r="D157" s="238">
        <f>'Registry Functionality'!D222</f>
        <v>0</v>
      </c>
      <c r="F157" s="247" t="str">
        <f>'Registry Functionality'!F229</f>
        <v>N/A</v>
      </c>
      <c r="G157" s="39"/>
    </row>
    <row r="158" spans="1:7" ht="6.75" customHeight="1" thickBot="1" x14ac:dyDescent="0.3">
      <c r="A158" s="34"/>
      <c r="F158" s="92"/>
      <c r="G158" s="36"/>
    </row>
    <row r="159" spans="1:7" ht="13.5" thickBot="1" x14ac:dyDescent="0.3">
      <c r="A159" s="34"/>
      <c r="C159" s="35" t="s">
        <v>15</v>
      </c>
      <c r="F159" s="248" t="str">
        <f>'Registry Functionality'!F244</f>
        <v xml:space="preserve"> </v>
      </c>
      <c r="G159" s="36"/>
    </row>
    <row r="160" spans="1:7" s="33" customFormat="1" ht="6.75" customHeight="1" thickBot="1" x14ac:dyDescent="0.3">
      <c r="A160" s="40"/>
      <c r="B160" s="17"/>
      <c r="C160" s="41"/>
      <c r="D160" s="38"/>
      <c r="F160" s="99"/>
      <c r="G160" s="39"/>
    </row>
    <row r="161" spans="1:7" s="33" customFormat="1" ht="13.5" customHeight="1" thickBot="1" x14ac:dyDescent="0.3">
      <c r="A161" s="40"/>
      <c r="B161" s="17" t="str">
        <f>'Registry Functionality'!B247</f>
        <v>Improvement Milestone:</v>
      </c>
      <c r="C161" s="41"/>
      <c r="D161" s="238">
        <f>'Registry Functionality'!D247</f>
        <v>0</v>
      </c>
      <c r="F161" s="247" t="str">
        <f>'Registry Functionality'!F254</f>
        <v>N/A</v>
      </c>
      <c r="G161" s="39"/>
    </row>
    <row r="162" spans="1:7" ht="6.75" customHeight="1" thickBot="1" x14ac:dyDescent="0.3">
      <c r="A162" s="34"/>
      <c r="F162" s="92"/>
      <c r="G162" s="36"/>
    </row>
    <row r="163" spans="1:7" ht="13.5" thickBot="1" x14ac:dyDescent="0.3">
      <c r="A163" s="34"/>
      <c r="C163" s="35" t="s">
        <v>15</v>
      </c>
      <c r="F163" s="248" t="str">
        <f>'Registry Functionality'!F269</f>
        <v xml:space="preserve"> </v>
      </c>
      <c r="G163" s="36"/>
    </row>
    <row r="164" spans="1:7" ht="13.5" thickBot="1" x14ac:dyDescent="0.3">
      <c r="A164" s="34"/>
      <c r="C164" s="35"/>
      <c r="F164" s="92"/>
      <c r="G164" s="36"/>
    </row>
    <row r="165" spans="1:7" ht="13.5" thickBot="1" x14ac:dyDescent="0.3">
      <c r="A165" s="34"/>
      <c r="B165" s="2" t="s">
        <v>10</v>
      </c>
      <c r="C165" s="35"/>
      <c r="F165" s="249">
        <f>'Registry Functionality'!F18</f>
        <v>0</v>
      </c>
      <c r="G165" s="36"/>
    </row>
    <row r="166" spans="1:7" ht="13.5" thickBot="1" x14ac:dyDescent="0.3">
      <c r="A166" s="34"/>
      <c r="C166" s="35"/>
      <c r="F166" s="92"/>
      <c r="G166" s="36"/>
    </row>
    <row r="167" spans="1:7" ht="13.5" thickBot="1" x14ac:dyDescent="0.3">
      <c r="A167" s="34"/>
      <c r="B167" s="2" t="s">
        <v>66</v>
      </c>
      <c r="C167" s="35"/>
      <c r="F167" s="250">
        <f>SUM(F163,F159,F155,F151,F147,F143,F139,F135,F131,F127)</f>
        <v>0</v>
      </c>
      <c r="G167" s="36"/>
    </row>
    <row r="168" spans="1:7" ht="13.5" thickBot="1" x14ac:dyDescent="0.3">
      <c r="A168" s="34"/>
      <c r="C168" s="35"/>
      <c r="F168" s="92"/>
      <c r="G168" s="36"/>
    </row>
    <row r="169" spans="1:7" ht="13.5" thickBot="1" x14ac:dyDescent="0.3">
      <c r="A169" s="34"/>
      <c r="B169" s="2" t="s">
        <v>67</v>
      </c>
      <c r="C169" s="35"/>
      <c r="F169" s="250">
        <f>COUNT(F163,F159,F155,F151,F147,F143,F139,F135,F131,F127)</f>
        <v>0</v>
      </c>
      <c r="G169" s="36"/>
    </row>
    <row r="170" spans="1:7" ht="13.5" thickBot="1" x14ac:dyDescent="0.3">
      <c r="A170" s="34"/>
      <c r="C170" s="35"/>
      <c r="F170" s="92"/>
      <c r="G170" s="36"/>
    </row>
    <row r="171" spans="1:7" ht="13.5" thickBot="1" x14ac:dyDescent="0.3">
      <c r="A171" s="34"/>
      <c r="B171" s="2" t="s">
        <v>68</v>
      </c>
      <c r="C171" s="35"/>
      <c r="F171" s="251" t="str">
        <f>IF(F169=0," ",F167/F169)</f>
        <v xml:space="preserve"> </v>
      </c>
      <c r="G171" s="36"/>
    </row>
    <row r="172" spans="1:7" ht="13.5" thickBot="1" x14ac:dyDescent="0.3">
      <c r="A172" s="34"/>
      <c r="C172" s="35"/>
      <c r="F172" s="92"/>
      <c r="G172" s="36"/>
    </row>
    <row r="173" spans="1:7" ht="13.5" thickBot="1" x14ac:dyDescent="0.3">
      <c r="A173" s="34"/>
      <c r="B173" s="2" t="s">
        <v>69</v>
      </c>
      <c r="C173" s="35"/>
      <c r="F173" s="249" t="str">
        <f>IF(F169=0," ",F171*F165)</f>
        <v xml:space="preserve"> </v>
      </c>
      <c r="G173" s="36"/>
    </row>
    <row r="174" spans="1:7" ht="13.5" thickBot="1" x14ac:dyDescent="0.3">
      <c r="A174" s="34"/>
      <c r="C174" s="35"/>
      <c r="F174" s="92"/>
      <c r="G174" s="36"/>
    </row>
    <row r="175" spans="1:7" ht="13.5" thickBot="1" x14ac:dyDescent="0.3">
      <c r="A175" s="34"/>
      <c r="B175" s="2" t="s">
        <v>11</v>
      </c>
      <c r="C175" s="35"/>
      <c r="F175" s="252">
        <f>'Registry Functionality'!F20</f>
        <v>0</v>
      </c>
      <c r="G175" s="36"/>
    </row>
    <row r="176" spans="1:7" ht="13.5" thickBot="1" x14ac:dyDescent="0.3">
      <c r="A176" s="34"/>
      <c r="C176" s="35"/>
      <c r="F176" s="92"/>
      <c r="G176" s="36"/>
    </row>
    <row r="177" spans="1:7" ht="13.5" thickBot="1" x14ac:dyDescent="0.3">
      <c r="A177" s="34"/>
      <c r="B177" s="239" t="s">
        <v>70</v>
      </c>
      <c r="C177" s="35"/>
      <c r="F177" s="217" t="str">
        <f>IF(F169=0," ",F173-F175)</f>
        <v xml:space="preserve"> </v>
      </c>
      <c r="G177" s="36"/>
    </row>
    <row r="178" spans="1:7" s="33" customFormat="1" ht="12.75" customHeight="1" x14ac:dyDescent="0.25">
      <c r="A178" s="240"/>
      <c r="B178" s="241"/>
      <c r="C178" s="242"/>
      <c r="D178" s="154"/>
      <c r="E178" s="243"/>
      <c r="F178" s="253"/>
      <c r="G178" s="244"/>
    </row>
    <row r="179" spans="1:7" s="33" customFormat="1" ht="15.75" thickBot="1" x14ac:dyDescent="0.3">
      <c r="A179" s="27" t="s">
        <v>96</v>
      </c>
      <c r="B179" s="28"/>
      <c r="C179" s="28"/>
      <c r="D179" s="29"/>
      <c r="E179" s="30"/>
      <c r="F179" s="111"/>
      <c r="G179" s="32"/>
    </row>
    <row r="180" spans="1:7" s="33" customFormat="1" ht="13.5" customHeight="1" thickBot="1" x14ac:dyDescent="0.3">
      <c r="A180" s="40"/>
      <c r="B180" s="17" t="str">
        <f>'Interpretation Services'!B22</f>
        <v>Process Milestone:</v>
      </c>
      <c r="C180" s="41"/>
      <c r="D180" s="238">
        <f>'Interpretation Services'!D22</f>
        <v>0</v>
      </c>
      <c r="F180" s="247" t="str">
        <f>'Interpretation Services'!F29</f>
        <v>N/A</v>
      </c>
      <c r="G180" s="39"/>
    </row>
    <row r="181" spans="1:7" ht="6.75" customHeight="1" thickBot="1" x14ac:dyDescent="0.3">
      <c r="A181" s="34"/>
      <c r="F181" s="92"/>
      <c r="G181" s="36"/>
    </row>
    <row r="182" spans="1:7" ht="13.5" thickBot="1" x14ac:dyDescent="0.3">
      <c r="A182" s="34"/>
      <c r="C182" s="35" t="s">
        <v>15</v>
      </c>
      <c r="F182" s="248" t="str">
        <f>'Interpretation Services'!F44</f>
        <v xml:space="preserve"> </v>
      </c>
      <c r="G182" s="36"/>
    </row>
    <row r="183" spans="1:7" s="33" customFormat="1" ht="6.75" customHeight="1" thickBot="1" x14ac:dyDescent="0.3">
      <c r="A183" s="40"/>
      <c r="B183" s="17"/>
      <c r="C183" s="41"/>
      <c r="D183" s="38"/>
      <c r="F183" s="99"/>
      <c r="G183" s="39"/>
    </row>
    <row r="184" spans="1:7" s="33" customFormat="1" ht="13.5" customHeight="1" thickBot="1" x14ac:dyDescent="0.3">
      <c r="A184" s="40"/>
      <c r="B184" s="17" t="str">
        <f>'Interpretation Services'!B47</f>
        <v>Process Milestone:</v>
      </c>
      <c r="C184" s="41"/>
      <c r="D184" s="238">
        <f>'Interpretation Services'!D47</f>
        <v>0</v>
      </c>
      <c r="F184" s="247" t="str">
        <f>'Interpretation Services'!F54</f>
        <v>N/A</v>
      </c>
      <c r="G184" s="39"/>
    </row>
    <row r="185" spans="1:7" ht="6.75" customHeight="1" thickBot="1" x14ac:dyDescent="0.3">
      <c r="A185" s="34"/>
      <c r="F185" s="92"/>
      <c r="G185" s="36"/>
    </row>
    <row r="186" spans="1:7" ht="13.5" thickBot="1" x14ac:dyDescent="0.3">
      <c r="A186" s="34"/>
      <c r="C186" s="35" t="s">
        <v>15</v>
      </c>
      <c r="F186" s="248" t="str">
        <f>'Interpretation Services'!F69</f>
        <v xml:space="preserve"> </v>
      </c>
      <c r="G186" s="36"/>
    </row>
    <row r="187" spans="1:7" s="33" customFormat="1" ht="6.75" customHeight="1" thickBot="1" x14ac:dyDescent="0.3">
      <c r="A187" s="40"/>
      <c r="B187" s="17"/>
      <c r="C187" s="41"/>
      <c r="D187" s="38"/>
      <c r="F187" s="99"/>
      <c r="G187" s="39"/>
    </row>
    <row r="188" spans="1:7" s="33" customFormat="1" ht="13.5" customHeight="1" thickBot="1" x14ac:dyDescent="0.3">
      <c r="A188" s="40"/>
      <c r="B188" s="17" t="str">
        <f>'Interpretation Services'!B72</f>
        <v>Process Milestone:</v>
      </c>
      <c r="C188" s="41"/>
      <c r="D188" s="238">
        <f>'Interpretation Services'!D72</f>
        <v>0</v>
      </c>
      <c r="F188" s="247" t="str">
        <f>'Interpretation Services'!F79</f>
        <v>N/A</v>
      </c>
      <c r="G188" s="39"/>
    </row>
    <row r="189" spans="1:7" ht="6.75" customHeight="1" thickBot="1" x14ac:dyDescent="0.3">
      <c r="A189" s="34"/>
      <c r="F189" s="92"/>
      <c r="G189" s="36"/>
    </row>
    <row r="190" spans="1:7" ht="13.5" thickBot="1" x14ac:dyDescent="0.3">
      <c r="A190" s="34"/>
      <c r="C190" s="35" t="s">
        <v>15</v>
      </c>
      <c r="F190" s="248" t="str">
        <f>'Interpretation Services'!F94</f>
        <v xml:space="preserve"> </v>
      </c>
      <c r="G190" s="36"/>
    </row>
    <row r="191" spans="1:7" s="33" customFormat="1" ht="6.75" customHeight="1" thickBot="1" x14ac:dyDescent="0.3">
      <c r="A191" s="40"/>
      <c r="B191" s="17"/>
      <c r="C191" s="41"/>
      <c r="D191" s="38"/>
      <c r="F191" s="99"/>
      <c r="G191" s="39"/>
    </row>
    <row r="192" spans="1:7" s="33" customFormat="1" ht="13.5" customHeight="1" thickBot="1" x14ac:dyDescent="0.3">
      <c r="A192" s="40"/>
      <c r="B192" s="17" t="str">
        <f>'Interpretation Services'!B97</f>
        <v>Process Milestone:</v>
      </c>
      <c r="C192" s="41"/>
      <c r="D192" s="238">
        <f>'Interpretation Services'!D97</f>
        <v>0</v>
      </c>
      <c r="F192" s="247" t="str">
        <f>'Interpretation Services'!F104</f>
        <v>N/A</v>
      </c>
      <c r="G192" s="39"/>
    </row>
    <row r="193" spans="1:7" ht="6.75" customHeight="1" thickBot="1" x14ac:dyDescent="0.3">
      <c r="A193" s="34"/>
      <c r="F193" s="92"/>
      <c r="G193" s="36"/>
    </row>
    <row r="194" spans="1:7" ht="13.5" thickBot="1" x14ac:dyDescent="0.3">
      <c r="A194" s="34"/>
      <c r="C194" s="35" t="s">
        <v>15</v>
      </c>
      <c r="F194" s="248" t="str">
        <f>'Interpretation Services'!F119</f>
        <v xml:space="preserve"> </v>
      </c>
      <c r="G194" s="36"/>
    </row>
    <row r="195" spans="1:7" s="33" customFormat="1" ht="6.75" customHeight="1" thickBot="1" x14ac:dyDescent="0.3">
      <c r="A195" s="40"/>
      <c r="B195" s="17"/>
      <c r="C195" s="41"/>
      <c r="D195" s="38"/>
      <c r="F195" s="99"/>
      <c r="G195" s="39"/>
    </row>
    <row r="196" spans="1:7" s="33" customFormat="1" ht="13.5" customHeight="1" thickBot="1" x14ac:dyDescent="0.3">
      <c r="A196" s="40"/>
      <c r="B196" s="17" t="str">
        <f>'Interpretation Services'!B122</f>
        <v>Process Milestone:</v>
      </c>
      <c r="C196" s="17"/>
      <c r="D196" s="238">
        <f>'Interpretation Services'!D122</f>
        <v>0</v>
      </c>
      <c r="F196" s="247" t="str">
        <f>'Interpretation Services'!F129</f>
        <v>N/A</v>
      </c>
      <c r="G196" s="39"/>
    </row>
    <row r="197" spans="1:7" ht="6.75" customHeight="1" thickBot="1" x14ac:dyDescent="0.3">
      <c r="A197" s="34"/>
      <c r="F197" s="92"/>
      <c r="G197" s="36"/>
    </row>
    <row r="198" spans="1:7" ht="13.5" thickBot="1" x14ac:dyDescent="0.3">
      <c r="A198" s="34"/>
      <c r="C198" s="35" t="s">
        <v>15</v>
      </c>
      <c r="F198" s="248" t="str">
        <f>'Interpretation Services'!F144</f>
        <v xml:space="preserve"> </v>
      </c>
      <c r="G198" s="36"/>
    </row>
    <row r="199" spans="1:7" s="33" customFormat="1" ht="6.75" customHeight="1" thickBot="1" x14ac:dyDescent="0.3">
      <c r="A199" s="40"/>
      <c r="B199" s="17"/>
      <c r="C199" s="41"/>
      <c r="D199" s="38"/>
      <c r="F199" s="99"/>
      <c r="G199" s="39"/>
    </row>
    <row r="200" spans="1:7" s="33" customFormat="1" ht="13.5" customHeight="1" thickBot="1" x14ac:dyDescent="0.3">
      <c r="A200" s="40"/>
      <c r="B200" s="17" t="str">
        <f>'Interpretation Services'!B147</f>
        <v>Improvement Milestone:</v>
      </c>
      <c r="C200" s="17"/>
      <c r="D200" s="238">
        <f>'Interpretation Services'!D147</f>
        <v>0</v>
      </c>
      <c r="F200" s="247" t="str">
        <f>'Interpretation Services'!F154</f>
        <v>N/A</v>
      </c>
      <c r="G200" s="39"/>
    </row>
    <row r="201" spans="1:7" ht="6.75" customHeight="1" thickBot="1" x14ac:dyDescent="0.3">
      <c r="A201" s="34"/>
      <c r="F201" s="92"/>
      <c r="G201" s="36"/>
    </row>
    <row r="202" spans="1:7" ht="13.5" thickBot="1" x14ac:dyDescent="0.3">
      <c r="A202" s="34"/>
      <c r="C202" s="35" t="s">
        <v>15</v>
      </c>
      <c r="F202" s="248" t="str">
        <f>'Interpretation Services'!F169</f>
        <v xml:space="preserve"> </v>
      </c>
      <c r="G202" s="36"/>
    </row>
    <row r="203" spans="1:7" s="33" customFormat="1" ht="6.75" customHeight="1" thickBot="1" x14ac:dyDescent="0.3">
      <c r="A203" s="40"/>
      <c r="B203" s="17"/>
      <c r="C203" s="41"/>
      <c r="D203" s="38"/>
      <c r="F203" s="99"/>
      <c r="G203" s="39"/>
    </row>
    <row r="204" spans="1:7" s="33" customFormat="1" ht="13.5" customHeight="1" thickBot="1" x14ac:dyDescent="0.3">
      <c r="A204" s="40"/>
      <c r="B204" s="17" t="str">
        <f>'Interpretation Services'!B172</f>
        <v>Improvement Milestone:</v>
      </c>
      <c r="C204" s="17"/>
      <c r="D204" s="238">
        <f>'Interpretation Services'!D172</f>
        <v>0</v>
      </c>
      <c r="F204" s="247" t="str">
        <f>'Interpretation Services'!F179</f>
        <v>N/A</v>
      </c>
      <c r="G204" s="39"/>
    </row>
    <row r="205" spans="1:7" ht="6.75" customHeight="1" thickBot="1" x14ac:dyDescent="0.3">
      <c r="A205" s="34"/>
      <c r="F205" s="92"/>
      <c r="G205" s="36"/>
    </row>
    <row r="206" spans="1:7" ht="13.5" thickBot="1" x14ac:dyDescent="0.3">
      <c r="A206" s="34"/>
      <c r="C206" s="35" t="s">
        <v>15</v>
      </c>
      <c r="F206" s="248" t="str">
        <f>'Interpretation Services'!F194</f>
        <v xml:space="preserve"> </v>
      </c>
      <c r="G206" s="36"/>
    </row>
    <row r="207" spans="1:7" s="33" customFormat="1" ht="6.75" customHeight="1" thickBot="1" x14ac:dyDescent="0.3">
      <c r="A207" s="40"/>
      <c r="B207" s="17"/>
      <c r="C207" s="41"/>
      <c r="D207" s="38"/>
      <c r="F207" s="99"/>
      <c r="G207" s="39"/>
    </row>
    <row r="208" spans="1:7" s="33" customFormat="1" ht="13.5" customHeight="1" thickBot="1" x14ac:dyDescent="0.3">
      <c r="A208" s="40"/>
      <c r="B208" s="17" t="str">
        <f>'Interpretation Services'!B197</f>
        <v>Improvement Milestone:</v>
      </c>
      <c r="C208" s="17"/>
      <c r="D208" s="238">
        <f>'Interpretation Services'!D197</f>
        <v>0</v>
      </c>
      <c r="F208" s="247" t="str">
        <f>'Interpretation Services'!F204</f>
        <v>N/A</v>
      </c>
      <c r="G208" s="39"/>
    </row>
    <row r="209" spans="1:7" ht="6.75" customHeight="1" thickBot="1" x14ac:dyDescent="0.3">
      <c r="A209" s="34"/>
      <c r="F209" s="92"/>
      <c r="G209" s="36"/>
    </row>
    <row r="210" spans="1:7" ht="13.5" thickBot="1" x14ac:dyDescent="0.3">
      <c r="A210" s="34"/>
      <c r="C210" s="35" t="s">
        <v>15</v>
      </c>
      <c r="F210" s="248" t="str">
        <f>'Interpretation Services'!F219</f>
        <v xml:space="preserve"> </v>
      </c>
      <c r="G210" s="36"/>
    </row>
    <row r="211" spans="1:7" s="33" customFormat="1" ht="6.75" customHeight="1" thickBot="1" x14ac:dyDescent="0.3">
      <c r="A211" s="40"/>
      <c r="B211" s="17"/>
      <c r="C211" s="41"/>
      <c r="D211" s="38"/>
      <c r="F211" s="99"/>
      <c r="G211" s="39"/>
    </row>
    <row r="212" spans="1:7" s="33" customFormat="1" ht="13.5" customHeight="1" thickBot="1" x14ac:dyDescent="0.3">
      <c r="A212" s="40"/>
      <c r="B212" s="17" t="str">
        <f>'Interpretation Services'!B222</f>
        <v>Improvement Milestone:</v>
      </c>
      <c r="C212" s="17"/>
      <c r="D212" s="238">
        <f>'Interpretation Services'!D222</f>
        <v>0</v>
      </c>
      <c r="F212" s="247" t="str">
        <f>'Interpretation Services'!F229</f>
        <v>N/A</v>
      </c>
      <c r="G212" s="39"/>
    </row>
    <row r="213" spans="1:7" ht="6.75" customHeight="1" thickBot="1" x14ac:dyDescent="0.3">
      <c r="A213" s="34"/>
      <c r="F213" s="92"/>
      <c r="G213" s="36"/>
    </row>
    <row r="214" spans="1:7" ht="13.5" thickBot="1" x14ac:dyDescent="0.3">
      <c r="A214" s="34"/>
      <c r="C214" s="35" t="s">
        <v>15</v>
      </c>
      <c r="F214" s="248" t="str">
        <f>'Interpretation Services'!F244</f>
        <v xml:space="preserve"> </v>
      </c>
      <c r="G214" s="36"/>
    </row>
    <row r="215" spans="1:7" s="33" customFormat="1" ht="6.75" customHeight="1" thickBot="1" x14ac:dyDescent="0.3">
      <c r="A215" s="40"/>
      <c r="B215" s="17"/>
      <c r="C215" s="41"/>
      <c r="D215" s="38"/>
      <c r="F215" s="99"/>
      <c r="G215" s="39"/>
    </row>
    <row r="216" spans="1:7" s="33" customFormat="1" ht="13.5" customHeight="1" thickBot="1" x14ac:dyDescent="0.3">
      <c r="A216" s="40"/>
      <c r="B216" s="17" t="str">
        <f>'Interpretation Services'!B247</f>
        <v>Improvement Milestone:</v>
      </c>
      <c r="C216" s="17"/>
      <c r="D216" s="238">
        <f>'Interpretation Services'!D247</f>
        <v>0</v>
      </c>
      <c r="F216" s="247" t="str">
        <f>'Interpretation Services'!F254</f>
        <v>N/A</v>
      </c>
      <c r="G216" s="39"/>
    </row>
    <row r="217" spans="1:7" ht="6.75" customHeight="1" thickBot="1" x14ac:dyDescent="0.3">
      <c r="A217" s="34"/>
      <c r="F217" s="92"/>
      <c r="G217" s="36"/>
    </row>
    <row r="218" spans="1:7" ht="13.5" thickBot="1" x14ac:dyDescent="0.3">
      <c r="A218" s="34"/>
      <c r="C218" s="35" t="s">
        <v>15</v>
      </c>
      <c r="F218" s="248" t="str">
        <f>'Interpretation Services'!F269</f>
        <v xml:space="preserve"> </v>
      </c>
      <c r="G218" s="36"/>
    </row>
    <row r="219" spans="1:7" ht="13.5" thickBot="1" x14ac:dyDescent="0.3">
      <c r="A219" s="34"/>
      <c r="C219" s="35"/>
      <c r="F219" s="92"/>
      <c r="G219" s="36"/>
    </row>
    <row r="220" spans="1:7" ht="13.5" thickBot="1" x14ac:dyDescent="0.3">
      <c r="A220" s="34"/>
      <c r="B220" s="2" t="s">
        <v>10</v>
      </c>
      <c r="C220" s="35"/>
      <c r="F220" s="249">
        <f>'Interpretation Services'!F18</f>
        <v>0</v>
      </c>
      <c r="G220" s="36"/>
    </row>
    <row r="221" spans="1:7" ht="13.5" thickBot="1" x14ac:dyDescent="0.3">
      <c r="A221" s="34"/>
      <c r="C221" s="35"/>
      <c r="F221" s="92"/>
      <c r="G221" s="36"/>
    </row>
    <row r="222" spans="1:7" ht="13.5" thickBot="1" x14ac:dyDescent="0.3">
      <c r="A222" s="34"/>
      <c r="B222" s="2" t="s">
        <v>66</v>
      </c>
      <c r="C222" s="35"/>
      <c r="F222" s="250">
        <f>SUM(F218,F214,F210,F206,F202,F198,F194,F190,F186,F182)</f>
        <v>0</v>
      </c>
      <c r="G222" s="36"/>
    </row>
    <row r="223" spans="1:7" ht="13.5" thickBot="1" x14ac:dyDescent="0.3">
      <c r="A223" s="34"/>
      <c r="C223" s="35"/>
      <c r="F223" s="92"/>
      <c r="G223" s="36"/>
    </row>
    <row r="224" spans="1:7" ht="13.5" thickBot="1" x14ac:dyDescent="0.3">
      <c r="A224" s="34"/>
      <c r="B224" s="2" t="s">
        <v>67</v>
      </c>
      <c r="C224" s="35"/>
      <c r="F224" s="250">
        <f>COUNT(F218,F214,F210,F206,F202,F198,F194,F190,F186,F182)</f>
        <v>0</v>
      </c>
      <c r="G224" s="36"/>
    </row>
    <row r="225" spans="1:7" ht="13.5" thickBot="1" x14ac:dyDescent="0.3">
      <c r="A225" s="34"/>
      <c r="C225" s="35"/>
      <c r="F225" s="92"/>
      <c r="G225" s="36"/>
    </row>
    <row r="226" spans="1:7" ht="13.5" thickBot="1" x14ac:dyDescent="0.3">
      <c r="A226" s="34"/>
      <c r="B226" s="2" t="s">
        <v>68</v>
      </c>
      <c r="C226" s="35"/>
      <c r="F226" s="251" t="str">
        <f>IF(F224=0," ",F222/F224)</f>
        <v xml:space="preserve"> </v>
      </c>
      <c r="G226" s="36"/>
    </row>
    <row r="227" spans="1:7" ht="13.5" thickBot="1" x14ac:dyDescent="0.3">
      <c r="A227" s="34"/>
      <c r="C227" s="35"/>
      <c r="F227" s="92"/>
      <c r="G227" s="36"/>
    </row>
    <row r="228" spans="1:7" ht="13.5" thickBot="1" x14ac:dyDescent="0.3">
      <c r="A228" s="34"/>
      <c r="B228" s="2" t="s">
        <v>69</v>
      </c>
      <c r="C228" s="35"/>
      <c r="F228" s="249" t="str">
        <f>IF(F224=0," ",F226*F220)</f>
        <v xml:space="preserve"> </v>
      </c>
      <c r="G228" s="36"/>
    </row>
    <row r="229" spans="1:7" ht="13.5" thickBot="1" x14ac:dyDescent="0.3">
      <c r="A229" s="34"/>
      <c r="C229" s="35"/>
      <c r="F229" s="92"/>
      <c r="G229" s="36"/>
    </row>
    <row r="230" spans="1:7" ht="13.5" thickBot="1" x14ac:dyDescent="0.3">
      <c r="A230" s="34"/>
      <c r="B230" s="2" t="s">
        <v>11</v>
      </c>
      <c r="C230" s="35"/>
      <c r="F230" s="252">
        <f>'Interpretation Services'!F20</f>
        <v>0</v>
      </c>
      <c r="G230" s="36"/>
    </row>
    <row r="231" spans="1:7" ht="13.5" thickBot="1" x14ac:dyDescent="0.3">
      <c r="A231" s="34"/>
      <c r="C231" s="35"/>
      <c r="F231" s="92"/>
      <c r="G231" s="36"/>
    </row>
    <row r="232" spans="1:7" ht="13.5" thickBot="1" x14ac:dyDescent="0.3">
      <c r="A232" s="34"/>
      <c r="B232" s="239" t="s">
        <v>70</v>
      </c>
      <c r="C232" s="35"/>
      <c r="F232" s="217" t="str">
        <f>IF(F224=0," ",F228-F230)</f>
        <v xml:space="preserve"> </v>
      </c>
      <c r="G232" s="36"/>
    </row>
    <row r="233" spans="1:7" s="33" customFormat="1" ht="12.75" customHeight="1" x14ac:dyDescent="0.25">
      <c r="A233" s="240"/>
      <c r="B233" s="241"/>
      <c r="C233" s="242"/>
      <c r="D233" s="154"/>
      <c r="E233" s="243"/>
      <c r="F233" s="253"/>
      <c r="G233" s="244"/>
    </row>
    <row r="234" spans="1:7" s="33" customFormat="1" ht="15.75" thickBot="1" x14ac:dyDescent="0.3">
      <c r="A234" s="27" t="s">
        <v>97</v>
      </c>
      <c r="B234" s="28"/>
      <c r="C234" s="28"/>
      <c r="D234" s="29"/>
      <c r="E234" s="30"/>
      <c r="F234" s="111"/>
      <c r="G234" s="32"/>
    </row>
    <row r="235" spans="1:7" s="33" customFormat="1" ht="13.5" customHeight="1" thickBot="1" x14ac:dyDescent="0.3">
      <c r="A235" s="40"/>
      <c r="B235" s="17" t="str">
        <f>'REAL Data'!B22</f>
        <v>Process Milestone:</v>
      </c>
      <c r="C235" s="17"/>
      <c r="D235" s="238">
        <f>'REAL Data'!D22</f>
        <v>0</v>
      </c>
      <c r="F235" s="247" t="str">
        <f>'REAL Data'!F29</f>
        <v>N/A</v>
      </c>
      <c r="G235" s="39"/>
    </row>
    <row r="236" spans="1:7" ht="6.75" customHeight="1" thickBot="1" x14ac:dyDescent="0.3">
      <c r="A236" s="34"/>
      <c r="F236" s="92"/>
      <c r="G236" s="36"/>
    </row>
    <row r="237" spans="1:7" ht="13.5" thickBot="1" x14ac:dyDescent="0.3">
      <c r="A237" s="34"/>
      <c r="C237" s="35" t="s">
        <v>15</v>
      </c>
      <c r="F237" s="248" t="str">
        <f>'REAL Data'!F44</f>
        <v xml:space="preserve"> </v>
      </c>
      <c r="G237" s="36"/>
    </row>
    <row r="238" spans="1:7" s="33" customFormat="1" ht="6.75" customHeight="1" thickBot="1" x14ac:dyDescent="0.3">
      <c r="A238" s="40"/>
      <c r="B238" s="17"/>
      <c r="C238" s="41"/>
      <c r="D238" s="38"/>
      <c r="F238" s="99"/>
      <c r="G238" s="39"/>
    </row>
    <row r="239" spans="1:7" s="33" customFormat="1" ht="13.5" customHeight="1" thickBot="1" x14ac:dyDescent="0.3">
      <c r="A239" s="40"/>
      <c r="B239" s="17" t="str">
        <f>'REAL Data'!B47</f>
        <v>Process Milestone:</v>
      </c>
      <c r="C239" s="17"/>
      <c r="D239" s="238">
        <f>'REAL Data'!D47</f>
        <v>0</v>
      </c>
      <c r="F239" s="247" t="str">
        <f>'REAL Data'!F54</f>
        <v>N/A</v>
      </c>
      <c r="G239" s="39"/>
    </row>
    <row r="240" spans="1:7" ht="6.75" customHeight="1" thickBot="1" x14ac:dyDescent="0.3">
      <c r="A240" s="34"/>
      <c r="F240" s="92"/>
      <c r="G240" s="36"/>
    </row>
    <row r="241" spans="1:7" ht="13.5" thickBot="1" x14ac:dyDescent="0.3">
      <c r="A241" s="34"/>
      <c r="C241" s="35" t="s">
        <v>15</v>
      </c>
      <c r="F241" s="248" t="str">
        <f>'REAL Data'!F69</f>
        <v xml:space="preserve"> </v>
      </c>
      <c r="G241" s="36"/>
    </row>
    <row r="242" spans="1:7" s="33" customFormat="1" ht="6.75" customHeight="1" thickBot="1" x14ac:dyDescent="0.3">
      <c r="A242" s="40"/>
      <c r="B242" s="17"/>
      <c r="C242" s="41"/>
      <c r="D242" s="38"/>
      <c r="F242" s="99"/>
      <c r="G242" s="39"/>
    </row>
    <row r="243" spans="1:7" s="33" customFormat="1" ht="13.5" customHeight="1" thickBot="1" x14ac:dyDescent="0.3">
      <c r="A243" s="40"/>
      <c r="B243" s="17" t="str">
        <f>'REAL Data'!B72</f>
        <v>Process Milestone:</v>
      </c>
      <c r="C243" s="17"/>
      <c r="D243" s="238">
        <f>'REAL Data'!D72</f>
        <v>0</v>
      </c>
      <c r="F243" s="247" t="str">
        <f>'REAL Data'!F79</f>
        <v>N/A</v>
      </c>
      <c r="G243" s="39"/>
    </row>
    <row r="244" spans="1:7" ht="6.75" customHeight="1" thickBot="1" x14ac:dyDescent="0.3">
      <c r="A244" s="34"/>
      <c r="F244" s="92"/>
      <c r="G244" s="36"/>
    </row>
    <row r="245" spans="1:7" ht="13.5" thickBot="1" x14ac:dyDescent="0.3">
      <c r="A245" s="34"/>
      <c r="C245" s="35" t="s">
        <v>15</v>
      </c>
      <c r="F245" s="248" t="str">
        <f>'REAL Data'!F94</f>
        <v xml:space="preserve"> </v>
      </c>
      <c r="G245" s="36"/>
    </row>
    <row r="246" spans="1:7" s="33" customFormat="1" ht="6.75" customHeight="1" thickBot="1" x14ac:dyDescent="0.3">
      <c r="A246" s="40"/>
      <c r="B246" s="17"/>
      <c r="C246" s="41"/>
      <c r="D246" s="38"/>
      <c r="F246" s="99"/>
      <c r="G246" s="39"/>
    </row>
    <row r="247" spans="1:7" s="33" customFormat="1" ht="13.5" customHeight="1" thickBot="1" x14ac:dyDescent="0.3">
      <c r="A247" s="40"/>
      <c r="B247" s="17" t="str">
        <f>'REAL Data'!B97</f>
        <v>Process Milestone:</v>
      </c>
      <c r="C247" s="17"/>
      <c r="D247" s="238">
        <f>'REAL Data'!D97</f>
        <v>0</v>
      </c>
      <c r="F247" s="247" t="str">
        <f>'REAL Data'!F104</f>
        <v>N/A</v>
      </c>
      <c r="G247" s="39"/>
    </row>
    <row r="248" spans="1:7" ht="6.75" customHeight="1" thickBot="1" x14ac:dyDescent="0.3">
      <c r="A248" s="34"/>
      <c r="F248" s="92"/>
      <c r="G248" s="36"/>
    </row>
    <row r="249" spans="1:7" ht="13.5" thickBot="1" x14ac:dyDescent="0.3">
      <c r="A249" s="34"/>
      <c r="C249" s="35" t="s">
        <v>15</v>
      </c>
      <c r="F249" s="248" t="str">
        <f>'REAL Data'!F119</f>
        <v xml:space="preserve"> </v>
      </c>
      <c r="G249" s="36"/>
    </row>
    <row r="250" spans="1:7" s="33" customFormat="1" ht="6.75" customHeight="1" thickBot="1" x14ac:dyDescent="0.3">
      <c r="A250" s="40"/>
      <c r="B250" s="17"/>
      <c r="C250" s="41"/>
      <c r="D250" s="38"/>
      <c r="F250" s="99"/>
      <c r="G250" s="39"/>
    </row>
    <row r="251" spans="1:7" s="33" customFormat="1" ht="13.5" customHeight="1" thickBot="1" x14ac:dyDescent="0.3">
      <c r="A251" s="40"/>
      <c r="B251" s="17" t="str">
        <f>'REAL Data'!B122</f>
        <v>Process Milestone:</v>
      </c>
      <c r="C251" s="17"/>
      <c r="D251" s="238">
        <f>'REAL Data'!D122</f>
        <v>0</v>
      </c>
      <c r="F251" s="247" t="str">
        <f>'REAL Data'!F129</f>
        <v>N/A</v>
      </c>
      <c r="G251" s="39"/>
    </row>
    <row r="252" spans="1:7" ht="6.75" customHeight="1" thickBot="1" x14ac:dyDescent="0.3">
      <c r="A252" s="34"/>
      <c r="F252" s="92"/>
      <c r="G252" s="36"/>
    </row>
    <row r="253" spans="1:7" ht="13.5" thickBot="1" x14ac:dyDescent="0.3">
      <c r="A253" s="34"/>
      <c r="C253" s="35" t="s">
        <v>15</v>
      </c>
      <c r="F253" s="248" t="str">
        <f>'REAL Data'!F144</f>
        <v xml:space="preserve"> </v>
      </c>
      <c r="G253" s="36"/>
    </row>
    <row r="254" spans="1:7" s="33" customFormat="1" ht="6.75" customHeight="1" thickBot="1" x14ac:dyDescent="0.3">
      <c r="A254" s="40"/>
      <c r="B254" s="17"/>
      <c r="C254" s="41"/>
      <c r="D254" s="38"/>
      <c r="F254" s="99"/>
      <c r="G254" s="39"/>
    </row>
    <row r="255" spans="1:7" s="33" customFormat="1" ht="13.5" customHeight="1" thickBot="1" x14ac:dyDescent="0.3">
      <c r="A255" s="40"/>
      <c r="B255" s="17" t="str">
        <f>'REAL Data'!B147</f>
        <v>Improvement Milestone:</v>
      </c>
      <c r="C255" s="17"/>
      <c r="D255" s="238">
        <f>'REAL Data'!D147</f>
        <v>0</v>
      </c>
      <c r="F255" s="247" t="str">
        <f>'REAL Data'!F154</f>
        <v>N/A</v>
      </c>
      <c r="G255" s="39"/>
    </row>
    <row r="256" spans="1:7" ht="6.75" customHeight="1" thickBot="1" x14ac:dyDescent="0.3">
      <c r="A256" s="34"/>
      <c r="F256" s="92"/>
      <c r="G256" s="36"/>
    </row>
    <row r="257" spans="1:7" ht="13.5" thickBot="1" x14ac:dyDescent="0.3">
      <c r="A257" s="34"/>
      <c r="C257" s="35" t="s">
        <v>15</v>
      </c>
      <c r="F257" s="248" t="str">
        <f>'REAL Data'!F169</f>
        <v xml:space="preserve"> </v>
      </c>
      <c r="G257" s="36"/>
    </row>
    <row r="258" spans="1:7" s="33" customFormat="1" ht="6.75" customHeight="1" thickBot="1" x14ac:dyDescent="0.3">
      <c r="A258" s="40"/>
      <c r="B258" s="17"/>
      <c r="C258" s="41"/>
      <c r="D258" s="38"/>
      <c r="F258" s="99"/>
      <c r="G258" s="39"/>
    </row>
    <row r="259" spans="1:7" s="33" customFormat="1" ht="13.5" customHeight="1" thickBot="1" x14ac:dyDescent="0.3">
      <c r="A259" s="40"/>
      <c r="B259" s="17" t="str">
        <f>'REAL Data'!B172</f>
        <v>Improvement Milestone:</v>
      </c>
      <c r="C259" s="17"/>
      <c r="D259" s="238">
        <f>'REAL Data'!D172</f>
        <v>0</v>
      </c>
      <c r="F259" s="247" t="str">
        <f>'REAL Data'!F179</f>
        <v>N/A</v>
      </c>
      <c r="G259" s="39"/>
    </row>
    <row r="260" spans="1:7" ht="6.75" customHeight="1" thickBot="1" x14ac:dyDescent="0.3">
      <c r="A260" s="34"/>
      <c r="F260" s="92"/>
      <c r="G260" s="36"/>
    </row>
    <row r="261" spans="1:7" ht="13.5" thickBot="1" x14ac:dyDescent="0.3">
      <c r="A261" s="34"/>
      <c r="C261" s="35" t="s">
        <v>15</v>
      </c>
      <c r="F261" s="248" t="str">
        <f>'REAL Data'!F194</f>
        <v xml:space="preserve"> </v>
      </c>
      <c r="G261" s="36"/>
    </row>
    <row r="262" spans="1:7" s="33" customFormat="1" ht="6.75" customHeight="1" thickBot="1" x14ac:dyDescent="0.3">
      <c r="A262" s="40"/>
      <c r="B262" s="17"/>
      <c r="C262" s="41"/>
      <c r="D262" s="38"/>
      <c r="F262" s="99"/>
      <c r="G262" s="39"/>
    </row>
    <row r="263" spans="1:7" s="33" customFormat="1" ht="13.5" customHeight="1" thickBot="1" x14ac:dyDescent="0.3">
      <c r="A263" s="40"/>
      <c r="B263" s="17" t="str">
        <f>'REAL Data'!B197</f>
        <v>Improvement Milestone:</v>
      </c>
      <c r="C263" s="17"/>
      <c r="D263" s="238">
        <f>'REAL Data'!D197</f>
        <v>0</v>
      </c>
      <c r="F263" s="247" t="str">
        <f>'REAL Data'!F204</f>
        <v>N/A</v>
      </c>
      <c r="G263" s="39"/>
    </row>
    <row r="264" spans="1:7" ht="6.75" customHeight="1" thickBot="1" x14ac:dyDescent="0.3">
      <c r="A264" s="34"/>
      <c r="F264" s="92"/>
      <c r="G264" s="36"/>
    </row>
    <row r="265" spans="1:7" ht="13.5" thickBot="1" x14ac:dyDescent="0.3">
      <c r="A265" s="34"/>
      <c r="C265" s="35" t="s">
        <v>15</v>
      </c>
      <c r="F265" s="248" t="str">
        <f>'REAL Data'!F219</f>
        <v xml:space="preserve"> </v>
      </c>
      <c r="G265" s="36"/>
    </row>
    <row r="266" spans="1:7" s="33" customFormat="1" ht="6.75" customHeight="1" thickBot="1" x14ac:dyDescent="0.3">
      <c r="A266" s="40"/>
      <c r="B266" s="17"/>
      <c r="C266" s="41"/>
      <c r="D266" s="38"/>
      <c r="F266" s="99"/>
      <c r="G266" s="39"/>
    </row>
    <row r="267" spans="1:7" s="33" customFormat="1" ht="13.5" customHeight="1" thickBot="1" x14ac:dyDescent="0.3">
      <c r="A267" s="40"/>
      <c r="B267" s="17" t="str">
        <f>'REAL Data'!B222</f>
        <v>Improvement Milestone:</v>
      </c>
      <c r="C267" s="17"/>
      <c r="D267" s="238">
        <f>'REAL Data'!D222</f>
        <v>0</v>
      </c>
      <c r="F267" s="247" t="str">
        <f>'REAL Data'!F229</f>
        <v>N/A</v>
      </c>
      <c r="G267" s="39"/>
    </row>
    <row r="268" spans="1:7" ht="6.75" customHeight="1" thickBot="1" x14ac:dyDescent="0.3">
      <c r="A268" s="34"/>
      <c r="F268" s="92"/>
      <c r="G268" s="36"/>
    </row>
    <row r="269" spans="1:7" ht="13.5" thickBot="1" x14ac:dyDescent="0.3">
      <c r="A269" s="34"/>
      <c r="C269" s="35" t="s">
        <v>15</v>
      </c>
      <c r="F269" s="248" t="str">
        <f>'REAL Data'!F244</f>
        <v xml:space="preserve"> </v>
      </c>
      <c r="G269" s="36"/>
    </row>
    <row r="270" spans="1:7" s="33" customFormat="1" ht="6.75" customHeight="1" thickBot="1" x14ac:dyDescent="0.3">
      <c r="A270" s="40"/>
      <c r="B270" s="17"/>
      <c r="C270" s="41"/>
      <c r="D270" s="38"/>
      <c r="F270" s="99"/>
      <c r="G270" s="39"/>
    </row>
    <row r="271" spans="1:7" s="33" customFormat="1" ht="13.5" customHeight="1" thickBot="1" x14ac:dyDescent="0.3">
      <c r="A271" s="40"/>
      <c r="B271" s="17" t="str">
        <f>'REAL Data'!B247</f>
        <v>Improvement Milestone:</v>
      </c>
      <c r="C271" s="17"/>
      <c r="D271" s="238">
        <f>'REAL Data'!D226</f>
        <v>0</v>
      </c>
      <c r="F271" s="247" t="str">
        <f>'REAL Data'!F254</f>
        <v>N/A</v>
      </c>
      <c r="G271" s="39"/>
    </row>
    <row r="272" spans="1:7" ht="6.75" customHeight="1" thickBot="1" x14ac:dyDescent="0.3">
      <c r="A272" s="34"/>
      <c r="F272" s="92"/>
      <c r="G272" s="36"/>
    </row>
    <row r="273" spans="1:7" ht="13.5" thickBot="1" x14ac:dyDescent="0.3">
      <c r="A273" s="34"/>
      <c r="C273" s="35" t="s">
        <v>15</v>
      </c>
      <c r="F273" s="248" t="str">
        <f>'REAL Data'!F269</f>
        <v xml:space="preserve"> </v>
      </c>
      <c r="G273" s="36"/>
    </row>
    <row r="274" spans="1:7" ht="13.5" thickBot="1" x14ac:dyDescent="0.3">
      <c r="A274" s="34"/>
      <c r="C274" s="35"/>
      <c r="F274" s="92"/>
      <c r="G274" s="36"/>
    </row>
    <row r="275" spans="1:7" ht="13.5" thickBot="1" x14ac:dyDescent="0.3">
      <c r="A275" s="34"/>
      <c r="B275" s="2" t="s">
        <v>10</v>
      </c>
      <c r="C275" s="35"/>
      <c r="F275" s="249">
        <f>'REAL Data'!F18</f>
        <v>0</v>
      </c>
      <c r="G275" s="36"/>
    </row>
    <row r="276" spans="1:7" ht="13.5" thickBot="1" x14ac:dyDescent="0.3">
      <c r="A276" s="34"/>
      <c r="C276" s="35"/>
      <c r="F276" s="92"/>
      <c r="G276" s="36"/>
    </row>
    <row r="277" spans="1:7" ht="13.5" thickBot="1" x14ac:dyDescent="0.3">
      <c r="A277" s="34"/>
      <c r="B277" s="2" t="s">
        <v>66</v>
      </c>
      <c r="C277" s="35"/>
      <c r="F277" s="250">
        <f>SUM(F273,F269,F265,F261,F257,F253,F249,F245,F241,F237)</f>
        <v>0</v>
      </c>
      <c r="G277" s="36"/>
    </row>
    <row r="278" spans="1:7" ht="13.5" thickBot="1" x14ac:dyDescent="0.3">
      <c r="A278" s="34"/>
      <c r="C278" s="35"/>
      <c r="F278" s="92"/>
      <c r="G278" s="36"/>
    </row>
    <row r="279" spans="1:7" ht="13.5" thickBot="1" x14ac:dyDescent="0.3">
      <c r="A279" s="34"/>
      <c r="B279" s="2" t="s">
        <v>67</v>
      </c>
      <c r="C279" s="35"/>
      <c r="F279" s="250">
        <f>COUNT(F273,F269,F265,F261,F257,F253,F249,F245,F241,F237)</f>
        <v>0</v>
      </c>
      <c r="G279" s="36"/>
    </row>
    <row r="280" spans="1:7" ht="13.5" thickBot="1" x14ac:dyDescent="0.3">
      <c r="A280" s="34"/>
      <c r="C280" s="35"/>
      <c r="F280" s="92"/>
      <c r="G280" s="36"/>
    </row>
    <row r="281" spans="1:7" ht="13.5" thickBot="1" x14ac:dyDescent="0.3">
      <c r="A281" s="34"/>
      <c r="B281" s="2" t="s">
        <v>68</v>
      </c>
      <c r="C281" s="35"/>
      <c r="F281" s="251" t="str">
        <f>IF(F279=0," ",F277/F279)</f>
        <v xml:space="preserve"> </v>
      </c>
      <c r="G281" s="36"/>
    </row>
    <row r="282" spans="1:7" ht="13.5" thickBot="1" x14ac:dyDescent="0.3">
      <c r="A282" s="34"/>
      <c r="C282" s="35"/>
      <c r="F282" s="92"/>
      <c r="G282" s="36"/>
    </row>
    <row r="283" spans="1:7" ht="13.5" thickBot="1" x14ac:dyDescent="0.3">
      <c r="A283" s="34"/>
      <c r="B283" s="2" t="s">
        <v>69</v>
      </c>
      <c r="C283" s="35"/>
      <c r="F283" s="249" t="str">
        <f>IF(F279=0," ",F281*F275)</f>
        <v xml:space="preserve"> </v>
      </c>
      <c r="G283" s="36"/>
    </row>
    <row r="284" spans="1:7" ht="13.5" thickBot="1" x14ac:dyDescent="0.3">
      <c r="A284" s="34"/>
      <c r="C284" s="35"/>
      <c r="F284" s="92"/>
      <c r="G284" s="36"/>
    </row>
    <row r="285" spans="1:7" ht="13.5" thickBot="1" x14ac:dyDescent="0.3">
      <c r="A285" s="34"/>
      <c r="B285" s="2" t="s">
        <v>11</v>
      </c>
      <c r="C285" s="35"/>
      <c r="F285" s="252">
        <f>'REAL Data'!F20</f>
        <v>0</v>
      </c>
      <c r="G285" s="36"/>
    </row>
    <row r="286" spans="1:7" ht="13.5" thickBot="1" x14ac:dyDescent="0.3">
      <c r="A286" s="34"/>
      <c r="C286" s="35"/>
      <c r="F286" s="92"/>
      <c r="G286" s="36"/>
    </row>
    <row r="287" spans="1:7" ht="13.5" thickBot="1" x14ac:dyDescent="0.3">
      <c r="A287" s="34"/>
      <c r="B287" s="239" t="s">
        <v>70</v>
      </c>
      <c r="C287" s="35"/>
      <c r="F287" s="217" t="str">
        <f>IF(F279=0," ",F283-F285)</f>
        <v xml:space="preserve"> </v>
      </c>
      <c r="G287" s="36"/>
    </row>
    <row r="288" spans="1:7" s="33" customFormat="1" ht="12.75" customHeight="1" x14ac:dyDescent="0.25">
      <c r="A288" s="240"/>
      <c r="B288" s="241"/>
      <c r="C288" s="242"/>
      <c r="D288" s="154"/>
      <c r="E288" s="243"/>
      <c r="F288" s="253"/>
      <c r="G288" s="244"/>
    </row>
    <row r="289" spans="1:7" s="33" customFormat="1" ht="15.75" thickBot="1" x14ac:dyDescent="0.3">
      <c r="A289" s="27" t="s">
        <v>98</v>
      </c>
      <c r="B289" s="28"/>
      <c r="C289" s="28"/>
      <c r="D289" s="29"/>
      <c r="E289" s="30"/>
      <c r="F289" s="111"/>
      <c r="G289" s="32"/>
    </row>
    <row r="290" spans="1:7" s="33" customFormat="1" ht="13.5" customHeight="1" thickBot="1" x14ac:dyDescent="0.3">
      <c r="A290" s="40"/>
      <c r="B290" s="17" t="str">
        <f>'Urgent Medical Advice'!B22</f>
        <v>Process Milestone:</v>
      </c>
      <c r="C290" s="17"/>
      <c r="D290" s="238">
        <f>'Urgent Medical Advice'!D22</f>
        <v>0</v>
      </c>
      <c r="F290" s="247" t="str">
        <f>'Urgent Medical Advice'!F29</f>
        <v>N/A</v>
      </c>
      <c r="G290" s="39"/>
    </row>
    <row r="291" spans="1:7" ht="6.75" customHeight="1" thickBot="1" x14ac:dyDescent="0.3">
      <c r="A291" s="34"/>
      <c r="F291" s="92"/>
      <c r="G291" s="36"/>
    </row>
    <row r="292" spans="1:7" ht="13.5" thickBot="1" x14ac:dyDescent="0.3">
      <c r="A292" s="34"/>
      <c r="C292" s="35" t="s">
        <v>15</v>
      </c>
      <c r="F292" s="248" t="str">
        <f>'Urgent Medical Advice'!F44</f>
        <v xml:space="preserve"> </v>
      </c>
      <c r="G292" s="36"/>
    </row>
    <row r="293" spans="1:7" s="33" customFormat="1" ht="6.75" customHeight="1" thickBot="1" x14ac:dyDescent="0.3">
      <c r="A293" s="40"/>
      <c r="B293" s="17"/>
      <c r="C293" s="41"/>
      <c r="D293" s="38"/>
      <c r="F293" s="99"/>
      <c r="G293" s="39"/>
    </row>
    <row r="294" spans="1:7" s="33" customFormat="1" ht="13.5" customHeight="1" thickBot="1" x14ac:dyDescent="0.3">
      <c r="A294" s="40"/>
      <c r="B294" s="17" t="str">
        <f>'Urgent Medical Advice'!B47</f>
        <v>Process Milestone:</v>
      </c>
      <c r="C294" s="17"/>
      <c r="D294" s="238">
        <f>'Urgent Medical Advice'!D47</f>
        <v>0</v>
      </c>
      <c r="F294" s="247" t="str">
        <f>'Urgent Medical Advice'!F54</f>
        <v>N/A</v>
      </c>
      <c r="G294" s="39"/>
    </row>
    <row r="295" spans="1:7" ht="6.75" customHeight="1" thickBot="1" x14ac:dyDescent="0.3">
      <c r="A295" s="34"/>
      <c r="F295" s="92"/>
      <c r="G295" s="36"/>
    </row>
    <row r="296" spans="1:7" ht="13.5" thickBot="1" x14ac:dyDescent="0.3">
      <c r="A296" s="34"/>
      <c r="C296" s="35" t="s">
        <v>15</v>
      </c>
      <c r="F296" s="248" t="str">
        <f>'Urgent Medical Advice'!F69</f>
        <v xml:space="preserve"> </v>
      </c>
      <c r="G296" s="36"/>
    </row>
    <row r="297" spans="1:7" s="33" customFormat="1" ht="6.75" customHeight="1" thickBot="1" x14ac:dyDescent="0.3">
      <c r="A297" s="40"/>
      <c r="B297" s="17"/>
      <c r="C297" s="41"/>
      <c r="D297" s="38"/>
      <c r="F297" s="99"/>
      <c r="G297" s="39"/>
    </row>
    <row r="298" spans="1:7" s="33" customFormat="1" ht="13.5" customHeight="1" thickBot="1" x14ac:dyDescent="0.3">
      <c r="A298" s="40"/>
      <c r="B298" s="17" t="str">
        <f>'Urgent Medical Advice'!B72</f>
        <v>Process Milestone:</v>
      </c>
      <c r="C298" s="17"/>
      <c r="D298" s="238">
        <f>'Urgent Medical Advice'!D72</f>
        <v>0</v>
      </c>
      <c r="F298" s="247" t="str">
        <f>'Urgent Medical Advice'!F79</f>
        <v>N/A</v>
      </c>
      <c r="G298" s="39"/>
    </row>
    <row r="299" spans="1:7" ht="6.75" customHeight="1" thickBot="1" x14ac:dyDescent="0.3">
      <c r="A299" s="34"/>
      <c r="F299" s="92"/>
      <c r="G299" s="36"/>
    </row>
    <row r="300" spans="1:7" ht="13.5" thickBot="1" x14ac:dyDescent="0.3">
      <c r="A300" s="34"/>
      <c r="C300" s="35" t="s">
        <v>15</v>
      </c>
      <c r="F300" s="248" t="str">
        <f>'Urgent Medical Advice'!F94</f>
        <v xml:space="preserve"> </v>
      </c>
      <c r="G300" s="36"/>
    </row>
    <row r="301" spans="1:7" s="33" customFormat="1" ht="6.75" customHeight="1" thickBot="1" x14ac:dyDescent="0.3">
      <c r="A301" s="40"/>
      <c r="B301" s="17"/>
      <c r="C301" s="41"/>
      <c r="D301" s="38"/>
      <c r="F301" s="99"/>
      <c r="G301" s="39"/>
    </row>
    <row r="302" spans="1:7" s="33" customFormat="1" ht="13.5" customHeight="1" thickBot="1" x14ac:dyDescent="0.3">
      <c r="A302" s="40"/>
      <c r="B302" s="17" t="str">
        <f>'Urgent Medical Advice'!B97</f>
        <v>Process Milestone:</v>
      </c>
      <c r="C302" s="17"/>
      <c r="D302" s="238">
        <f>'Urgent Medical Advice'!D97</f>
        <v>0</v>
      </c>
      <c r="F302" s="247" t="str">
        <f>'Urgent Medical Advice'!F104</f>
        <v>N/A</v>
      </c>
      <c r="G302" s="39"/>
    </row>
    <row r="303" spans="1:7" ht="6.75" customHeight="1" thickBot="1" x14ac:dyDescent="0.3">
      <c r="A303" s="34"/>
      <c r="F303" s="92"/>
      <c r="G303" s="36"/>
    </row>
    <row r="304" spans="1:7" ht="13.5" thickBot="1" x14ac:dyDescent="0.3">
      <c r="A304" s="34"/>
      <c r="C304" s="35" t="s">
        <v>15</v>
      </c>
      <c r="F304" s="248" t="str">
        <f>'Urgent Medical Advice'!F119</f>
        <v xml:space="preserve"> </v>
      </c>
      <c r="G304" s="36"/>
    </row>
    <row r="305" spans="1:7" s="33" customFormat="1" ht="6.75" customHeight="1" thickBot="1" x14ac:dyDescent="0.3">
      <c r="A305" s="40"/>
      <c r="B305" s="17"/>
      <c r="C305" s="41"/>
      <c r="D305" s="38"/>
      <c r="F305" s="99"/>
      <c r="G305" s="39"/>
    </row>
    <row r="306" spans="1:7" s="33" customFormat="1" ht="13.5" customHeight="1" thickBot="1" x14ac:dyDescent="0.3">
      <c r="A306" s="40"/>
      <c r="B306" s="17" t="str">
        <f>'Urgent Medical Advice'!B122</f>
        <v>Process Milestone:</v>
      </c>
      <c r="C306" s="17"/>
      <c r="D306" s="238">
        <f>'Urgent Medical Advice'!D122</f>
        <v>0</v>
      </c>
      <c r="F306" s="247" t="str">
        <f>'Urgent Medical Advice'!F129</f>
        <v>N/A</v>
      </c>
      <c r="G306" s="39"/>
    </row>
    <row r="307" spans="1:7" ht="6.75" customHeight="1" thickBot="1" x14ac:dyDescent="0.3">
      <c r="A307" s="34"/>
      <c r="F307" s="92"/>
      <c r="G307" s="36"/>
    </row>
    <row r="308" spans="1:7" ht="13.5" thickBot="1" x14ac:dyDescent="0.3">
      <c r="A308" s="34"/>
      <c r="C308" s="35" t="s">
        <v>15</v>
      </c>
      <c r="F308" s="248" t="str">
        <f>'Urgent Medical Advice'!F144</f>
        <v xml:space="preserve"> </v>
      </c>
      <c r="G308" s="36"/>
    </row>
    <row r="309" spans="1:7" s="33" customFormat="1" ht="6.75" customHeight="1" thickBot="1" x14ac:dyDescent="0.3">
      <c r="A309" s="40"/>
      <c r="B309" s="17"/>
      <c r="C309" s="41"/>
      <c r="D309" s="38"/>
      <c r="F309" s="99"/>
      <c r="G309" s="39"/>
    </row>
    <row r="310" spans="1:7" s="33" customFormat="1" ht="13.5" customHeight="1" thickBot="1" x14ac:dyDescent="0.3">
      <c r="A310" s="40"/>
      <c r="B310" s="17" t="str">
        <f>'Urgent Medical Advice'!B147</f>
        <v>Improvement Milestone:</v>
      </c>
      <c r="C310" s="17"/>
      <c r="D310" s="238">
        <f>'Urgent Medical Advice'!D147</f>
        <v>0</v>
      </c>
      <c r="F310" s="247" t="str">
        <f>'Urgent Medical Advice'!F154</f>
        <v>N/A</v>
      </c>
      <c r="G310" s="39"/>
    </row>
    <row r="311" spans="1:7" ht="6.75" customHeight="1" thickBot="1" x14ac:dyDescent="0.3">
      <c r="A311" s="34"/>
      <c r="F311" s="92"/>
      <c r="G311" s="36"/>
    </row>
    <row r="312" spans="1:7" ht="13.5" thickBot="1" x14ac:dyDescent="0.3">
      <c r="A312" s="34"/>
      <c r="C312" s="35" t="s">
        <v>15</v>
      </c>
      <c r="F312" s="248" t="str">
        <f>'Urgent Medical Advice'!F169</f>
        <v xml:space="preserve"> </v>
      </c>
      <c r="G312" s="36"/>
    </row>
    <row r="313" spans="1:7" s="33" customFormat="1" ht="6.75" customHeight="1" thickBot="1" x14ac:dyDescent="0.3">
      <c r="A313" s="40"/>
      <c r="B313" s="17"/>
      <c r="C313" s="41"/>
      <c r="D313" s="38"/>
      <c r="F313" s="99"/>
      <c r="G313" s="39"/>
    </row>
    <row r="314" spans="1:7" s="33" customFormat="1" ht="13.5" customHeight="1" thickBot="1" x14ac:dyDescent="0.3">
      <c r="A314" s="40"/>
      <c r="B314" s="17" t="str">
        <f>'Urgent Medical Advice'!B172</f>
        <v>Improvement Milestone:</v>
      </c>
      <c r="C314" s="17"/>
      <c r="D314" s="238">
        <f>'Urgent Medical Advice'!D172</f>
        <v>0</v>
      </c>
      <c r="F314" s="247" t="str">
        <f>'Urgent Medical Advice'!F179</f>
        <v>N/A</v>
      </c>
      <c r="G314" s="39"/>
    </row>
    <row r="315" spans="1:7" ht="6.75" customHeight="1" thickBot="1" x14ac:dyDescent="0.3">
      <c r="A315" s="34"/>
      <c r="F315" s="92"/>
      <c r="G315" s="36"/>
    </row>
    <row r="316" spans="1:7" ht="13.5" thickBot="1" x14ac:dyDescent="0.3">
      <c r="A316" s="34"/>
      <c r="C316" s="35" t="s">
        <v>15</v>
      </c>
      <c r="F316" s="248" t="str">
        <f>'Urgent Medical Advice'!F194</f>
        <v xml:space="preserve"> </v>
      </c>
      <c r="G316" s="36"/>
    </row>
    <row r="317" spans="1:7" s="33" customFormat="1" ht="6.75" customHeight="1" thickBot="1" x14ac:dyDescent="0.3">
      <c r="A317" s="40"/>
      <c r="B317" s="17"/>
      <c r="C317" s="41"/>
      <c r="D317" s="38"/>
      <c r="F317" s="99"/>
      <c r="G317" s="39"/>
    </row>
    <row r="318" spans="1:7" s="33" customFormat="1" ht="13.5" customHeight="1" thickBot="1" x14ac:dyDescent="0.3">
      <c r="A318" s="40"/>
      <c r="B318" s="17" t="str">
        <f>'Urgent Medical Advice'!B197</f>
        <v>Improvement Milestone:</v>
      </c>
      <c r="C318" s="17"/>
      <c r="D318" s="238">
        <f>'Urgent Medical Advice'!D197</f>
        <v>0</v>
      </c>
      <c r="F318" s="247" t="str">
        <f>'Urgent Medical Advice'!F204</f>
        <v>N/A</v>
      </c>
      <c r="G318" s="39"/>
    </row>
    <row r="319" spans="1:7" ht="6.75" customHeight="1" thickBot="1" x14ac:dyDescent="0.3">
      <c r="A319" s="34"/>
      <c r="F319" s="92"/>
      <c r="G319" s="36"/>
    </row>
    <row r="320" spans="1:7" ht="13.5" thickBot="1" x14ac:dyDescent="0.3">
      <c r="A320" s="34"/>
      <c r="C320" s="35" t="s">
        <v>15</v>
      </c>
      <c r="F320" s="248" t="str">
        <f>'Urgent Medical Advice'!F219</f>
        <v xml:space="preserve"> </v>
      </c>
      <c r="G320" s="36"/>
    </row>
    <row r="321" spans="1:7" s="33" customFormat="1" ht="6.75" customHeight="1" thickBot="1" x14ac:dyDescent="0.3">
      <c r="A321" s="40"/>
      <c r="B321" s="17"/>
      <c r="C321" s="41"/>
      <c r="D321" s="38"/>
      <c r="F321" s="99"/>
      <c r="G321" s="39"/>
    </row>
    <row r="322" spans="1:7" s="33" customFormat="1" ht="13.5" customHeight="1" thickBot="1" x14ac:dyDescent="0.3">
      <c r="A322" s="40"/>
      <c r="B322" s="17" t="str">
        <f>'Urgent Medical Advice'!B222</f>
        <v>Improvement Milestone:</v>
      </c>
      <c r="C322" s="17"/>
      <c r="D322" s="238">
        <f>'Urgent Medical Advice'!D222</f>
        <v>0</v>
      </c>
      <c r="F322" s="247" t="str">
        <f>'Urgent Medical Advice'!F229</f>
        <v>N/A</v>
      </c>
      <c r="G322" s="39"/>
    </row>
    <row r="323" spans="1:7" ht="6.75" customHeight="1" thickBot="1" x14ac:dyDescent="0.3">
      <c r="A323" s="34"/>
      <c r="F323" s="92"/>
      <c r="G323" s="36"/>
    </row>
    <row r="324" spans="1:7" ht="13.5" thickBot="1" x14ac:dyDescent="0.3">
      <c r="A324" s="34"/>
      <c r="C324" s="35" t="s">
        <v>15</v>
      </c>
      <c r="F324" s="248" t="str">
        <f>'Urgent Medical Advice'!F244</f>
        <v xml:space="preserve"> </v>
      </c>
      <c r="G324" s="36"/>
    </row>
    <row r="325" spans="1:7" s="33" customFormat="1" ht="6.75" customHeight="1" thickBot="1" x14ac:dyDescent="0.3">
      <c r="A325" s="40"/>
      <c r="B325" s="17"/>
      <c r="C325" s="41"/>
      <c r="D325" s="38"/>
      <c r="F325" s="99"/>
      <c r="G325" s="39"/>
    </row>
    <row r="326" spans="1:7" s="33" customFormat="1" ht="13.5" customHeight="1" thickBot="1" x14ac:dyDescent="0.3">
      <c r="A326" s="40"/>
      <c r="B326" s="17" t="str">
        <f>'Urgent Medical Advice'!B247</f>
        <v>Improvement Milestone:</v>
      </c>
      <c r="C326" s="17"/>
      <c r="D326" s="238">
        <f>'Urgent Medical Advice'!D247</f>
        <v>0</v>
      </c>
      <c r="F326" s="247" t="str">
        <f>'Urgent Medical Advice'!F254</f>
        <v>N/A</v>
      </c>
      <c r="G326" s="39"/>
    </row>
    <row r="327" spans="1:7" ht="6.75" customHeight="1" thickBot="1" x14ac:dyDescent="0.3">
      <c r="A327" s="34"/>
      <c r="F327" s="92"/>
      <c r="G327" s="36"/>
    </row>
    <row r="328" spans="1:7" ht="13.5" thickBot="1" x14ac:dyDescent="0.3">
      <c r="A328" s="34"/>
      <c r="C328" s="35" t="s">
        <v>15</v>
      </c>
      <c r="F328" s="248" t="str">
        <f>'Urgent Medical Advice'!F269</f>
        <v xml:space="preserve"> </v>
      </c>
      <c r="G328" s="36"/>
    </row>
    <row r="329" spans="1:7" ht="13.5" thickBot="1" x14ac:dyDescent="0.3">
      <c r="A329" s="34"/>
      <c r="C329" s="35"/>
      <c r="F329" s="92"/>
      <c r="G329" s="36"/>
    </row>
    <row r="330" spans="1:7" ht="13.5" thickBot="1" x14ac:dyDescent="0.3">
      <c r="A330" s="34"/>
      <c r="B330" s="2" t="s">
        <v>10</v>
      </c>
      <c r="C330" s="35"/>
      <c r="F330" s="249">
        <f>'Urgent Medical Advice'!F18</f>
        <v>0</v>
      </c>
      <c r="G330" s="36"/>
    </row>
    <row r="331" spans="1:7" ht="13.5" thickBot="1" x14ac:dyDescent="0.3">
      <c r="A331" s="34"/>
      <c r="C331" s="35"/>
      <c r="F331" s="92"/>
      <c r="G331" s="36"/>
    </row>
    <row r="332" spans="1:7" ht="13.5" thickBot="1" x14ac:dyDescent="0.3">
      <c r="A332" s="34"/>
      <c r="B332" s="2" t="s">
        <v>66</v>
      </c>
      <c r="C332" s="35"/>
      <c r="F332" s="250">
        <f>SUM(F328,F324,F320,F316,F312,F308,F304,F300,F296,F292)</f>
        <v>0</v>
      </c>
      <c r="G332" s="36"/>
    </row>
    <row r="333" spans="1:7" ht="13.5" thickBot="1" x14ac:dyDescent="0.3">
      <c r="A333" s="34"/>
      <c r="C333" s="35"/>
      <c r="F333" s="92"/>
      <c r="G333" s="36"/>
    </row>
    <row r="334" spans="1:7" ht="13.5" thickBot="1" x14ac:dyDescent="0.3">
      <c r="A334" s="34"/>
      <c r="B334" s="2" t="s">
        <v>67</v>
      </c>
      <c r="C334" s="35"/>
      <c r="F334" s="250">
        <f>COUNT(F328,F324,F320,F316,F312,F308,F304,F300,F296,F292)</f>
        <v>0</v>
      </c>
      <c r="G334" s="36"/>
    </row>
    <row r="335" spans="1:7" ht="13.5" thickBot="1" x14ac:dyDescent="0.3">
      <c r="A335" s="34"/>
      <c r="C335" s="35"/>
      <c r="F335" s="92"/>
      <c r="G335" s="36"/>
    </row>
    <row r="336" spans="1:7" ht="13.5" thickBot="1" x14ac:dyDescent="0.3">
      <c r="A336" s="34"/>
      <c r="B336" s="2" t="s">
        <v>68</v>
      </c>
      <c r="C336" s="35"/>
      <c r="F336" s="251" t="str">
        <f>IF(F334=0," ",F332/F334)</f>
        <v xml:space="preserve"> </v>
      </c>
      <c r="G336" s="36"/>
    </row>
    <row r="337" spans="1:7" ht="13.5" thickBot="1" x14ac:dyDescent="0.3">
      <c r="A337" s="34"/>
      <c r="C337" s="35"/>
      <c r="F337" s="92"/>
      <c r="G337" s="36"/>
    </row>
    <row r="338" spans="1:7" ht="13.5" thickBot="1" x14ac:dyDescent="0.3">
      <c r="A338" s="34"/>
      <c r="B338" s="2" t="s">
        <v>69</v>
      </c>
      <c r="C338" s="35"/>
      <c r="F338" s="249" t="str">
        <f>IF(F334=0," ",F336*F330)</f>
        <v xml:space="preserve"> </v>
      </c>
      <c r="G338" s="36"/>
    </row>
    <row r="339" spans="1:7" ht="13.5" thickBot="1" x14ac:dyDescent="0.3">
      <c r="A339" s="34"/>
      <c r="C339" s="35"/>
      <c r="F339" s="92"/>
      <c r="G339" s="36"/>
    </row>
    <row r="340" spans="1:7" ht="13.5" thickBot="1" x14ac:dyDescent="0.3">
      <c r="A340" s="34"/>
      <c r="B340" s="2" t="s">
        <v>11</v>
      </c>
      <c r="C340" s="35"/>
      <c r="F340" s="252">
        <f>'Urgent Medical Advice'!F20</f>
        <v>0</v>
      </c>
      <c r="G340" s="36"/>
    </row>
    <row r="341" spans="1:7" ht="13.5" thickBot="1" x14ac:dyDescent="0.3">
      <c r="A341" s="34"/>
      <c r="C341" s="35"/>
      <c r="F341" s="92"/>
      <c r="G341" s="36"/>
    </row>
    <row r="342" spans="1:7" ht="13.5" thickBot="1" x14ac:dyDescent="0.3">
      <c r="A342" s="34"/>
      <c r="B342" s="239" t="s">
        <v>70</v>
      </c>
      <c r="C342" s="35"/>
      <c r="F342" s="217" t="str">
        <f>IF(F334=0," ",F338-F340)</f>
        <v xml:space="preserve"> </v>
      </c>
      <c r="G342" s="36"/>
    </row>
    <row r="343" spans="1:7" s="33" customFormat="1" ht="12.75" customHeight="1" x14ac:dyDescent="0.25">
      <c r="A343" s="240"/>
      <c r="B343" s="241"/>
      <c r="C343" s="242"/>
      <c r="D343" s="154"/>
      <c r="E343" s="243"/>
      <c r="F343" s="253"/>
      <c r="G343" s="244"/>
    </row>
    <row r="344" spans="1:7" s="33" customFormat="1" ht="15.75" thickBot="1" x14ac:dyDescent="0.3">
      <c r="A344" s="27" t="s">
        <v>99</v>
      </c>
      <c r="B344" s="28"/>
      <c r="C344" s="28"/>
      <c r="D344" s="29"/>
      <c r="E344" s="30"/>
      <c r="F344" s="111"/>
      <c r="G344" s="32"/>
    </row>
    <row r="345" spans="1:7" s="33" customFormat="1" ht="13.5" customHeight="1" thickBot="1" x14ac:dyDescent="0.3">
      <c r="A345" s="40"/>
      <c r="B345" s="17" t="str">
        <f>'Introduce Telemedicine'!B22</f>
        <v>Process Milestone:</v>
      </c>
      <c r="C345" s="17"/>
      <c r="D345" s="238">
        <f>'Introduce Telemedicine'!D22</f>
        <v>0</v>
      </c>
      <c r="F345" s="247" t="str">
        <f>'Introduce Telemedicine'!F29</f>
        <v>N/A</v>
      </c>
      <c r="G345" s="39"/>
    </row>
    <row r="346" spans="1:7" ht="6.75" customHeight="1" thickBot="1" x14ac:dyDescent="0.3">
      <c r="A346" s="34"/>
      <c r="F346" s="92"/>
      <c r="G346" s="36"/>
    </row>
    <row r="347" spans="1:7" ht="13.5" thickBot="1" x14ac:dyDescent="0.3">
      <c r="A347" s="34"/>
      <c r="C347" s="35" t="s">
        <v>15</v>
      </c>
      <c r="F347" s="248" t="str">
        <f>'Introduce Telemedicine'!F44</f>
        <v xml:space="preserve"> </v>
      </c>
      <c r="G347" s="36"/>
    </row>
    <row r="348" spans="1:7" s="33" customFormat="1" ht="6.75" customHeight="1" thickBot="1" x14ac:dyDescent="0.3">
      <c r="A348" s="40"/>
      <c r="B348" s="17"/>
      <c r="C348" s="41"/>
      <c r="D348" s="38"/>
      <c r="F348" s="99"/>
      <c r="G348" s="39"/>
    </row>
    <row r="349" spans="1:7" s="33" customFormat="1" ht="13.5" customHeight="1" thickBot="1" x14ac:dyDescent="0.3">
      <c r="A349" s="40"/>
      <c r="B349" s="17" t="str">
        <f>'Introduce Telemedicine'!B47</f>
        <v>Process Milestone:</v>
      </c>
      <c r="C349" s="17"/>
      <c r="D349" s="238">
        <f>'Introduce Telemedicine'!D47</f>
        <v>0</v>
      </c>
      <c r="F349" s="247" t="str">
        <f>'Introduce Telemedicine'!F54</f>
        <v>N/A</v>
      </c>
      <c r="G349" s="39"/>
    </row>
    <row r="350" spans="1:7" ht="6.75" customHeight="1" thickBot="1" x14ac:dyDescent="0.3">
      <c r="A350" s="34"/>
      <c r="F350" s="92"/>
      <c r="G350" s="36"/>
    </row>
    <row r="351" spans="1:7" ht="13.5" thickBot="1" x14ac:dyDescent="0.3">
      <c r="A351" s="34"/>
      <c r="C351" s="35" t="s">
        <v>15</v>
      </c>
      <c r="F351" s="248" t="str">
        <f>'Introduce Telemedicine'!F69</f>
        <v xml:space="preserve"> </v>
      </c>
      <c r="G351" s="36"/>
    </row>
    <row r="352" spans="1:7" s="33" customFormat="1" ht="6.75" customHeight="1" thickBot="1" x14ac:dyDescent="0.3">
      <c r="A352" s="40"/>
      <c r="B352" s="17"/>
      <c r="C352" s="41"/>
      <c r="D352" s="38"/>
      <c r="F352" s="99"/>
      <c r="G352" s="39"/>
    </row>
    <row r="353" spans="1:7" s="33" customFormat="1" ht="13.5" customHeight="1" thickBot="1" x14ac:dyDescent="0.3">
      <c r="A353" s="40"/>
      <c r="B353" s="17" t="str">
        <f>'Introduce Telemedicine'!B72</f>
        <v>Process Milestone:</v>
      </c>
      <c r="C353" s="17"/>
      <c r="D353" s="238">
        <f>'Introduce Telemedicine'!D72</f>
        <v>0</v>
      </c>
      <c r="F353" s="247" t="str">
        <f>'Introduce Telemedicine'!F79</f>
        <v>N/A</v>
      </c>
      <c r="G353" s="39"/>
    </row>
    <row r="354" spans="1:7" ht="6.75" customHeight="1" thickBot="1" x14ac:dyDescent="0.3">
      <c r="A354" s="34"/>
      <c r="F354" s="92"/>
      <c r="G354" s="36"/>
    </row>
    <row r="355" spans="1:7" ht="13.5" thickBot="1" x14ac:dyDescent="0.3">
      <c r="A355" s="34"/>
      <c r="C355" s="35" t="s">
        <v>15</v>
      </c>
      <c r="F355" s="248" t="str">
        <f>'Introduce Telemedicine'!F94</f>
        <v xml:space="preserve"> </v>
      </c>
      <c r="G355" s="36"/>
    </row>
    <row r="356" spans="1:7" s="33" customFormat="1" ht="6.75" customHeight="1" thickBot="1" x14ac:dyDescent="0.3">
      <c r="A356" s="40"/>
      <c r="B356" s="17"/>
      <c r="C356" s="41"/>
      <c r="D356" s="38"/>
      <c r="F356" s="99"/>
      <c r="G356" s="39"/>
    </row>
    <row r="357" spans="1:7" s="33" customFormat="1" ht="13.5" customHeight="1" thickBot="1" x14ac:dyDescent="0.3">
      <c r="A357" s="40"/>
      <c r="B357" s="17" t="str">
        <f>'Introduce Telemedicine'!B97</f>
        <v>Process Milestone:</v>
      </c>
      <c r="C357" s="17"/>
      <c r="D357" s="238">
        <f>'Introduce Telemedicine'!D97</f>
        <v>0</v>
      </c>
      <c r="F357" s="247" t="str">
        <f>'Introduce Telemedicine'!F104</f>
        <v>N/A</v>
      </c>
      <c r="G357" s="39"/>
    </row>
    <row r="358" spans="1:7" ht="6.75" customHeight="1" thickBot="1" x14ac:dyDescent="0.3">
      <c r="A358" s="34"/>
      <c r="F358" s="92"/>
      <c r="G358" s="36"/>
    </row>
    <row r="359" spans="1:7" ht="13.5" thickBot="1" x14ac:dyDescent="0.3">
      <c r="A359" s="34"/>
      <c r="C359" s="35" t="s">
        <v>15</v>
      </c>
      <c r="F359" s="248" t="str">
        <f>'Introduce Telemedicine'!F119</f>
        <v xml:space="preserve"> </v>
      </c>
      <c r="G359" s="36"/>
    </row>
    <row r="360" spans="1:7" s="33" customFormat="1" ht="6.75" customHeight="1" thickBot="1" x14ac:dyDescent="0.3">
      <c r="A360" s="40"/>
      <c r="B360" s="17"/>
      <c r="C360" s="41"/>
      <c r="D360" s="38"/>
      <c r="F360" s="99"/>
      <c r="G360" s="39"/>
    </row>
    <row r="361" spans="1:7" s="33" customFormat="1" ht="13.5" customHeight="1" thickBot="1" x14ac:dyDescent="0.3">
      <c r="A361" s="40"/>
      <c r="B361" s="17" t="str">
        <f>'Introduce Telemedicine'!B122</f>
        <v>Process Milestone:</v>
      </c>
      <c r="C361" s="17"/>
      <c r="D361" s="238">
        <f>'Introduce Telemedicine'!D122</f>
        <v>0</v>
      </c>
      <c r="F361" s="247" t="str">
        <f>'Introduce Telemedicine'!F129</f>
        <v>N/A</v>
      </c>
      <c r="G361" s="39"/>
    </row>
    <row r="362" spans="1:7" ht="6.75" customHeight="1" thickBot="1" x14ac:dyDescent="0.3">
      <c r="A362" s="34"/>
      <c r="F362" s="92"/>
      <c r="G362" s="36"/>
    </row>
    <row r="363" spans="1:7" ht="13.5" thickBot="1" x14ac:dyDescent="0.3">
      <c r="A363" s="34"/>
      <c r="C363" s="35" t="s">
        <v>15</v>
      </c>
      <c r="F363" s="248" t="str">
        <f>'Introduce Telemedicine'!F144</f>
        <v xml:space="preserve"> </v>
      </c>
      <c r="G363" s="36"/>
    </row>
    <row r="364" spans="1:7" s="33" customFormat="1" ht="6.75" customHeight="1" thickBot="1" x14ac:dyDescent="0.3">
      <c r="A364" s="40"/>
      <c r="B364" s="17"/>
      <c r="C364" s="41"/>
      <c r="D364" s="38"/>
      <c r="F364" s="99"/>
      <c r="G364" s="39"/>
    </row>
    <row r="365" spans="1:7" s="33" customFormat="1" ht="13.5" customHeight="1" thickBot="1" x14ac:dyDescent="0.3">
      <c r="A365" s="40"/>
      <c r="B365" s="17" t="str">
        <f>'Introduce Telemedicine'!B147</f>
        <v>Improvement Milestone:</v>
      </c>
      <c r="C365" s="17"/>
      <c r="D365" s="238">
        <f>'Introduce Telemedicine'!D147</f>
        <v>0</v>
      </c>
      <c r="F365" s="247" t="str">
        <f>'Introduce Telemedicine'!F154</f>
        <v>N/A</v>
      </c>
      <c r="G365" s="39"/>
    </row>
    <row r="366" spans="1:7" ht="6.75" customHeight="1" thickBot="1" x14ac:dyDescent="0.3">
      <c r="A366" s="34"/>
      <c r="F366" s="92"/>
      <c r="G366" s="36"/>
    </row>
    <row r="367" spans="1:7" ht="13.5" thickBot="1" x14ac:dyDescent="0.3">
      <c r="A367" s="34"/>
      <c r="C367" s="35" t="s">
        <v>15</v>
      </c>
      <c r="F367" s="248" t="str">
        <f>'Introduce Telemedicine'!F169</f>
        <v xml:space="preserve"> </v>
      </c>
      <c r="G367" s="36"/>
    </row>
    <row r="368" spans="1:7" s="33" customFormat="1" ht="6.75" customHeight="1" thickBot="1" x14ac:dyDescent="0.3">
      <c r="A368" s="40"/>
      <c r="B368" s="17"/>
      <c r="C368" s="41"/>
      <c r="D368" s="38"/>
      <c r="F368" s="99"/>
      <c r="G368" s="39"/>
    </row>
    <row r="369" spans="1:7" s="33" customFormat="1" ht="13.5" customHeight="1" thickBot="1" x14ac:dyDescent="0.3">
      <c r="A369" s="40"/>
      <c r="B369" s="17" t="str">
        <f>'Introduce Telemedicine'!B172</f>
        <v>Improvement Milestone:</v>
      </c>
      <c r="C369" s="17"/>
      <c r="D369" s="238">
        <f>'Introduce Telemedicine'!D172</f>
        <v>0</v>
      </c>
      <c r="F369" s="247" t="str">
        <f>'Introduce Telemedicine'!F179</f>
        <v>N/A</v>
      </c>
      <c r="G369" s="39"/>
    </row>
    <row r="370" spans="1:7" ht="6.75" customHeight="1" thickBot="1" x14ac:dyDescent="0.3">
      <c r="A370" s="34"/>
      <c r="F370" s="92"/>
      <c r="G370" s="36"/>
    </row>
    <row r="371" spans="1:7" ht="13.5" thickBot="1" x14ac:dyDescent="0.3">
      <c r="A371" s="34"/>
      <c r="C371" s="35" t="s">
        <v>15</v>
      </c>
      <c r="F371" s="248" t="str">
        <f>'Introduce Telemedicine'!F194</f>
        <v xml:space="preserve"> </v>
      </c>
      <c r="G371" s="36"/>
    </row>
    <row r="372" spans="1:7" s="33" customFormat="1" ht="6.75" customHeight="1" thickBot="1" x14ac:dyDescent="0.3">
      <c r="A372" s="40"/>
      <c r="B372" s="17"/>
      <c r="C372" s="41"/>
      <c r="D372" s="38"/>
      <c r="F372" s="99"/>
      <c r="G372" s="39"/>
    </row>
    <row r="373" spans="1:7" s="33" customFormat="1" ht="13.5" customHeight="1" thickBot="1" x14ac:dyDescent="0.3">
      <c r="A373" s="40"/>
      <c r="B373" s="17" t="str">
        <f>'Introduce Telemedicine'!B197</f>
        <v>Improvement Milestone:</v>
      </c>
      <c r="C373" s="17"/>
      <c r="D373" s="238">
        <f>'Introduce Telemedicine'!D197</f>
        <v>0</v>
      </c>
      <c r="F373" s="247" t="str">
        <f>'Introduce Telemedicine'!F204</f>
        <v>N/A</v>
      </c>
      <c r="G373" s="39"/>
    </row>
    <row r="374" spans="1:7" ht="6.75" customHeight="1" thickBot="1" x14ac:dyDescent="0.3">
      <c r="A374" s="34"/>
      <c r="F374" s="92"/>
      <c r="G374" s="36"/>
    </row>
    <row r="375" spans="1:7" ht="13.5" thickBot="1" x14ac:dyDescent="0.3">
      <c r="A375" s="34"/>
      <c r="C375" s="35" t="s">
        <v>15</v>
      </c>
      <c r="F375" s="248" t="str">
        <f>'Introduce Telemedicine'!F219</f>
        <v xml:space="preserve"> </v>
      </c>
      <c r="G375" s="36"/>
    </row>
    <row r="376" spans="1:7" s="33" customFormat="1" ht="6.75" customHeight="1" thickBot="1" x14ac:dyDescent="0.3">
      <c r="A376" s="40"/>
      <c r="B376" s="17"/>
      <c r="C376" s="41"/>
      <c r="D376" s="38"/>
      <c r="F376" s="99"/>
      <c r="G376" s="39"/>
    </row>
    <row r="377" spans="1:7" s="33" customFormat="1" ht="13.5" customHeight="1" thickBot="1" x14ac:dyDescent="0.3">
      <c r="A377" s="40"/>
      <c r="B377" s="17" t="str">
        <f>'Introduce Telemedicine'!B222</f>
        <v>Improvement Milestone:</v>
      </c>
      <c r="C377" s="17"/>
      <c r="D377" s="238">
        <f>'Introduce Telemedicine'!D222</f>
        <v>0</v>
      </c>
      <c r="F377" s="247" t="str">
        <f>'Introduce Telemedicine'!F229</f>
        <v>N/A</v>
      </c>
      <c r="G377" s="39"/>
    </row>
    <row r="378" spans="1:7" ht="6.75" customHeight="1" thickBot="1" x14ac:dyDescent="0.3">
      <c r="A378" s="34"/>
      <c r="F378" s="92"/>
      <c r="G378" s="36"/>
    </row>
    <row r="379" spans="1:7" ht="13.5" thickBot="1" x14ac:dyDescent="0.3">
      <c r="A379" s="34"/>
      <c r="C379" s="35" t="s">
        <v>15</v>
      </c>
      <c r="F379" s="248" t="str">
        <f>'Introduce Telemedicine'!F244</f>
        <v xml:space="preserve"> </v>
      </c>
      <c r="G379" s="36"/>
    </row>
    <row r="380" spans="1:7" s="33" customFormat="1" ht="6.75" customHeight="1" thickBot="1" x14ac:dyDescent="0.3">
      <c r="A380" s="40"/>
      <c r="B380" s="17"/>
      <c r="C380" s="41"/>
      <c r="D380" s="38"/>
      <c r="F380" s="99"/>
      <c r="G380" s="39"/>
    </row>
    <row r="381" spans="1:7" s="33" customFormat="1" ht="13.5" customHeight="1" thickBot="1" x14ac:dyDescent="0.3">
      <c r="A381" s="40"/>
      <c r="B381" s="17" t="str">
        <f>'Introduce Telemedicine'!B247</f>
        <v>Improvement Milestone:</v>
      </c>
      <c r="C381" s="17"/>
      <c r="D381" s="238">
        <f>'Introduce Telemedicine'!D247</f>
        <v>0</v>
      </c>
      <c r="F381" s="247" t="str">
        <f>'Introduce Telemedicine'!F254</f>
        <v>N/A</v>
      </c>
      <c r="G381" s="39"/>
    </row>
    <row r="382" spans="1:7" ht="6.75" customHeight="1" thickBot="1" x14ac:dyDescent="0.3">
      <c r="A382" s="34"/>
      <c r="F382" s="92"/>
      <c r="G382" s="36"/>
    </row>
    <row r="383" spans="1:7" ht="13.5" thickBot="1" x14ac:dyDescent="0.3">
      <c r="A383" s="34"/>
      <c r="C383" s="35" t="s">
        <v>15</v>
      </c>
      <c r="F383" s="248" t="str">
        <f>'Introduce Telemedicine'!F269</f>
        <v xml:space="preserve"> </v>
      </c>
      <c r="G383" s="36"/>
    </row>
    <row r="384" spans="1:7" ht="13.5" thickBot="1" x14ac:dyDescent="0.3">
      <c r="A384" s="34"/>
      <c r="C384" s="35"/>
      <c r="F384" s="92"/>
      <c r="G384" s="36"/>
    </row>
    <row r="385" spans="1:7" ht="13.5" thickBot="1" x14ac:dyDescent="0.3">
      <c r="A385" s="34"/>
      <c r="B385" s="2" t="s">
        <v>10</v>
      </c>
      <c r="C385" s="35"/>
      <c r="F385" s="249">
        <f>'Introduce Telemedicine'!F18</f>
        <v>0</v>
      </c>
      <c r="G385" s="36"/>
    </row>
    <row r="386" spans="1:7" ht="13.5" thickBot="1" x14ac:dyDescent="0.3">
      <c r="A386" s="34"/>
      <c r="C386" s="35"/>
      <c r="F386" s="92"/>
      <c r="G386" s="36"/>
    </row>
    <row r="387" spans="1:7" ht="13.5" thickBot="1" x14ac:dyDescent="0.3">
      <c r="A387" s="34"/>
      <c r="B387" s="2" t="s">
        <v>66</v>
      </c>
      <c r="C387" s="35"/>
      <c r="F387" s="250">
        <f>SUM(F383,F379,F375,F371,F367,F363,F359,F355,F351,F347)</f>
        <v>0</v>
      </c>
      <c r="G387" s="36"/>
    </row>
    <row r="388" spans="1:7" ht="13.5" thickBot="1" x14ac:dyDescent="0.3">
      <c r="A388" s="34"/>
      <c r="C388" s="35"/>
      <c r="F388" s="92"/>
      <c r="G388" s="36"/>
    </row>
    <row r="389" spans="1:7" ht="13.5" thickBot="1" x14ac:dyDescent="0.3">
      <c r="A389" s="34"/>
      <c r="B389" s="2" t="s">
        <v>67</v>
      </c>
      <c r="C389" s="35"/>
      <c r="F389" s="250">
        <f>COUNT(F383,F379,F375,F371,F367,F363,F359,F355,F351,F347)</f>
        <v>0</v>
      </c>
      <c r="G389" s="36"/>
    </row>
    <row r="390" spans="1:7" ht="13.5" thickBot="1" x14ac:dyDescent="0.3">
      <c r="A390" s="34"/>
      <c r="C390" s="35"/>
      <c r="F390" s="92"/>
      <c r="G390" s="36"/>
    </row>
    <row r="391" spans="1:7" ht="13.5" thickBot="1" x14ac:dyDescent="0.3">
      <c r="A391" s="34"/>
      <c r="B391" s="2" t="s">
        <v>68</v>
      </c>
      <c r="C391" s="35"/>
      <c r="F391" s="251" t="str">
        <f>IF(F389=0," ",F387/F389)</f>
        <v xml:space="preserve"> </v>
      </c>
      <c r="G391" s="36"/>
    </row>
    <row r="392" spans="1:7" ht="13.5" thickBot="1" x14ac:dyDescent="0.3">
      <c r="A392" s="34"/>
      <c r="C392" s="35"/>
      <c r="F392" s="92"/>
      <c r="G392" s="36"/>
    </row>
    <row r="393" spans="1:7" ht="13.5" thickBot="1" x14ac:dyDescent="0.3">
      <c r="A393" s="34"/>
      <c r="B393" s="2" t="s">
        <v>69</v>
      </c>
      <c r="C393" s="35"/>
      <c r="F393" s="249" t="str">
        <f>IF(F389=0," ",F391*F385)</f>
        <v xml:space="preserve"> </v>
      </c>
      <c r="G393" s="36"/>
    </row>
    <row r="394" spans="1:7" ht="13.5" thickBot="1" x14ac:dyDescent="0.3">
      <c r="A394" s="34"/>
      <c r="C394" s="35"/>
      <c r="F394" s="92"/>
      <c r="G394" s="36"/>
    </row>
    <row r="395" spans="1:7" ht="13.5" thickBot="1" x14ac:dyDescent="0.3">
      <c r="A395" s="34"/>
      <c r="B395" s="2" t="s">
        <v>11</v>
      </c>
      <c r="C395" s="35"/>
      <c r="F395" s="252">
        <f>'Introduce Telemedicine'!F20</f>
        <v>0</v>
      </c>
      <c r="G395" s="36"/>
    </row>
    <row r="396" spans="1:7" ht="13.5" thickBot="1" x14ac:dyDescent="0.3">
      <c r="A396" s="34"/>
      <c r="C396" s="35"/>
      <c r="F396" s="92"/>
      <c r="G396" s="36"/>
    </row>
    <row r="397" spans="1:7" ht="13.5" thickBot="1" x14ac:dyDescent="0.3">
      <c r="A397" s="34"/>
      <c r="B397" s="239" t="s">
        <v>70</v>
      </c>
      <c r="C397" s="35"/>
      <c r="F397" s="217" t="str">
        <f>IF(F389=0," ",F393-F395)</f>
        <v xml:space="preserve"> </v>
      </c>
      <c r="G397" s="36"/>
    </row>
    <row r="398" spans="1:7" s="33" customFormat="1" ht="12.75" customHeight="1" x14ac:dyDescent="0.25">
      <c r="A398" s="240"/>
      <c r="B398" s="241"/>
      <c r="C398" s="242"/>
      <c r="D398" s="154"/>
      <c r="E398" s="243"/>
      <c r="F398" s="253"/>
      <c r="G398" s="244"/>
    </row>
    <row r="399" spans="1:7" s="33" customFormat="1" ht="15.75" thickBot="1" x14ac:dyDescent="0.3">
      <c r="A399" s="27" t="s">
        <v>100</v>
      </c>
      <c r="B399" s="28"/>
      <c r="C399" s="28"/>
      <c r="D399" s="29"/>
      <c r="E399" s="30"/>
      <c r="F399" s="111"/>
      <c r="G399" s="32"/>
    </row>
    <row r="400" spans="1:7" s="33" customFormat="1" ht="13.5" customHeight="1" thickBot="1" x14ac:dyDescent="0.3">
      <c r="A400" s="40"/>
      <c r="B400" s="17" t="str">
        <f>'Coding &amp; Documentation'!B22</f>
        <v>Process Milestone:</v>
      </c>
      <c r="C400" s="17"/>
      <c r="D400" s="238">
        <f>'Coding &amp; Documentation'!D22</f>
        <v>0</v>
      </c>
      <c r="F400" s="247" t="str">
        <f>'Coding &amp; Documentation'!F29</f>
        <v>N/A</v>
      </c>
      <c r="G400" s="39"/>
    </row>
    <row r="401" spans="1:7" ht="6.75" customHeight="1" thickBot="1" x14ac:dyDescent="0.3">
      <c r="A401" s="34"/>
      <c r="F401" s="92"/>
      <c r="G401" s="36"/>
    </row>
    <row r="402" spans="1:7" ht="13.5" thickBot="1" x14ac:dyDescent="0.3">
      <c r="A402" s="34"/>
      <c r="C402" s="35" t="s">
        <v>15</v>
      </c>
      <c r="F402" s="248" t="str">
        <f>'Coding &amp; Documentation'!F44</f>
        <v xml:space="preserve"> </v>
      </c>
      <c r="G402" s="36"/>
    </row>
    <row r="403" spans="1:7" s="33" customFormat="1" ht="6.75" customHeight="1" thickBot="1" x14ac:dyDescent="0.3">
      <c r="A403" s="40"/>
      <c r="B403" s="17"/>
      <c r="C403" s="41"/>
      <c r="D403" s="38"/>
      <c r="F403" s="99"/>
      <c r="G403" s="39"/>
    </row>
    <row r="404" spans="1:7" s="33" customFormat="1" ht="13.5" customHeight="1" thickBot="1" x14ac:dyDescent="0.3">
      <c r="A404" s="40"/>
      <c r="B404" s="17" t="str">
        <f>'Coding &amp; Documentation'!B47</f>
        <v>Process Milestone:</v>
      </c>
      <c r="C404" s="17"/>
      <c r="D404" s="238">
        <f>'Coding &amp; Documentation'!D47</f>
        <v>0</v>
      </c>
      <c r="F404" s="247" t="str">
        <f>'Coding &amp; Documentation'!F54</f>
        <v>N/A</v>
      </c>
      <c r="G404" s="39"/>
    </row>
    <row r="405" spans="1:7" ht="6.75" customHeight="1" thickBot="1" x14ac:dyDescent="0.3">
      <c r="A405" s="34"/>
      <c r="F405" s="92"/>
      <c r="G405" s="36"/>
    </row>
    <row r="406" spans="1:7" ht="13.5" thickBot="1" x14ac:dyDescent="0.3">
      <c r="A406" s="34"/>
      <c r="C406" s="35" t="s">
        <v>15</v>
      </c>
      <c r="F406" s="248" t="str">
        <f>'Coding &amp; Documentation'!F69</f>
        <v xml:space="preserve"> </v>
      </c>
      <c r="G406" s="36"/>
    </row>
    <row r="407" spans="1:7" s="33" customFormat="1" ht="6.75" customHeight="1" thickBot="1" x14ac:dyDescent="0.3">
      <c r="A407" s="40"/>
      <c r="B407" s="17"/>
      <c r="C407" s="41"/>
      <c r="D407" s="38"/>
      <c r="F407" s="99"/>
      <c r="G407" s="39"/>
    </row>
    <row r="408" spans="1:7" s="33" customFormat="1" ht="13.5" customHeight="1" thickBot="1" x14ac:dyDescent="0.3">
      <c r="A408" s="40"/>
      <c r="B408" s="17" t="str">
        <f>'Coding &amp; Documentation'!B72</f>
        <v>Process Milestone:</v>
      </c>
      <c r="C408" s="17"/>
      <c r="D408" s="238">
        <f>'Coding &amp; Documentation'!D72</f>
        <v>0</v>
      </c>
      <c r="F408" s="247" t="str">
        <f>'Coding &amp; Documentation'!F79</f>
        <v>N/A</v>
      </c>
      <c r="G408" s="39"/>
    </row>
    <row r="409" spans="1:7" ht="6.75" customHeight="1" thickBot="1" x14ac:dyDescent="0.3">
      <c r="A409" s="34"/>
      <c r="F409" s="92"/>
      <c r="G409" s="36"/>
    </row>
    <row r="410" spans="1:7" ht="13.5" thickBot="1" x14ac:dyDescent="0.3">
      <c r="A410" s="34"/>
      <c r="C410" s="35" t="s">
        <v>15</v>
      </c>
      <c r="F410" s="248" t="str">
        <f>'Coding &amp; Documentation'!F94</f>
        <v xml:space="preserve"> </v>
      </c>
      <c r="G410" s="36"/>
    </row>
    <row r="411" spans="1:7" s="33" customFormat="1" ht="6.75" customHeight="1" thickBot="1" x14ac:dyDescent="0.3">
      <c r="A411" s="40"/>
      <c r="B411" s="17"/>
      <c r="C411" s="41"/>
      <c r="D411" s="38"/>
      <c r="F411" s="99"/>
      <c r="G411" s="39"/>
    </row>
    <row r="412" spans="1:7" s="33" customFormat="1" ht="13.5" customHeight="1" thickBot="1" x14ac:dyDescent="0.3">
      <c r="A412" s="40"/>
      <c r="B412" s="17" t="str">
        <f>'Coding &amp; Documentation'!B97</f>
        <v>Process Milestone:</v>
      </c>
      <c r="C412" s="17"/>
      <c r="D412" s="238">
        <f>'Coding &amp; Documentation'!D97</f>
        <v>0</v>
      </c>
      <c r="F412" s="247" t="str">
        <f>'Coding &amp; Documentation'!F104</f>
        <v>N/A</v>
      </c>
      <c r="G412" s="39"/>
    </row>
    <row r="413" spans="1:7" ht="6.75" customHeight="1" thickBot="1" x14ac:dyDescent="0.3">
      <c r="A413" s="34"/>
      <c r="F413" s="92"/>
      <c r="G413" s="36"/>
    </row>
    <row r="414" spans="1:7" ht="13.5" thickBot="1" x14ac:dyDescent="0.3">
      <c r="A414" s="34"/>
      <c r="C414" s="35" t="s">
        <v>15</v>
      </c>
      <c r="F414" s="248" t="str">
        <f>'Coding &amp; Documentation'!F119</f>
        <v xml:space="preserve"> </v>
      </c>
      <c r="G414" s="36"/>
    </row>
    <row r="415" spans="1:7" s="33" customFormat="1" ht="6.75" customHeight="1" thickBot="1" x14ac:dyDescent="0.3">
      <c r="A415" s="40"/>
      <c r="B415" s="17"/>
      <c r="C415" s="41"/>
      <c r="D415" s="38"/>
      <c r="F415" s="99"/>
      <c r="G415" s="39"/>
    </row>
    <row r="416" spans="1:7" s="33" customFormat="1" ht="13.5" customHeight="1" thickBot="1" x14ac:dyDescent="0.3">
      <c r="A416" s="40"/>
      <c r="B416" s="17" t="str">
        <f>'Coding &amp; Documentation'!B122</f>
        <v>Process Milestone:</v>
      </c>
      <c r="C416" s="17"/>
      <c r="D416" s="238">
        <f>'Coding &amp; Documentation'!D122</f>
        <v>0</v>
      </c>
      <c r="F416" s="247" t="str">
        <f>'Coding &amp; Documentation'!F129</f>
        <v>N/A</v>
      </c>
      <c r="G416" s="39"/>
    </row>
    <row r="417" spans="1:7" ht="6.75" customHeight="1" thickBot="1" x14ac:dyDescent="0.3">
      <c r="A417" s="34"/>
      <c r="F417" s="92"/>
      <c r="G417" s="36"/>
    </row>
    <row r="418" spans="1:7" ht="13.5" thickBot="1" x14ac:dyDescent="0.3">
      <c r="A418" s="34"/>
      <c r="C418" s="35" t="s">
        <v>15</v>
      </c>
      <c r="F418" s="248" t="str">
        <f>'Coding &amp; Documentation'!F144</f>
        <v xml:space="preserve"> </v>
      </c>
      <c r="G418" s="36"/>
    </row>
    <row r="419" spans="1:7" s="33" customFormat="1" ht="6.75" customHeight="1" thickBot="1" x14ac:dyDescent="0.3">
      <c r="A419" s="40"/>
      <c r="B419" s="17"/>
      <c r="C419" s="41"/>
      <c r="D419" s="38"/>
      <c r="F419" s="99"/>
      <c r="G419" s="39"/>
    </row>
    <row r="420" spans="1:7" s="33" customFormat="1" ht="13.5" customHeight="1" thickBot="1" x14ac:dyDescent="0.3">
      <c r="A420" s="40"/>
      <c r="B420" s="17" t="str">
        <f>'Coding &amp; Documentation'!B147</f>
        <v>Improvement Milestone:</v>
      </c>
      <c r="C420" s="17"/>
      <c r="D420" s="238">
        <f>'Coding &amp; Documentation'!D147</f>
        <v>0</v>
      </c>
      <c r="F420" s="247" t="str">
        <f>'Coding &amp; Documentation'!F154</f>
        <v>N/A</v>
      </c>
      <c r="G420" s="39"/>
    </row>
    <row r="421" spans="1:7" ht="6.75" customHeight="1" thickBot="1" x14ac:dyDescent="0.3">
      <c r="A421" s="34"/>
      <c r="F421" s="92"/>
      <c r="G421" s="36"/>
    </row>
    <row r="422" spans="1:7" ht="13.5" thickBot="1" x14ac:dyDescent="0.3">
      <c r="A422" s="34"/>
      <c r="C422" s="35" t="s">
        <v>15</v>
      </c>
      <c r="F422" s="248" t="str">
        <f>'Coding &amp; Documentation'!F169</f>
        <v xml:space="preserve"> </v>
      </c>
      <c r="G422" s="36"/>
    </row>
    <row r="423" spans="1:7" s="33" customFormat="1" ht="6.75" customHeight="1" thickBot="1" x14ac:dyDescent="0.3">
      <c r="A423" s="40"/>
      <c r="B423" s="17"/>
      <c r="C423" s="41"/>
      <c r="D423" s="38"/>
      <c r="F423" s="99"/>
      <c r="G423" s="39"/>
    </row>
    <row r="424" spans="1:7" s="33" customFormat="1" ht="13.5" customHeight="1" thickBot="1" x14ac:dyDescent="0.3">
      <c r="A424" s="40"/>
      <c r="B424" s="17" t="str">
        <f>'Coding &amp; Documentation'!B172</f>
        <v>Improvement Milestone:</v>
      </c>
      <c r="C424" s="17"/>
      <c r="D424" s="238">
        <f>'Coding &amp; Documentation'!D172</f>
        <v>0</v>
      </c>
      <c r="F424" s="247" t="str">
        <f>'Coding &amp; Documentation'!F179</f>
        <v>N/A</v>
      </c>
      <c r="G424" s="39"/>
    </row>
    <row r="425" spans="1:7" ht="6.75" customHeight="1" thickBot="1" x14ac:dyDescent="0.3">
      <c r="A425" s="34"/>
      <c r="F425" s="92"/>
      <c r="G425" s="36"/>
    </row>
    <row r="426" spans="1:7" ht="13.5" thickBot="1" x14ac:dyDescent="0.3">
      <c r="A426" s="34"/>
      <c r="C426" s="35" t="s">
        <v>15</v>
      </c>
      <c r="F426" s="248" t="str">
        <f>'Coding &amp; Documentation'!F194</f>
        <v xml:space="preserve"> </v>
      </c>
      <c r="G426" s="36"/>
    </row>
    <row r="427" spans="1:7" s="33" customFormat="1" ht="6.75" customHeight="1" thickBot="1" x14ac:dyDescent="0.3">
      <c r="A427" s="40"/>
      <c r="B427" s="17"/>
      <c r="C427" s="41"/>
      <c r="D427" s="38"/>
      <c r="F427" s="99"/>
      <c r="G427" s="39"/>
    </row>
    <row r="428" spans="1:7" s="33" customFormat="1" ht="13.5" customHeight="1" thickBot="1" x14ac:dyDescent="0.3">
      <c r="A428" s="40"/>
      <c r="B428" s="17" t="str">
        <f>'Coding &amp; Documentation'!B197</f>
        <v>Improvement Milestone:</v>
      </c>
      <c r="C428" s="17"/>
      <c r="D428" s="238">
        <f>'Coding &amp; Documentation'!D197</f>
        <v>0</v>
      </c>
      <c r="F428" s="247" t="str">
        <f>'Coding &amp; Documentation'!F204</f>
        <v>N/A</v>
      </c>
      <c r="G428" s="39"/>
    </row>
    <row r="429" spans="1:7" ht="6.75" customHeight="1" thickBot="1" x14ac:dyDescent="0.3">
      <c r="A429" s="34"/>
      <c r="F429" s="92"/>
      <c r="G429" s="36"/>
    </row>
    <row r="430" spans="1:7" ht="13.5" thickBot="1" x14ac:dyDescent="0.3">
      <c r="A430" s="34"/>
      <c r="C430" s="35" t="s">
        <v>15</v>
      </c>
      <c r="F430" s="248" t="str">
        <f>'Coding &amp; Documentation'!F219</f>
        <v xml:space="preserve"> </v>
      </c>
      <c r="G430" s="36"/>
    </row>
    <row r="431" spans="1:7" s="33" customFormat="1" ht="6.75" customHeight="1" thickBot="1" x14ac:dyDescent="0.3">
      <c r="A431" s="40"/>
      <c r="B431" s="17"/>
      <c r="C431" s="41"/>
      <c r="D431" s="38"/>
      <c r="F431" s="99"/>
      <c r="G431" s="39"/>
    </row>
    <row r="432" spans="1:7" s="33" customFormat="1" ht="13.5" customHeight="1" thickBot="1" x14ac:dyDescent="0.3">
      <c r="A432" s="40"/>
      <c r="B432" s="17" t="str">
        <f>'Coding &amp; Documentation'!B222</f>
        <v>Improvement Milestone:</v>
      </c>
      <c r="C432" s="17"/>
      <c r="D432" s="238">
        <f>'Coding &amp; Documentation'!D222</f>
        <v>0</v>
      </c>
      <c r="F432" s="247" t="str">
        <f>'Coding &amp; Documentation'!F229</f>
        <v>N/A</v>
      </c>
      <c r="G432" s="39"/>
    </row>
    <row r="433" spans="1:7" ht="6.75" customHeight="1" thickBot="1" x14ac:dyDescent="0.3">
      <c r="A433" s="34"/>
      <c r="F433" s="92"/>
      <c r="G433" s="36"/>
    </row>
    <row r="434" spans="1:7" ht="13.5" thickBot="1" x14ac:dyDescent="0.3">
      <c r="A434" s="34"/>
      <c r="C434" s="35" t="s">
        <v>15</v>
      </c>
      <c r="F434" s="248" t="str">
        <f>'Coding &amp; Documentation'!F244</f>
        <v xml:space="preserve"> </v>
      </c>
      <c r="G434" s="36"/>
    </row>
    <row r="435" spans="1:7" s="33" customFormat="1" ht="6.75" customHeight="1" thickBot="1" x14ac:dyDescent="0.3">
      <c r="A435" s="40"/>
      <c r="B435" s="17"/>
      <c r="C435" s="41"/>
      <c r="D435" s="38"/>
      <c r="F435" s="99"/>
      <c r="G435" s="39"/>
    </row>
    <row r="436" spans="1:7" s="33" customFormat="1" ht="13.5" customHeight="1" thickBot="1" x14ac:dyDescent="0.3">
      <c r="A436" s="40"/>
      <c r="B436" s="17" t="str">
        <f>'Coding &amp; Documentation'!B247</f>
        <v>Improvement Milestone:</v>
      </c>
      <c r="C436" s="17"/>
      <c r="D436" s="238">
        <f>'Coding &amp; Documentation'!D247</f>
        <v>0</v>
      </c>
      <c r="F436" s="247" t="str">
        <f>'Coding &amp; Documentation'!F254</f>
        <v>N/A</v>
      </c>
      <c r="G436" s="39"/>
    </row>
    <row r="437" spans="1:7" ht="6.75" customHeight="1" thickBot="1" x14ac:dyDescent="0.3">
      <c r="A437" s="34"/>
      <c r="F437" s="92"/>
      <c r="G437" s="36"/>
    </row>
    <row r="438" spans="1:7" ht="13.5" thickBot="1" x14ac:dyDescent="0.3">
      <c r="A438" s="34"/>
      <c r="C438" s="35" t="s">
        <v>15</v>
      </c>
      <c r="F438" s="248" t="str">
        <f>'Coding &amp; Documentation'!F269</f>
        <v xml:space="preserve"> </v>
      </c>
      <c r="G438" s="36"/>
    </row>
    <row r="439" spans="1:7" ht="13.5" thickBot="1" x14ac:dyDescent="0.3">
      <c r="A439" s="34"/>
      <c r="C439" s="35"/>
      <c r="F439" s="92"/>
      <c r="G439" s="36"/>
    </row>
    <row r="440" spans="1:7" ht="13.5" thickBot="1" x14ac:dyDescent="0.3">
      <c r="A440" s="34"/>
      <c r="B440" s="2" t="s">
        <v>10</v>
      </c>
      <c r="C440" s="35"/>
      <c r="F440" s="249">
        <f>'Coding &amp; Documentation'!F18</f>
        <v>0</v>
      </c>
      <c r="G440" s="36"/>
    </row>
    <row r="441" spans="1:7" ht="13.5" thickBot="1" x14ac:dyDescent="0.3">
      <c r="A441" s="34"/>
      <c r="C441" s="35"/>
      <c r="F441" s="92"/>
      <c r="G441" s="36"/>
    </row>
    <row r="442" spans="1:7" ht="13.5" thickBot="1" x14ac:dyDescent="0.3">
      <c r="A442" s="34"/>
      <c r="B442" s="2" t="s">
        <v>66</v>
      </c>
      <c r="C442" s="35"/>
      <c r="F442" s="250">
        <f>SUM(F438,F434,F430,F426,F422,F418,F414,F410,F406,F402)</f>
        <v>0</v>
      </c>
      <c r="G442" s="36"/>
    </row>
    <row r="443" spans="1:7" ht="13.5" thickBot="1" x14ac:dyDescent="0.3">
      <c r="A443" s="34"/>
      <c r="C443" s="35"/>
      <c r="F443" s="92"/>
      <c r="G443" s="36"/>
    </row>
    <row r="444" spans="1:7" ht="13.5" thickBot="1" x14ac:dyDescent="0.3">
      <c r="A444" s="34"/>
      <c r="B444" s="2" t="s">
        <v>67</v>
      </c>
      <c r="C444" s="35"/>
      <c r="F444" s="250">
        <f>COUNT(F438,F434,F430,F426,F422,F418,F414,F410,F406,F402)</f>
        <v>0</v>
      </c>
      <c r="G444" s="36"/>
    </row>
    <row r="445" spans="1:7" ht="13.5" thickBot="1" x14ac:dyDescent="0.3">
      <c r="A445" s="34"/>
      <c r="C445" s="35"/>
      <c r="F445" s="92"/>
      <c r="G445" s="36"/>
    </row>
    <row r="446" spans="1:7" ht="13.5" thickBot="1" x14ac:dyDescent="0.3">
      <c r="A446" s="34"/>
      <c r="B446" s="2" t="s">
        <v>68</v>
      </c>
      <c r="C446" s="35"/>
      <c r="F446" s="251" t="str">
        <f>IF(F444=0," ",F442/F444)</f>
        <v xml:space="preserve"> </v>
      </c>
      <c r="G446" s="36"/>
    </row>
    <row r="447" spans="1:7" ht="13.5" thickBot="1" x14ac:dyDescent="0.3">
      <c r="A447" s="34"/>
      <c r="C447" s="35"/>
      <c r="F447" s="92"/>
      <c r="G447" s="36"/>
    </row>
    <row r="448" spans="1:7" ht="13.5" thickBot="1" x14ac:dyDescent="0.3">
      <c r="A448" s="34"/>
      <c r="B448" s="2" t="s">
        <v>69</v>
      </c>
      <c r="C448" s="35"/>
      <c r="F448" s="249" t="str">
        <f>IF(F444=0," ",F446*F440)</f>
        <v xml:space="preserve"> </v>
      </c>
      <c r="G448" s="36"/>
    </row>
    <row r="449" spans="1:7" ht="13.5" thickBot="1" x14ac:dyDescent="0.3">
      <c r="A449" s="34"/>
      <c r="C449" s="35"/>
      <c r="F449" s="92"/>
      <c r="G449" s="36"/>
    </row>
    <row r="450" spans="1:7" ht="13.5" thickBot="1" x14ac:dyDescent="0.3">
      <c r="A450" s="34"/>
      <c r="B450" s="2" t="s">
        <v>11</v>
      </c>
      <c r="C450" s="35"/>
      <c r="F450" s="252">
        <f>'Coding &amp; Documentation'!F20</f>
        <v>0</v>
      </c>
      <c r="G450" s="36"/>
    </row>
    <row r="451" spans="1:7" ht="13.5" thickBot="1" x14ac:dyDescent="0.3">
      <c r="A451" s="34"/>
      <c r="C451" s="35"/>
      <c r="F451" s="92"/>
      <c r="G451" s="36"/>
    </row>
    <row r="452" spans="1:7" ht="13.5" thickBot="1" x14ac:dyDescent="0.3">
      <c r="A452" s="34"/>
      <c r="B452" s="239" t="s">
        <v>70</v>
      </c>
      <c r="C452" s="35"/>
      <c r="F452" s="217" t="str">
        <f>IF(F444=0," ",F448-F450)</f>
        <v xml:space="preserve"> </v>
      </c>
      <c r="G452" s="36"/>
    </row>
    <row r="453" spans="1:7" s="33" customFormat="1" ht="12.75" customHeight="1" x14ac:dyDescent="0.25">
      <c r="A453" s="240"/>
      <c r="B453" s="241"/>
      <c r="C453" s="242"/>
      <c r="D453" s="154"/>
      <c r="E453" s="243"/>
      <c r="F453" s="253"/>
      <c r="G453" s="244"/>
    </row>
    <row r="454" spans="1:7" s="33" customFormat="1" ht="15.75" thickBot="1" x14ac:dyDescent="0.3">
      <c r="A454" s="27" t="s">
        <v>101</v>
      </c>
      <c r="B454" s="28"/>
      <c r="C454" s="28"/>
      <c r="D454" s="29"/>
      <c r="E454" s="30"/>
      <c r="F454" s="111"/>
      <c r="G454" s="32"/>
    </row>
    <row r="455" spans="1:7" s="33" customFormat="1" ht="13.5" customHeight="1" thickBot="1" x14ac:dyDescent="0.3">
      <c r="A455" s="40"/>
      <c r="B455" s="17" t="str">
        <f>'Risk Stratification'!B22</f>
        <v>Process Milestone:</v>
      </c>
      <c r="C455" s="17"/>
      <c r="D455" s="238">
        <f>'Risk Stratification'!D22</f>
        <v>0</v>
      </c>
      <c r="F455" s="247" t="str">
        <f>'Risk Stratification'!F29</f>
        <v>N/A</v>
      </c>
      <c r="G455" s="39"/>
    </row>
    <row r="456" spans="1:7" ht="6.75" customHeight="1" thickBot="1" x14ac:dyDescent="0.3">
      <c r="A456" s="34"/>
      <c r="F456" s="92"/>
      <c r="G456" s="36"/>
    </row>
    <row r="457" spans="1:7" ht="13.5" thickBot="1" x14ac:dyDescent="0.3">
      <c r="A457" s="34"/>
      <c r="C457" s="35" t="s">
        <v>15</v>
      </c>
      <c r="F457" s="248" t="str">
        <f>'Risk Stratification'!F44</f>
        <v xml:space="preserve"> </v>
      </c>
      <c r="G457" s="36"/>
    </row>
    <row r="458" spans="1:7" s="33" customFormat="1" ht="6.75" customHeight="1" thickBot="1" x14ac:dyDescent="0.3">
      <c r="A458" s="40"/>
      <c r="B458" s="17"/>
      <c r="C458" s="41"/>
      <c r="D458" s="38"/>
      <c r="F458" s="99"/>
      <c r="G458" s="39"/>
    </row>
    <row r="459" spans="1:7" s="33" customFormat="1" ht="13.5" customHeight="1" thickBot="1" x14ac:dyDescent="0.3">
      <c r="A459" s="40"/>
      <c r="B459" s="17" t="str">
        <f>'Risk Stratification'!B47</f>
        <v>Process Milestone:</v>
      </c>
      <c r="C459" s="17"/>
      <c r="D459" s="238">
        <f>'Risk Stratification'!D47</f>
        <v>0</v>
      </c>
      <c r="F459" s="247" t="str">
        <f>'Risk Stratification'!F54</f>
        <v>N/A</v>
      </c>
      <c r="G459" s="39"/>
    </row>
    <row r="460" spans="1:7" ht="6.75" customHeight="1" thickBot="1" x14ac:dyDescent="0.3">
      <c r="A460" s="34"/>
      <c r="F460" s="92"/>
      <c r="G460" s="36"/>
    </row>
    <row r="461" spans="1:7" ht="13.5" thickBot="1" x14ac:dyDescent="0.3">
      <c r="A461" s="34"/>
      <c r="C461" s="35" t="s">
        <v>15</v>
      </c>
      <c r="F461" s="248" t="str">
        <f>'Risk Stratification'!F69</f>
        <v xml:space="preserve"> </v>
      </c>
      <c r="G461" s="36"/>
    </row>
    <row r="462" spans="1:7" s="33" customFormat="1" ht="6.75" customHeight="1" thickBot="1" x14ac:dyDescent="0.3">
      <c r="A462" s="40"/>
      <c r="B462" s="17"/>
      <c r="C462" s="41"/>
      <c r="D462" s="38"/>
      <c r="F462" s="99"/>
      <c r="G462" s="39"/>
    </row>
    <row r="463" spans="1:7" s="33" customFormat="1" ht="13.5" customHeight="1" thickBot="1" x14ac:dyDescent="0.3">
      <c r="A463" s="40"/>
      <c r="B463" s="17" t="str">
        <f>'Risk Stratification'!B72</f>
        <v>Process Milestone:</v>
      </c>
      <c r="C463" s="17"/>
      <c r="D463" s="238">
        <f>'Risk Stratification'!D72</f>
        <v>0</v>
      </c>
      <c r="F463" s="247" t="str">
        <f>'Risk Stratification'!F79</f>
        <v>N/A</v>
      </c>
      <c r="G463" s="39"/>
    </row>
    <row r="464" spans="1:7" ht="6.75" customHeight="1" thickBot="1" x14ac:dyDescent="0.3">
      <c r="A464" s="34"/>
      <c r="F464" s="92"/>
      <c r="G464" s="36"/>
    </row>
    <row r="465" spans="1:7" ht="13.5" thickBot="1" x14ac:dyDescent="0.3">
      <c r="A465" s="34"/>
      <c r="C465" s="35" t="s">
        <v>15</v>
      </c>
      <c r="F465" s="248" t="str">
        <f>'Risk Stratification'!F94</f>
        <v xml:space="preserve"> </v>
      </c>
      <c r="G465" s="36"/>
    </row>
    <row r="466" spans="1:7" s="33" customFormat="1" ht="6.75" customHeight="1" thickBot="1" x14ac:dyDescent="0.3">
      <c r="A466" s="40"/>
      <c r="B466" s="17"/>
      <c r="C466" s="41"/>
      <c r="D466" s="38"/>
      <c r="F466" s="99"/>
      <c r="G466" s="39"/>
    </row>
    <row r="467" spans="1:7" s="33" customFormat="1" ht="13.5" customHeight="1" thickBot="1" x14ac:dyDescent="0.3">
      <c r="A467" s="40"/>
      <c r="B467" s="17" t="str">
        <f>'Risk Stratification'!B97</f>
        <v>Process Milestone:</v>
      </c>
      <c r="C467" s="17"/>
      <c r="D467" s="238">
        <f>'Risk Stratification'!D97</f>
        <v>0</v>
      </c>
      <c r="F467" s="247" t="str">
        <f>'Risk Stratification'!F104</f>
        <v>N/A</v>
      </c>
      <c r="G467" s="39"/>
    </row>
    <row r="468" spans="1:7" ht="6.75" customHeight="1" thickBot="1" x14ac:dyDescent="0.3">
      <c r="A468" s="34"/>
      <c r="F468" s="92"/>
      <c r="G468" s="36"/>
    </row>
    <row r="469" spans="1:7" ht="13.5" thickBot="1" x14ac:dyDescent="0.3">
      <c r="A469" s="34"/>
      <c r="C469" s="35" t="s">
        <v>15</v>
      </c>
      <c r="F469" s="248" t="str">
        <f>'Risk Stratification'!F119</f>
        <v xml:space="preserve"> </v>
      </c>
      <c r="G469" s="36"/>
    </row>
    <row r="470" spans="1:7" s="33" customFormat="1" ht="6.75" customHeight="1" thickBot="1" x14ac:dyDescent="0.3">
      <c r="A470" s="40"/>
      <c r="B470" s="17"/>
      <c r="C470" s="41"/>
      <c r="D470" s="38"/>
      <c r="F470" s="99"/>
      <c r="G470" s="39"/>
    </row>
    <row r="471" spans="1:7" s="33" customFormat="1" ht="13.5" customHeight="1" thickBot="1" x14ac:dyDescent="0.3">
      <c r="A471" s="40"/>
      <c r="B471" s="17" t="str">
        <f>'Risk Stratification'!B122</f>
        <v>Process Milestone:</v>
      </c>
      <c r="C471" s="17"/>
      <c r="D471" s="238">
        <f>'Risk Stratification'!D122</f>
        <v>0</v>
      </c>
      <c r="F471" s="247" t="str">
        <f>'Risk Stratification'!F129</f>
        <v>N/A</v>
      </c>
      <c r="G471" s="39"/>
    </row>
    <row r="472" spans="1:7" ht="6.75" customHeight="1" thickBot="1" x14ac:dyDescent="0.3">
      <c r="A472" s="34"/>
      <c r="F472" s="92"/>
      <c r="G472" s="36"/>
    </row>
    <row r="473" spans="1:7" ht="13.5" thickBot="1" x14ac:dyDescent="0.3">
      <c r="A473" s="34"/>
      <c r="C473" s="35" t="s">
        <v>15</v>
      </c>
      <c r="F473" s="248" t="str">
        <f>'Risk Stratification'!F144</f>
        <v xml:space="preserve"> </v>
      </c>
      <c r="G473" s="36"/>
    </row>
    <row r="474" spans="1:7" s="33" customFormat="1" ht="6.75" customHeight="1" thickBot="1" x14ac:dyDescent="0.3">
      <c r="A474" s="40"/>
      <c r="B474" s="17"/>
      <c r="C474" s="41"/>
      <c r="D474" s="38"/>
      <c r="F474" s="99"/>
      <c r="G474" s="39"/>
    </row>
    <row r="475" spans="1:7" s="33" customFormat="1" ht="13.5" customHeight="1" thickBot="1" x14ac:dyDescent="0.3">
      <c r="A475" s="40"/>
      <c r="B475" s="17" t="str">
        <f>'Risk Stratification'!B147</f>
        <v>Improvement Milestone:</v>
      </c>
      <c r="C475" s="17"/>
      <c r="D475" s="238">
        <f>'Risk Stratification'!D147</f>
        <v>0</v>
      </c>
      <c r="F475" s="247" t="str">
        <f>'Risk Stratification'!F154</f>
        <v>N/A</v>
      </c>
      <c r="G475" s="39"/>
    </row>
    <row r="476" spans="1:7" ht="6.75" customHeight="1" thickBot="1" x14ac:dyDescent="0.3">
      <c r="A476" s="34"/>
      <c r="F476" s="92"/>
      <c r="G476" s="36"/>
    </row>
    <row r="477" spans="1:7" ht="13.5" thickBot="1" x14ac:dyDescent="0.3">
      <c r="A477" s="34"/>
      <c r="C477" s="35" t="s">
        <v>15</v>
      </c>
      <c r="F477" s="248" t="str">
        <f>'Risk Stratification'!F169</f>
        <v xml:space="preserve"> </v>
      </c>
      <c r="G477" s="36"/>
    </row>
    <row r="478" spans="1:7" s="33" customFormat="1" ht="6.75" customHeight="1" thickBot="1" x14ac:dyDescent="0.3">
      <c r="A478" s="40"/>
      <c r="B478" s="17"/>
      <c r="C478" s="41"/>
      <c r="D478" s="38"/>
      <c r="F478" s="99"/>
      <c r="G478" s="39"/>
    </row>
    <row r="479" spans="1:7" s="33" customFormat="1" ht="13.5" customHeight="1" thickBot="1" x14ac:dyDescent="0.3">
      <c r="A479" s="40"/>
      <c r="B479" s="17" t="str">
        <f>'Risk Stratification'!B172</f>
        <v>Improvement Milestone:</v>
      </c>
      <c r="C479" s="17"/>
      <c r="D479" s="238">
        <f>'Risk Stratification'!D172</f>
        <v>0</v>
      </c>
      <c r="F479" s="247" t="str">
        <f>'Risk Stratification'!F179</f>
        <v>N/A</v>
      </c>
      <c r="G479" s="39"/>
    </row>
    <row r="480" spans="1:7" ht="6.75" customHeight="1" thickBot="1" x14ac:dyDescent="0.3">
      <c r="A480" s="34"/>
      <c r="F480" s="92"/>
      <c r="G480" s="36"/>
    </row>
    <row r="481" spans="1:7" ht="13.5" thickBot="1" x14ac:dyDescent="0.3">
      <c r="A481" s="34"/>
      <c r="C481" s="35" t="s">
        <v>15</v>
      </c>
      <c r="F481" s="248" t="str">
        <f>'Risk Stratification'!F194</f>
        <v xml:space="preserve"> </v>
      </c>
      <c r="G481" s="36"/>
    </row>
    <row r="482" spans="1:7" s="33" customFormat="1" ht="6.75" customHeight="1" thickBot="1" x14ac:dyDescent="0.3">
      <c r="A482" s="40"/>
      <c r="B482" s="17"/>
      <c r="C482" s="41"/>
      <c r="D482" s="38"/>
      <c r="F482" s="99"/>
      <c r="G482" s="39"/>
    </row>
    <row r="483" spans="1:7" s="33" customFormat="1" ht="13.5" customHeight="1" thickBot="1" x14ac:dyDescent="0.3">
      <c r="A483" s="40"/>
      <c r="B483" s="17" t="str">
        <f>'Risk Stratification'!B197</f>
        <v>Improvement Milestone:</v>
      </c>
      <c r="C483" s="17"/>
      <c r="D483" s="238">
        <f>'Risk Stratification'!D197</f>
        <v>0</v>
      </c>
      <c r="F483" s="247" t="str">
        <f>'Risk Stratification'!F204</f>
        <v>N/A</v>
      </c>
      <c r="G483" s="39"/>
    </row>
    <row r="484" spans="1:7" ht="6.75" customHeight="1" thickBot="1" x14ac:dyDescent="0.3">
      <c r="A484" s="34"/>
      <c r="F484" s="92"/>
      <c r="G484" s="36"/>
    </row>
    <row r="485" spans="1:7" ht="13.5" thickBot="1" x14ac:dyDescent="0.3">
      <c r="A485" s="34"/>
      <c r="C485" s="35" t="s">
        <v>15</v>
      </c>
      <c r="F485" s="248" t="str">
        <f>'Risk Stratification'!F219</f>
        <v xml:space="preserve"> </v>
      </c>
      <c r="G485" s="36"/>
    </row>
    <row r="486" spans="1:7" s="33" customFormat="1" ht="6.75" customHeight="1" thickBot="1" x14ac:dyDescent="0.3">
      <c r="A486" s="40"/>
      <c r="B486" s="17"/>
      <c r="C486" s="41"/>
      <c r="D486" s="38"/>
      <c r="F486" s="99"/>
      <c r="G486" s="39"/>
    </row>
    <row r="487" spans="1:7" s="33" customFormat="1" ht="13.5" customHeight="1" thickBot="1" x14ac:dyDescent="0.3">
      <c r="A487" s="40"/>
      <c r="B487" s="17" t="str">
        <f>'Risk Stratification'!B222</f>
        <v>Improvement Milestone:</v>
      </c>
      <c r="C487" s="17"/>
      <c r="D487" s="238">
        <f>'Risk Stratification'!D222</f>
        <v>0</v>
      </c>
      <c r="F487" s="247" t="str">
        <f>'Risk Stratification'!F229</f>
        <v>N/A</v>
      </c>
      <c r="G487" s="39"/>
    </row>
    <row r="488" spans="1:7" ht="6.75" customHeight="1" thickBot="1" x14ac:dyDescent="0.3">
      <c r="A488" s="34"/>
      <c r="F488" s="92"/>
      <c r="G488" s="36"/>
    </row>
    <row r="489" spans="1:7" ht="13.5" thickBot="1" x14ac:dyDescent="0.3">
      <c r="A489" s="34"/>
      <c r="C489" s="35" t="s">
        <v>15</v>
      </c>
      <c r="F489" s="248" t="str">
        <f>'Risk Stratification'!F244</f>
        <v xml:space="preserve"> </v>
      </c>
      <c r="G489" s="36"/>
    </row>
    <row r="490" spans="1:7" s="33" customFormat="1" ht="6.75" customHeight="1" thickBot="1" x14ac:dyDescent="0.3">
      <c r="A490" s="40"/>
      <c r="B490" s="17"/>
      <c r="C490" s="41"/>
      <c r="D490" s="38"/>
      <c r="F490" s="99"/>
      <c r="G490" s="39"/>
    </row>
    <row r="491" spans="1:7" s="33" customFormat="1" ht="13.5" customHeight="1" thickBot="1" x14ac:dyDescent="0.3">
      <c r="A491" s="40"/>
      <c r="B491" s="17" t="str">
        <f>'Risk Stratification'!B247</f>
        <v>Improvement Milestone:</v>
      </c>
      <c r="C491" s="17"/>
      <c r="D491" s="238">
        <f>'Risk Stratification'!D247</f>
        <v>0</v>
      </c>
      <c r="F491" s="247" t="str">
        <f>'Risk Stratification'!F254</f>
        <v>N/A</v>
      </c>
      <c r="G491" s="39"/>
    </row>
    <row r="492" spans="1:7" ht="6.75" customHeight="1" thickBot="1" x14ac:dyDescent="0.3">
      <c r="A492" s="34"/>
      <c r="F492" s="92"/>
      <c r="G492" s="36"/>
    </row>
    <row r="493" spans="1:7" ht="13.5" thickBot="1" x14ac:dyDescent="0.3">
      <c r="A493" s="34"/>
      <c r="C493" s="35" t="s">
        <v>15</v>
      </c>
      <c r="F493" s="248" t="str">
        <f>'Risk Stratification'!F269</f>
        <v xml:space="preserve"> </v>
      </c>
      <c r="G493" s="36"/>
    </row>
    <row r="494" spans="1:7" ht="13.5" thickBot="1" x14ac:dyDescent="0.3">
      <c r="A494" s="34"/>
      <c r="C494" s="35"/>
      <c r="F494" s="92"/>
      <c r="G494" s="36"/>
    </row>
    <row r="495" spans="1:7" ht="13.5" thickBot="1" x14ac:dyDescent="0.3">
      <c r="A495" s="34"/>
      <c r="B495" s="2" t="s">
        <v>10</v>
      </c>
      <c r="C495" s="35"/>
      <c r="F495" s="249">
        <f>'Risk Stratification'!F18</f>
        <v>0</v>
      </c>
      <c r="G495" s="36"/>
    </row>
    <row r="496" spans="1:7" ht="13.5" thickBot="1" x14ac:dyDescent="0.3">
      <c r="A496" s="34"/>
      <c r="C496" s="35"/>
      <c r="F496" s="92"/>
      <c r="G496" s="36"/>
    </row>
    <row r="497" spans="1:7" ht="13.5" thickBot="1" x14ac:dyDescent="0.3">
      <c r="A497" s="34"/>
      <c r="B497" s="2" t="s">
        <v>66</v>
      </c>
      <c r="C497" s="35"/>
      <c r="F497" s="250">
        <f>SUM(F493,F489,F485,F481,F477,F473,F469,F465,F461,F457)</f>
        <v>0</v>
      </c>
      <c r="G497" s="36"/>
    </row>
    <row r="498" spans="1:7" ht="13.5" thickBot="1" x14ac:dyDescent="0.3">
      <c r="A498" s="34"/>
      <c r="C498" s="35"/>
      <c r="F498" s="92"/>
      <c r="G498" s="36"/>
    </row>
    <row r="499" spans="1:7" ht="13.5" thickBot="1" x14ac:dyDescent="0.3">
      <c r="A499" s="34"/>
      <c r="B499" s="2" t="s">
        <v>67</v>
      </c>
      <c r="C499" s="35"/>
      <c r="F499" s="250">
        <f>COUNT(F493,F489,F485,F481,F477,F473,F469,F465,F461,F457)</f>
        <v>0</v>
      </c>
      <c r="G499" s="36"/>
    </row>
    <row r="500" spans="1:7" ht="13.5" thickBot="1" x14ac:dyDescent="0.3">
      <c r="A500" s="34"/>
      <c r="C500" s="35"/>
      <c r="F500" s="92"/>
      <c r="G500" s="36"/>
    </row>
    <row r="501" spans="1:7" ht="13.5" thickBot="1" x14ac:dyDescent="0.3">
      <c r="A501" s="34"/>
      <c r="B501" s="2" t="s">
        <v>68</v>
      </c>
      <c r="C501" s="35"/>
      <c r="F501" s="251" t="str">
        <f>IF(F499=0," ",F497/F499)</f>
        <v xml:space="preserve"> </v>
      </c>
      <c r="G501" s="36"/>
    </row>
    <row r="502" spans="1:7" ht="13.5" thickBot="1" x14ac:dyDescent="0.3">
      <c r="A502" s="34"/>
      <c r="C502" s="35"/>
      <c r="F502" s="92"/>
      <c r="G502" s="36"/>
    </row>
    <row r="503" spans="1:7" ht="13.5" thickBot="1" x14ac:dyDescent="0.3">
      <c r="A503" s="34"/>
      <c r="B503" s="2" t="s">
        <v>69</v>
      </c>
      <c r="C503" s="35"/>
      <c r="F503" s="249" t="str">
        <f>IF(F499=0," ",F501*F495)</f>
        <v xml:space="preserve"> </v>
      </c>
      <c r="G503" s="36"/>
    </row>
    <row r="504" spans="1:7" ht="13.5" thickBot="1" x14ac:dyDescent="0.3">
      <c r="A504" s="34"/>
      <c r="C504" s="35"/>
      <c r="F504" s="92"/>
      <c r="G504" s="36"/>
    </row>
    <row r="505" spans="1:7" ht="13.5" thickBot="1" x14ac:dyDescent="0.3">
      <c r="A505" s="34"/>
      <c r="B505" s="2" t="s">
        <v>11</v>
      </c>
      <c r="C505" s="35"/>
      <c r="F505" s="252">
        <f>'Risk Stratification'!F20</f>
        <v>0</v>
      </c>
      <c r="G505" s="36"/>
    </row>
    <row r="506" spans="1:7" ht="13.5" thickBot="1" x14ac:dyDescent="0.3">
      <c r="A506" s="34"/>
      <c r="C506" s="35"/>
      <c r="F506" s="92"/>
      <c r="G506" s="36"/>
    </row>
    <row r="507" spans="1:7" ht="13.5" thickBot="1" x14ac:dyDescent="0.3">
      <c r="A507" s="34"/>
      <c r="B507" s="239" t="s">
        <v>70</v>
      </c>
      <c r="C507" s="35"/>
      <c r="F507" s="217" t="str">
        <f>IF(F499=0," ",F503-F505)</f>
        <v xml:space="preserve"> </v>
      </c>
      <c r="G507" s="36"/>
    </row>
    <row r="508" spans="1:7" s="33" customFormat="1" ht="12.75" customHeight="1" x14ac:dyDescent="0.25">
      <c r="A508" s="240"/>
      <c r="B508" s="241"/>
      <c r="C508" s="242"/>
      <c r="D508" s="154"/>
      <c r="E508" s="243"/>
      <c r="F508" s="253"/>
      <c r="G508" s="244"/>
    </row>
    <row r="509" spans="1:7" s="33" customFormat="1" ht="15.75" thickBot="1" x14ac:dyDescent="0.3">
      <c r="A509" s="27" t="s">
        <v>102</v>
      </c>
      <c r="B509" s="28"/>
      <c r="C509" s="28"/>
      <c r="D509" s="29"/>
      <c r="E509" s="30"/>
      <c r="F509" s="111"/>
      <c r="G509" s="32"/>
    </row>
    <row r="510" spans="1:7" s="33" customFormat="1" ht="29.25" thickBot="1" x14ac:dyDescent="0.3">
      <c r="A510" s="40"/>
      <c r="B510" s="17" t="str">
        <f>'Expand Specialty Care Capacity'!B22</f>
        <v>Process Milestone:</v>
      </c>
      <c r="C510" s="17"/>
      <c r="D510" s="238" t="str">
        <f>'Expand Specialty Care Capacity'!D22</f>
        <v>Train primary care providers, specialists and staff on process guidelines, and technology for referrals and consultations into selected specialties</v>
      </c>
      <c r="F510" s="247">
        <f>'Expand Specialty Care Capacity'!F29</f>
        <v>0.88571428571428568</v>
      </c>
      <c r="G510" s="39"/>
    </row>
    <row r="511" spans="1:7" ht="6.75" customHeight="1" thickBot="1" x14ac:dyDescent="0.3">
      <c r="A511" s="34"/>
      <c r="F511" s="92"/>
      <c r="G511" s="36"/>
    </row>
    <row r="512" spans="1:7" ht="13.5" thickBot="1" x14ac:dyDescent="0.3">
      <c r="A512" s="34"/>
      <c r="C512" s="35" t="s">
        <v>15</v>
      </c>
      <c r="F512" s="248">
        <f>'Expand Specialty Care Capacity'!F44</f>
        <v>1</v>
      </c>
      <c r="G512" s="36"/>
    </row>
    <row r="513" spans="1:7" s="33" customFormat="1" ht="6.75" customHeight="1" thickBot="1" x14ac:dyDescent="0.3">
      <c r="A513" s="40"/>
      <c r="B513" s="17"/>
      <c r="C513" s="41"/>
      <c r="D513" s="38"/>
      <c r="F513" s="99"/>
      <c r="G513" s="39"/>
    </row>
    <row r="514" spans="1:7" s="33" customFormat="1" ht="15" thickBot="1" x14ac:dyDescent="0.3">
      <c r="A514" s="40"/>
      <c r="B514" s="17" t="str">
        <f>'Expand Specialty Care Capacity'!B47</f>
        <v>Process Milestone:</v>
      </c>
      <c r="C514" s="17"/>
      <c r="D514" s="238" t="str">
        <f>'Expand Specialty Care Capacity'!D47</f>
        <v>Increase the number of specialist providers and clinic hours available</v>
      </c>
      <c r="F514" s="247" t="str">
        <f>'Expand Specialty Care Capacity'!F54</f>
        <v>Yes</v>
      </c>
      <c r="G514" s="39"/>
    </row>
    <row r="515" spans="1:7" ht="6.75" customHeight="1" thickBot="1" x14ac:dyDescent="0.3">
      <c r="A515" s="34"/>
      <c r="F515" s="92"/>
      <c r="G515" s="36"/>
    </row>
    <row r="516" spans="1:7" ht="13.5" thickBot="1" x14ac:dyDescent="0.3">
      <c r="A516" s="34"/>
      <c r="C516" s="35" t="s">
        <v>15</v>
      </c>
      <c r="F516" s="248">
        <f>'Expand Specialty Care Capacity'!F69</f>
        <v>1</v>
      </c>
      <c r="G516" s="36"/>
    </row>
    <row r="517" spans="1:7" s="33" customFormat="1" ht="6.75" customHeight="1" thickBot="1" x14ac:dyDescent="0.3">
      <c r="A517" s="40"/>
      <c r="B517" s="17"/>
      <c r="C517" s="41"/>
      <c r="D517" s="38"/>
      <c r="F517" s="99"/>
      <c r="G517" s="39"/>
    </row>
    <row r="518" spans="1:7" s="33" customFormat="1" ht="13.5" customHeight="1" thickBot="1" x14ac:dyDescent="0.3">
      <c r="A518" s="40"/>
      <c r="B518" s="17" t="str">
        <f>'Expand Specialty Care Capacity'!B72</f>
        <v>Process Milestone:</v>
      </c>
      <c r="C518" s="17"/>
      <c r="D518" s="238">
        <f>'Expand Specialty Care Capacity'!D72</f>
        <v>0</v>
      </c>
      <c r="F518" s="247" t="str">
        <f>'Expand Specialty Care Capacity'!F79</f>
        <v>N/A</v>
      </c>
      <c r="G518" s="39"/>
    </row>
    <row r="519" spans="1:7" ht="6.75" customHeight="1" thickBot="1" x14ac:dyDescent="0.3">
      <c r="A519" s="34"/>
      <c r="F519" s="92"/>
      <c r="G519" s="36"/>
    </row>
    <row r="520" spans="1:7" ht="13.5" thickBot="1" x14ac:dyDescent="0.3">
      <c r="A520" s="34"/>
      <c r="C520" s="35" t="s">
        <v>15</v>
      </c>
      <c r="F520" s="248" t="str">
        <f>'Expand Specialty Care Capacity'!F94</f>
        <v xml:space="preserve"> </v>
      </c>
      <c r="G520" s="36"/>
    </row>
    <row r="521" spans="1:7" s="33" customFormat="1" ht="6.75" customHeight="1" thickBot="1" x14ac:dyDescent="0.3">
      <c r="A521" s="40"/>
      <c r="B521" s="17"/>
      <c r="C521" s="41"/>
      <c r="D521" s="38"/>
      <c r="F521" s="99"/>
      <c r="G521" s="39"/>
    </row>
    <row r="522" spans="1:7" s="33" customFormat="1" ht="13.5" customHeight="1" thickBot="1" x14ac:dyDescent="0.3">
      <c r="A522" s="40"/>
      <c r="B522" s="17" t="str">
        <f>'Expand Specialty Care Capacity'!B97</f>
        <v>Process Milestone:</v>
      </c>
      <c r="C522" s="17"/>
      <c r="D522" s="238">
        <f>'Expand Specialty Care Capacity'!D97</f>
        <v>0</v>
      </c>
      <c r="F522" s="247" t="str">
        <f>'Expand Specialty Care Capacity'!F104</f>
        <v>N/A</v>
      </c>
      <c r="G522" s="39"/>
    </row>
    <row r="523" spans="1:7" ht="6.75" customHeight="1" thickBot="1" x14ac:dyDescent="0.3">
      <c r="A523" s="34"/>
      <c r="F523" s="92"/>
      <c r="G523" s="36"/>
    </row>
    <row r="524" spans="1:7" ht="13.5" thickBot="1" x14ac:dyDescent="0.3">
      <c r="A524" s="34"/>
      <c r="C524" s="35" t="s">
        <v>15</v>
      </c>
      <c r="F524" s="248" t="str">
        <f>'Expand Specialty Care Capacity'!F119</f>
        <v xml:space="preserve"> </v>
      </c>
      <c r="G524" s="36"/>
    </row>
    <row r="525" spans="1:7" s="33" customFormat="1" ht="6.75" customHeight="1" thickBot="1" x14ac:dyDescent="0.3">
      <c r="A525" s="40"/>
      <c r="B525" s="17"/>
      <c r="C525" s="41"/>
      <c r="D525" s="38"/>
      <c r="F525" s="99"/>
      <c r="G525" s="39"/>
    </row>
    <row r="526" spans="1:7" s="33" customFormat="1" ht="13.5" customHeight="1" thickBot="1" x14ac:dyDescent="0.3">
      <c r="A526" s="40"/>
      <c r="B526" s="17" t="str">
        <f>'Expand Specialty Care Capacity'!B122</f>
        <v>Process Milestone:</v>
      </c>
      <c r="C526" s="17"/>
      <c r="D526" s="238">
        <f>'Expand Specialty Care Capacity'!D122</f>
        <v>0</v>
      </c>
      <c r="F526" s="247" t="str">
        <f>'Expand Specialty Care Capacity'!F129</f>
        <v>N/A</v>
      </c>
      <c r="G526" s="39"/>
    </row>
    <row r="527" spans="1:7" ht="6.75" customHeight="1" thickBot="1" x14ac:dyDescent="0.3">
      <c r="A527" s="34"/>
      <c r="F527" s="92"/>
      <c r="G527" s="36"/>
    </row>
    <row r="528" spans="1:7" ht="13.5" thickBot="1" x14ac:dyDescent="0.3">
      <c r="A528" s="34"/>
      <c r="C528" s="35" t="s">
        <v>15</v>
      </c>
      <c r="F528" s="248" t="str">
        <f>'Expand Specialty Care Capacity'!F144</f>
        <v xml:space="preserve"> </v>
      </c>
      <c r="G528" s="36"/>
    </row>
    <row r="529" spans="1:7" s="33" customFormat="1" ht="6.75" customHeight="1" thickBot="1" x14ac:dyDescent="0.3">
      <c r="A529" s="40"/>
      <c r="B529" s="17"/>
      <c r="C529" s="41"/>
      <c r="D529" s="38"/>
      <c r="F529" s="99"/>
      <c r="G529" s="39"/>
    </row>
    <row r="530" spans="1:7" s="33" customFormat="1" ht="13.5" customHeight="1" thickBot="1" x14ac:dyDescent="0.3">
      <c r="A530" s="40"/>
      <c r="B530" s="17" t="str">
        <f>'Expand Specialty Care Capacity'!B147</f>
        <v>Improvement Milestone:</v>
      </c>
      <c r="C530" s="17"/>
      <c r="D530" s="238">
        <f>'Expand Specialty Care Capacity'!D147</f>
        <v>0</v>
      </c>
      <c r="F530" s="247" t="str">
        <f>'Expand Specialty Care Capacity'!F154</f>
        <v>N/A</v>
      </c>
      <c r="G530" s="39"/>
    </row>
    <row r="531" spans="1:7" ht="6.75" customHeight="1" thickBot="1" x14ac:dyDescent="0.3">
      <c r="A531" s="34"/>
      <c r="F531" s="92"/>
      <c r="G531" s="36"/>
    </row>
    <row r="532" spans="1:7" ht="13.5" thickBot="1" x14ac:dyDescent="0.3">
      <c r="A532" s="34"/>
      <c r="C532" s="35" t="s">
        <v>15</v>
      </c>
      <c r="F532" s="248" t="str">
        <f>'Expand Specialty Care Capacity'!F169</f>
        <v xml:space="preserve"> </v>
      </c>
      <c r="G532" s="36"/>
    </row>
    <row r="533" spans="1:7" s="33" customFormat="1" ht="6.75" customHeight="1" thickBot="1" x14ac:dyDescent="0.3">
      <c r="A533" s="40"/>
      <c r="B533" s="17"/>
      <c r="C533" s="41"/>
      <c r="D533" s="38"/>
      <c r="F533" s="99"/>
      <c r="G533" s="39"/>
    </row>
    <row r="534" spans="1:7" s="33" customFormat="1" ht="13.5" customHeight="1" thickBot="1" x14ac:dyDescent="0.3">
      <c r="A534" s="40"/>
      <c r="B534" s="17" t="str">
        <f>'Expand Specialty Care Capacity'!B172</f>
        <v>Improvement Milestone:</v>
      </c>
      <c r="C534" s="17"/>
      <c r="D534" s="238">
        <f>'Expand Specialty Care Capacity'!D172</f>
        <v>0</v>
      </c>
      <c r="F534" s="247" t="str">
        <f>'Expand Specialty Care Capacity'!F179</f>
        <v>N/A</v>
      </c>
      <c r="G534" s="39"/>
    </row>
    <row r="535" spans="1:7" ht="6.75" customHeight="1" thickBot="1" x14ac:dyDescent="0.3">
      <c r="A535" s="34"/>
      <c r="F535" s="92"/>
      <c r="G535" s="36"/>
    </row>
    <row r="536" spans="1:7" ht="13.5" thickBot="1" x14ac:dyDescent="0.3">
      <c r="A536" s="34"/>
      <c r="C536" s="35" t="s">
        <v>15</v>
      </c>
      <c r="F536" s="248" t="str">
        <f>'Expand Specialty Care Capacity'!F194</f>
        <v xml:space="preserve"> </v>
      </c>
      <c r="G536" s="36"/>
    </row>
    <row r="537" spans="1:7" s="33" customFormat="1" ht="6.75" customHeight="1" thickBot="1" x14ac:dyDescent="0.3">
      <c r="A537" s="40"/>
      <c r="B537" s="17"/>
      <c r="C537" s="41"/>
      <c r="D537" s="38"/>
      <c r="F537" s="99"/>
      <c r="G537" s="39"/>
    </row>
    <row r="538" spans="1:7" s="33" customFormat="1" ht="13.5" customHeight="1" thickBot="1" x14ac:dyDescent="0.3">
      <c r="A538" s="40"/>
      <c r="B538" s="17" t="str">
        <f>'Expand Specialty Care Capacity'!B197</f>
        <v>Improvement Milestone:</v>
      </c>
      <c r="C538" s="17"/>
      <c r="D538" s="238">
        <f>'Expand Specialty Care Capacity'!D197</f>
        <v>0</v>
      </c>
      <c r="F538" s="247" t="str">
        <f>'Expand Specialty Care Capacity'!F204</f>
        <v>N/A</v>
      </c>
      <c r="G538" s="39"/>
    </row>
    <row r="539" spans="1:7" ht="6.75" customHeight="1" thickBot="1" x14ac:dyDescent="0.3">
      <c r="A539" s="34"/>
      <c r="F539" s="92"/>
      <c r="G539" s="36"/>
    </row>
    <row r="540" spans="1:7" ht="13.5" thickBot="1" x14ac:dyDescent="0.3">
      <c r="A540" s="34"/>
      <c r="C540" s="35" t="s">
        <v>15</v>
      </c>
      <c r="F540" s="248" t="str">
        <f>'Expand Specialty Care Capacity'!F219</f>
        <v xml:space="preserve"> </v>
      </c>
      <c r="G540" s="36"/>
    </row>
    <row r="541" spans="1:7" s="33" customFormat="1" ht="6.75" customHeight="1" thickBot="1" x14ac:dyDescent="0.3">
      <c r="A541" s="40"/>
      <c r="B541" s="17"/>
      <c r="C541" s="41"/>
      <c r="D541" s="38"/>
      <c r="F541" s="99"/>
      <c r="G541" s="39"/>
    </row>
    <row r="542" spans="1:7" s="33" customFormat="1" ht="13.5" customHeight="1" thickBot="1" x14ac:dyDescent="0.3">
      <c r="A542" s="40"/>
      <c r="B542" s="17" t="str">
        <f>'Expand Specialty Care Capacity'!B222</f>
        <v>Improvement Milestone:</v>
      </c>
      <c r="C542" s="17"/>
      <c r="D542" s="238">
        <f>'Expand Specialty Care Capacity'!D222</f>
        <v>0</v>
      </c>
      <c r="F542" s="247" t="str">
        <f>'Expand Specialty Care Capacity'!F229</f>
        <v>N/A</v>
      </c>
      <c r="G542" s="39"/>
    </row>
    <row r="543" spans="1:7" ht="6.75" customHeight="1" thickBot="1" x14ac:dyDescent="0.3">
      <c r="A543" s="34"/>
      <c r="F543" s="92"/>
      <c r="G543" s="36"/>
    </row>
    <row r="544" spans="1:7" ht="13.5" thickBot="1" x14ac:dyDescent="0.3">
      <c r="A544" s="34"/>
      <c r="C544" s="35" t="s">
        <v>15</v>
      </c>
      <c r="F544" s="248" t="str">
        <f>'Expand Specialty Care Capacity'!F244</f>
        <v xml:space="preserve"> </v>
      </c>
      <c r="G544" s="36"/>
    </row>
    <row r="545" spans="1:7" s="33" customFormat="1" ht="6.75" customHeight="1" thickBot="1" x14ac:dyDescent="0.3">
      <c r="A545" s="40"/>
      <c r="B545" s="17"/>
      <c r="C545" s="41"/>
      <c r="D545" s="38"/>
      <c r="F545" s="99"/>
      <c r="G545" s="39"/>
    </row>
    <row r="546" spans="1:7" s="33" customFormat="1" ht="13.5" customHeight="1" thickBot="1" x14ac:dyDescent="0.3">
      <c r="A546" s="40"/>
      <c r="B546" s="17" t="str">
        <f>'Expand Specialty Care Capacity'!B247</f>
        <v>Improvement Milestone:</v>
      </c>
      <c r="C546" s="17"/>
      <c r="D546" s="238">
        <f>'Expand Specialty Care Capacity'!D247</f>
        <v>0</v>
      </c>
      <c r="F546" s="247" t="str">
        <f>'Expand Specialty Care Capacity'!F254</f>
        <v>N/A</v>
      </c>
      <c r="G546" s="39"/>
    </row>
    <row r="547" spans="1:7" ht="6.75" customHeight="1" thickBot="1" x14ac:dyDescent="0.3">
      <c r="A547" s="34"/>
      <c r="F547" s="92"/>
      <c r="G547" s="36"/>
    </row>
    <row r="548" spans="1:7" ht="13.5" thickBot="1" x14ac:dyDescent="0.3">
      <c r="A548" s="34"/>
      <c r="C548" s="35" t="s">
        <v>15</v>
      </c>
      <c r="F548" s="248" t="str">
        <f>'Expand Specialty Care Capacity'!F269</f>
        <v xml:space="preserve"> </v>
      </c>
      <c r="G548" s="36"/>
    </row>
    <row r="549" spans="1:7" ht="13.5" thickBot="1" x14ac:dyDescent="0.3">
      <c r="A549" s="34"/>
      <c r="C549" s="35"/>
      <c r="F549" s="92"/>
      <c r="G549" s="36"/>
    </row>
    <row r="550" spans="1:7" ht="13.5" thickBot="1" x14ac:dyDescent="0.3">
      <c r="A550" s="34"/>
      <c r="B550" s="2" t="s">
        <v>10</v>
      </c>
      <c r="C550" s="35"/>
      <c r="F550" s="249">
        <f>'Expand Specialty Care Capacity'!F18</f>
        <v>6351400</v>
      </c>
      <c r="G550" s="36"/>
    </row>
    <row r="551" spans="1:7" ht="13.5" thickBot="1" x14ac:dyDescent="0.3">
      <c r="A551" s="34"/>
      <c r="C551" s="35"/>
      <c r="F551" s="92"/>
      <c r="G551" s="36"/>
    </row>
    <row r="552" spans="1:7" ht="13.5" thickBot="1" x14ac:dyDescent="0.3">
      <c r="A552" s="34"/>
      <c r="B552" s="2" t="s">
        <v>66</v>
      </c>
      <c r="C552" s="35"/>
      <c r="F552" s="250">
        <f>SUM(F548,F544,F540,F536,F532,F528,F524,F520,F516,F512)</f>
        <v>2</v>
      </c>
      <c r="G552" s="36"/>
    </row>
    <row r="553" spans="1:7" ht="13.5" thickBot="1" x14ac:dyDescent="0.3">
      <c r="A553" s="34"/>
      <c r="C553" s="35"/>
      <c r="F553" s="92"/>
      <c r="G553" s="36"/>
    </row>
    <row r="554" spans="1:7" ht="13.5" thickBot="1" x14ac:dyDescent="0.3">
      <c r="A554" s="34"/>
      <c r="B554" s="2" t="s">
        <v>67</v>
      </c>
      <c r="C554" s="35"/>
      <c r="F554" s="250">
        <f>COUNT(F548,F544,F540,F536,F532,F528,F524,F520,F516,F512)</f>
        <v>2</v>
      </c>
      <c r="G554" s="36"/>
    </row>
    <row r="555" spans="1:7" ht="13.5" thickBot="1" x14ac:dyDescent="0.3">
      <c r="A555" s="34"/>
      <c r="C555" s="35"/>
      <c r="F555" s="92"/>
      <c r="G555" s="36"/>
    </row>
    <row r="556" spans="1:7" ht="13.5" thickBot="1" x14ac:dyDescent="0.3">
      <c r="A556" s="34"/>
      <c r="B556" s="2" t="s">
        <v>68</v>
      </c>
      <c r="C556" s="35"/>
      <c r="F556" s="251">
        <f>IF(F554=0," ",F552/F554)</f>
        <v>1</v>
      </c>
      <c r="G556" s="36"/>
    </row>
    <row r="557" spans="1:7" ht="13.5" thickBot="1" x14ac:dyDescent="0.3">
      <c r="A557" s="34"/>
      <c r="C557" s="35"/>
      <c r="F557" s="92"/>
      <c r="G557" s="36"/>
    </row>
    <row r="558" spans="1:7" ht="13.5" thickBot="1" x14ac:dyDescent="0.3">
      <c r="A558" s="34"/>
      <c r="B558" s="2" t="s">
        <v>69</v>
      </c>
      <c r="C558" s="35"/>
      <c r="F558" s="249">
        <f>IF(F554=0," ",F556*F550)</f>
        <v>6351400</v>
      </c>
      <c r="G558" s="36"/>
    </row>
    <row r="559" spans="1:7" ht="13.5" thickBot="1" x14ac:dyDescent="0.3">
      <c r="A559" s="34"/>
      <c r="C559" s="35"/>
      <c r="F559" s="92"/>
      <c r="G559" s="36"/>
    </row>
    <row r="560" spans="1:7" ht="13.5" thickBot="1" x14ac:dyDescent="0.3">
      <c r="A560" s="34"/>
      <c r="B560" s="2" t="s">
        <v>11</v>
      </c>
      <c r="C560" s="35"/>
      <c r="F560" s="252">
        <f>'Expand Specialty Care Capacity'!F20</f>
        <v>6351400</v>
      </c>
      <c r="G560" s="36"/>
    </row>
    <row r="561" spans="1:7" ht="13.5" thickBot="1" x14ac:dyDescent="0.3">
      <c r="A561" s="34"/>
      <c r="C561" s="35"/>
      <c r="F561" s="92"/>
      <c r="G561" s="36"/>
    </row>
    <row r="562" spans="1:7" ht="13.5" thickBot="1" x14ac:dyDescent="0.3">
      <c r="A562" s="34"/>
      <c r="B562" s="239" t="s">
        <v>70</v>
      </c>
      <c r="C562" s="35"/>
      <c r="F562" s="217">
        <f>IF(F554=0," ",F558-F560)</f>
        <v>0</v>
      </c>
      <c r="G562" s="36"/>
    </row>
    <row r="563" spans="1:7" s="33" customFormat="1" ht="12.75" customHeight="1" x14ac:dyDescent="0.25">
      <c r="A563" s="240"/>
      <c r="B563" s="241"/>
      <c r="C563" s="242"/>
      <c r="D563" s="154"/>
      <c r="E563" s="243"/>
      <c r="F563" s="253"/>
      <c r="G563" s="244"/>
    </row>
    <row r="564" spans="1:7" s="33" customFormat="1" ht="15.75" thickBot="1" x14ac:dyDescent="0.3">
      <c r="A564" s="27" t="s">
        <v>103</v>
      </c>
      <c r="B564" s="28"/>
      <c r="C564" s="28"/>
      <c r="D564" s="29"/>
      <c r="E564" s="30"/>
      <c r="F564" s="111"/>
      <c r="G564" s="32"/>
    </row>
    <row r="565" spans="1:7" s="33" customFormat="1" ht="13.5" customHeight="1" thickBot="1" x14ac:dyDescent="0.3">
      <c r="A565" s="40"/>
      <c r="B565" s="17" t="str">
        <f>'Perf Improvement &amp; Reporting'!B22</f>
        <v>Process Milestone:</v>
      </c>
      <c r="C565" s="17"/>
      <c r="D565" s="238">
        <f>'Perf Improvement &amp; Reporting'!D22</f>
        <v>0</v>
      </c>
      <c r="F565" s="247" t="str">
        <f>'Perf Improvement &amp; Reporting'!F29</f>
        <v>N/A</v>
      </c>
      <c r="G565" s="39"/>
    </row>
    <row r="566" spans="1:7" ht="6.75" customHeight="1" thickBot="1" x14ac:dyDescent="0.3">
      <c r="A566" s="34"/>
      <c r="F566" s="92"/>
      <c r="G566" s="36"/>
    </row>
    <row r="567" spans="1:7" ht="13.5" thickBot="1" x14ac:dyDescent="0.3">
      <c r="A567" s="34"/>
      <c r="C567" s="35" t="s">
        <v>15</v>
      </c>
      <c r="F567" s="248" t="str">
        <f>'Perf Improvement &amp; Reporting'!F44</f>
        <v xml:space="preserve"> </v>
      </c>
      <c r="G567" s="36"/>
    </row>
    <row r="568" spans="1:7" s="33" customFormat="1" ht="6.75" customHeight="1" thickBot="1" x14ac:dyDescent="0.3">
      <c r="A568" s="40"/>
      <c r="B568" s="17"/>
      <c r="C568" s="41"/>
      <c r="D568" s="38"/>
      <c r="F568" s="99"/>
      <c r="G568" s="39"/>
    </row>
    <row r="569" spans="1:7" s="33" customFormat="1" ht="13.5" customHeight="1" thickBot="1" x14ac:dyDescent="0.3">
      <c r="A569" s="40"/>
      <c r="B569" s="17" t="str">
        <f>'Perf Improvement &amp; Reporting'!B47</f>
        <v>Process Milestone:</v>
      </c>
      <c r="C569" s="17"/>
      <c r="D569" s="238">
        <f>'Perf Improvement &amp; Reporting'!D47</f>
        <v>0</v>
      </c>
      <c r="F569" s="247" t="str">
        <f>'Perf Improvement &amp; Reporting'!F54</f>
        <v>N/A</v>
      </c>
      <c r="G569" s="39"/>
    </row>
    <row r="570" spans="1:7" ht="6.75" customHeight="1" thickBot="1" x14ac:dyDescent="0.3">
      <c r="A570" s="34"/>
      <c r="F570" s="92"/>
      <c r="G570" s="36"/>
    </row>
    <row r="571" spans="1:7" ht="13.5" thickBot="1" x14ac:dyDescent="0.3">
      <c r="A571" s="34"/>
      <c r="C571" s="35" t="s">
        <v>15</v>
      </c>
      <c r="F571" s="248" t="str">
        <f>'Perf Improvement &amp; Reporting'!F69</f>
        <v xml:space="preserve"> </v>
      </c>
      <c r="G571" s="36"/>
    </row>
    <row r="572" spans="1:7" s="33" customFormat="1" ht="6.75" customHeight="1" thickBot="1" x14ac:dyDescent="0.3">
      <c r="A572" s="40"/>
      <c r="B572" s="17"/>
      <c r="C572" s="41"/>
      <c r="D572" s="38"/>
      <c r="F572" s="99"/>
      <c r="G572" s="39"/>
    </row>
    <row r="573" spans="1:7" s="33" customFormat="1" ht="13.5" customHeight="1" thickBot="1" x14ac:dyDescent="0.3">
      <c r="A573" s="40"/>
      <c r="B573" s="17" t="str">
        <f>'Perf Improvement &amp; Reporting'!B72</f>
        <v>Process Milestone:</v>
      </c>
      <c r="C573" s="17"/>
      <c r="D573" s="238">
        <f>'Perf Improvement &amp; Reporting'!D72</f>
        <v>0</v>
      </c>
      <c r="F573" s="247" t="str">
        <f>'Perf Improvement &amp; Reporting'!F79</f>
        <v>N/A</v>
      </c>
      <c r="G573" s="39"/>
    </row>
    <row r="574" spans="1:7" ht="6.75" customHeight="1" thickBot="1" x14ac:dyDescent="0.3">
      <c r="A574" s="34"/>
      <c r="F574" s="92"/>
      <c r="G574" s="36"/>
    </row>
    <row r="575" spans="1:7" ht="13.5" thickBot="1" x14ac:dyDescent="0.3">
      <c r="A575" s="34"/>
      <c r="C575" s="35" t="s">
        <v>15</v>
      </c>
      <c r="F575" s="248" t="str">
        <f>'Perf Improvement &amp; Reporting'!F94</f>
        <v xml:space="preserve"> </v>
      </c>
      <c r="G575" s="36"/>
    </row>
    <row r="576" spans="1:7" s="33" customFormat="1" ht="6.75" customHeight="1" thickBot="1" x14ac:dyDescent="0.3">
      <c r="A576" s="40"/>
      <c r="B576" s="17"/>
      <c r="C576" s="41"/>
      <c r="D576" s="38"/>
      <c r="F576" s="99"/>
      <c r="G576" s="39"/>
    </row>
    <row r="577" spans="1:7" s="33" customFormat="1" ht="13.5" customHeight="1" thickBot="1" x14ac:dyDescent="0.3">
      <c r="A577" s="40"/>
      <c r="B577" s="17" t="str">
        <f>'Perf Improvement &amp; Reporting'!B97</f>
        <v>Process Milestone:</v>
      </c>
      <c r="C577" s="17"/>
      <c r="D577" s="238">
        <f>'Perf Improvement &amp; Reporting'!D97</f>
        <v>0</v>
      </c>
      <c r="F577" s="247" t="str">
        <f>'Perf Improvement &amp; Reporting'!F104</f>
        <v>N/A</v>
      </c>
      <c r="G577" s="39"/>
    </row>
    <row r="578" spans="1:7" ht="6.75" customHeight="1" thickBot="1" x14ac:dyDescent="0.3">
      <c r="A578" s="34"/>
      <c r="F578" s="92"/>
      <c r="G578" s="36"/>
    </row>
    <row r="579" spans="1:7" ht="13.5" thickBot="1" x14ac:dyDescent="0.3">
      <c r="A579" s="34"/>
      <c r="C579" s="35" t="s">
        <v>15</v>
      </c>
      <c r="F579" s="248" t="str">
        <f>'Perf Improvement &amp; Reporting'!F119</f>
        <v xml:space="preserve"> </v>
      </c>
      <c r="G579" s="36"/>
    </row>
    <row r="580" spans="1:7" s="33" customFormat="1" ht="6.75" customHeight="1" thickBot="1" x14ac:dyDescent="0.3">
      <c r="A580" s="40"/>
      <c r="B580" s="17"/>
      <c r="C580" s="41"/>
      <c r="D580" s="38"/>
      <c r="F580" s="99"/>
      <c r="G580" s="39"/>
    </row>
    <row r="581" spans="1:7" s="33" customFormat="1" ht="13.5" customHeight="1" thickBot="1" x14ac:dyDescent="0.3">
      <c r="A581" s="40"/>
      <c r="B581" s="17" t="str">
        <f>'Perf Improvement &amp; Reporting'!B122</f>
        <v>Process Milestone:</v>
      </c>
      <c r="C581" s="17"/>
      <c r="D581" s="238">
        <f>'Perf Improvement &amp; Reporting'!D122</f>
        <v>0</v>
      </c>
      <c r="F581" s="247" t="str">
        <f>'Perf Improvement &amp; Reporting'!F129</f>
        <v>N/A</v>
      </c>
      <c r="G581" s="39"/>
    </row>
    <row r="582" spans="1:7" ht="6.75" customHeight="1" thickBot="1" x14ac:dyDescent="0.3">
      <c r="A582" s="34"/>
      <c r="F582" s="92"/>
      <c r="G582" s="36"/>
    </row>
    <row r="583" spans="1:7" ht="13.5" thickBot="1" x14ac:dyDescent="0.3">
      <c r="A583" s="34"/>
      <c r="C583" s="35" t="s">
        <v>15</v>
      </c>
      <c r="F583" s="248" t="str">
        <f>'Perf Improvement &amp; Reporting'!F144</f>
        <v xml:space="preserve"> </v>
      </c>
      <c r="G583" s="36"/>
    </row>
    <row r="584" spans="1:7" s="33" customFormat="1" ht="6.75" customHeight="1" thickBot="1" x14ac:dyDescent="0.3">
      <c r="A584" s="40"/>
      <c r="B584" s="17"/>
      <c r="C584" s="41"/>
      <c r="D584" s="38"/>
      <c r="F584" s="99"/>
      <c r="G584" s="39"/>
    </row>
    <row r="585" spans="1:7" s="33" customFormat="1" ht="13.5" customHeight="1" thickBot="1" x14ac:dyDescent="0.3">
      <c r="A585" s="40"/>
      <c r="B585" s="17" t="str">
        <f>'Perf Improvement &amp; Reporting'!B147</f>
        <v>Improvement Milestone:</v>
      </c>
      <c r="C585" s="17"/>
      <c r="D585" s="238">
        <f>'Perf Improvement &amp; Reporting'!D147</f>
        <v>0</v>
      </c>
      <c r="F585" s="247" t="str">
        <f>'Perf Improvement &amp; Reporting'!F154</f>
        <v>N/A</v>
      </c>
      <c r="G585" s="39"/>
    </row>
    <row r="586" spans="1:7" ht="6.75" customHeight="1" thickBot="1" x14ac:dyDescent="0.3">
      <c r="A586" s="34"/>
      <c r="F586" s="92"/>
      <c r="G586" s="36"/>
    </row>
    <row r="587" spans="1:7" ht="13.5" thickBot="1" x14ac:dyDescent="0.3">
      <c r="A587" s="34"/>
      <c r="C587" s="35" t="s">
        <v>15</v>
      </c>
      <c r="F587" s="248" t="str">
        <f>'Perf Improvement &amp; Reporting'!F169</f>
        <v xml:space="preserve"> </v>
      </c>
      <c r="G587" s="36"/>
    </row>
    <row r="588" spans="1:7" s="33" customFormat="1" ht="6.75" customHeight="1" thickBot="1" x14ac:dyDescent="0.3">
      <c r="A588" s="40"/>
      <c r="B588" s="17"/>
      <c r="C588" s="41"/>
      <c r="D588" s="38"/>
      <c r="F588" s="99"/>
      <c r="G588" s="39"/>
    </row>
    <row r="589" spans="1:7" s="33" customFormat="1" ht="13.5" customHeight="1" thickBot="1" x14ac:dyDescent="0.3">
      <c r="A589" s="40"/>
      <c r="B589" s="17" t="str">
        <f>'Perf Improvement &amp; Reporting'!B172</f>
        <v>Improvement Milestone:</v>
      </c>
      <c r="C589" s="17"/>
      <c r="D589" s="238">
        <f>'Perf Improvement &amp; Reporting'!D172</f>
        <v>0</v>
      </c>
      <c r="F589" s="247" t="str">
        <f>'Perf Improvement &amp; Reporting'!F179</f>
        <v>N/A</v>
      </c>
      <c r="G589" s="39"/>
    </row>
    <row r="590" spans="1:7" ht="6.75" customHeight="1" thickBot="1" x14ac:dyDescent="0.3">
      <c r="A590" s="34"/>
      <c r="F590" s="92"/>
      <c r="G590" s="36"/>
    </row>
    <row r="591" spans="1:7" ht="13.5" thickBot="1" x14ac:dyDescent="0.3">
      <c r="A591" s="34"/>
      <c r="C591" s="35" t="s">
        <v>15</v>
      </c>
      <c r="F591" s="248" t="str">
        <f>'Perf Improvement &amp; Reporting'!F194</f>
        <v xml:space="preserve"> </v>
      </c>
      <c r="G591" s="36"/>
    </row>
    <row r="592" spans="1:7" s="33" customFormat="1" ht="6.75" customHeight="1" thickBot="1" x14ac:dyDescent="0.3">
      <c r="A592" s="40"/>
      <c r="B592" s="17"/>
      <c r="C592" s="41"/>
      <c r="D592" s="38"/>
      <c r="F592" s="99"/>
      <c r="G592" s="39"/>
    </row>
    <row r="593" spans="1:9" s="33" customFormat="1" ht="13.5" customHeight="1" thickBot="1" x14ac:dyDescent="0.3">
      <c r="A593" s="40"/>
      <c r="B593" s="17" t="str">
        <f>'Perf Improvement &amp; Reporting'!B197</f>
        <v>Improvement Milestone:</v>
      </c>
      <c r="C593" s="17"/>
      <c r="D593" s="238">
        <f>'Perf Improvement &amp; Reporting'!D197</f>
        <v>0</v>
      </c>
      <c r="F593" s="247" t="str">
        <f>'Perf Improvement &amp; Reporting'!F204</f>
        <v>N/A</v>
      </c>
      <c r="G593" s="39"/>
      <c r="I593" s="246"/>
    </row>
    <row r="594" spans="1:9" ht="6.75" customHeight="1" thickBot="1" x14ac:dyDescent="0.3">
      <c r="A594" s="34"/>
      <c r="F594" s="92"/>
      <c r="G594" s="36"/>
    </row>
    <row r="595" spans="1:9" ht="13.5" thickBot="1" x14ac:dyDescent="0.3">
      <c r="A595" s="34"/>
      <c r="C595" s="35" t="s">
        <v>15</v>
      </c>
      <c r="F595" s="248" t="str">
        <f>'Perf Improvement &amp; Reporting'!F219</f>
        <v xml:space="preserve"> </v>
      </c>
      <c r="G595" s="36"/>
    </row>
    <row r="596" spans="1:9" s="33" customFormat="1" ht="6.75" customHeight="1" thickBot="1" x14ac:dyDescent="0.3">
      <c r="A596" s="40"/>
      <c r="B596" s="17"/>
      <c r="C596" s="41"/>
      <c r="D596" s="38"/>
      <c r="F596" s="99"/>
      <c r="G596" s="39"/>
    </row>
    <row r="597" spans="1:9" s="33" customFormat="1" ht="13.5" customHeight="1" thickBot="1" x14ac:dyDescent="0.3">
      <c r="A597" s="40"/>
      <c r="B597" s="17" t="str">
        <f>'Perf Improvement &amp; Reporting'!B222</f>
        <v>Improvement Milestone:</v>
      </c>
      <c r="C597" s="17"/>
      <c r="D597" s="238">
        <f>'Perf Improvement &amp; Reporting'!D222</f>
        <v>0</v>
      </c>
      <c r="F597" s="247" t="str">
        <f>'Perf Improvement &amp; Reporting'!F229</f>
        <v>N/A</v>
      </c>
      <c r="G597" s="39"/>
    </row>
    <row r="598" spans="1:9" ht="6.75" customHeight="1" thickBot="1" x14ac:dyDescent="0.3">
      <c r="A598" s="34"/>
      <c r="F598" s="92"/>
      <c r="G598" s="36"/>
    </row>
    <row r="599" spans="1:9" ht="13.5" thickBot="1" x14ac:dyDescent="0.3">
      <c r="A599" s="34"/>
      <c r="C599" s="35" t="s">
        <v>15</v>
      </c>
      <c r="F599" s="248" t="str">
        <f>'Perf Improvement &amp; Reporting'!F244</f>
        <v xml:space="preserve"> </v>
      </c>
      <c r="G599" s="36"/>
    </row>
    <row r="600" spans="1:9" s="33" customFormat="1" ht="6.75" customHeight="1" thickBot="1" x14ac:dyDescent="0.3">
      <c r="A600" s="40"/>
      <c r="B600" s="17"/>
      <c r="C600" s="41"/>
      <c r="D600" s="38"/>
      <c r="F600" s="99"/>
      <c r="G600" s="39"/>
    </row>
    <row r="601" spans="1:9" s="33" customFormat="1" ht="13.5" customHeight="1" thickBot="1" x14ac:dyDescent="0.3">
      <c r="A601" s="40"/>
      <c r="B601" s="17" t="str">
        <f>'Perf Improvement &amp; Reporting'!B247</f>
        <v>Improvement Milestone:</v>
      </c>
      <c r="C601" s="17"/>
      <c r="D601" s="238">
        <f>'Perf Improvement &amp; Reporting'!D247</f>
        <v>0</v>
      </c>
      <c r="F601" s="247" t="str">
        <f>'Perf Improvement &amp; Reporting'!F254</f>
        <v>N/A</v>
      </c>
      <c r="G601" s="39"/>
    </row>
    <row r="602" spans="1:9" ht="6.75" customHeight="1" thickBot="1" x14ac:dyDescent="0.3">
      <c r="A602" s="34"/>
      <c r="F602" s="92"/>
      <c r="G602" s="36"/>
    </row>
    <row r="603" spans="1:9" ht="13.5" thickBot="1" x14ac:dyDescent="0.3">
      <c r="A603" s="34"/>
      <c r="C603" s="35" t="s">
        <v>15</v>
      </c>
      <c r="F603" s="248" t="str">
        <f>'Perf Improvement &amp; Reporting'!F269</f>
        <v xml:space="preserve"> </v>
      </c>
      <c r="G603" s="36"/>
    </row>
    <row r="604" spans="1:9" ht="13.5" thickBot="1" x14ac:dyDescent="0.3">
      <c r="A604" s="34"/>
      <c r="C604" s="35"/>
      <c r="F604" s="92"/>
      <c r="G604" s="36"/>
    </row>
    <row r="605" spans="1:9" ht="13.5" thickBot="1" x14ac:dyDescent="0.3">
      <c r="A605" s="34"/>
      <c r="B605" s="2" t="s">
        <v>10</v>
      </c>
      <c r="C605" s="35"/>
      <c r="F605" s="249">
        <f>'Perf Improvement &amp; Reporting'!F18</f>
        <v>0</v>
      </c>
      <c r="G605" s="36"/>
    </row>
    <row r="606" spans="1:9" ht="13.5" thickBot="1" x14ac:dyDescent="0.3">
      <c r="A606" s="34"/>
      <c r="C606" s="35"/>
      <c r="F606" s="92"/>
      <c r="G606" s="36"/>
    </row>
    <row r="607" spans="1:9" ht="13.5" thickBot="1" x14ac:dyDescent="0.3">
      <c r="A607" s="34"/>
      <c r="B607" s="2" t="s">
        <v>66</v>
      </c>
      <c r="C607" s="35"/>
      <c r="F607" s="250">
        <f>SUM(F603,F599,F595,F591,F587,F583,F579,F575,F571,F567)</f>
        <v>0</v>
      </c>
      <c r="G607" s="36"/>
    </row>
    <row r="608" spans="1:9" ht="13.5" thickBot="1" x14ac:dyDescent="0.3">
      <c r="A608" s="34"/>
      <c r="C608" s="35"/>
      <c r="F608" s="92"/>
      <c r="G608" s="36"/>
    </row>
    <row r="609" spans="1:7" ht="13.5" thickBot="1" x14ac:dyDescent="0.3">
      <c r="A609" s="34"/>
      <c r="B609" s="2" t="s">
        <v>67</v>
      </c>
      <c r="C609" s="35"/>
      <c r="F609" s="250">
        <f>COUNT(F603,F599,F595,F591,F587,F583,F579,F575,F571,F567)</f>
        <v>0</v>
      </c>
      <c r="G609" s="36"/>
    </row>
    <row r="610" spans="1:7" ht="13.5" thickBot="1" x14ac:dyDescent="0.3">
      <c r="A610" s="34"/>
      <c r="C610" s="35"/>
      <c r="F610" s="92"/>
      <c r="G610" s="36"/>
    </row>
    <row r="611" spans="1:7" ht="13.5" thickBot="1" x14ac:dyDescent="0.3">
      <c r="A611" s="34"/>
      <c r="B611" s="2" t="s">
        <v>68</v>
      </c>
      <c r="C611" s="35"/>
      <c r="F611" s="251" t="str">
        <f>IF(F609=0," ",F607/F609)</f>
        <v xml:space="preserve"> </v>
      </c>
      <c r="G611" s="36"/>
    </row>
    <row r="612" spans="1:7" ht="13.5" thickBot="1" x14ac:dyDescent="0.3">
      <c r="A612" s="34"/>
      <c r="C612" s="35"/>
      <c r="F612" s="92"/>
      <c r="G612" s="36"/>
    </row>
    <row r="613" spans="1:7" ht="13.5" thickBot="1" x14ac:dyDescent="0.3">
      <c r="A613" s="34"/>
      <c r="B613" s="2" t="s">
        <v>69</v>
      </c>
      <c r="C613" s="35"/>
      <c r="F613" s="249" t="str">
        <f>IF(F609=0," ",F611*F605)</f>
        <v xml:space="preserve"> </v>
      </c>
      <c r="G613" s="36"/>
    </row>
    <row r="614" spans="1:7" ht="13.5" thickBot="1" x14ac:dyDescent="0.3">
      <c r="A614" s="34"/>
      <c r="C614" s="35"/>
      <c r="F614" s="92"/>
      <c r="G614" s="36"/>
    </row>
    <row r="615" spans="1:7" ht="13.5" thickBot="1" x14ac:dyDescent="0.3">
      <c r="A615" s="34"/>
      <c r="B615" s="2" t="s">
        <v>11</v>
      </c>
      <c r="C615" s="35"/>
      <c r="F615" s="252">
        <f>'Perf Improvement &amp; Reporting'!F20</f>
        <v>0</v>
      </c>
      <c r="G615" s="36"/>
    </row>
    <row r="616" spans="1:7" ht="13.5" thickBot="1" x14ac:dyDescent="0.3">
      <c r="A616" s="34"/>
      <c r="C616" s="35"/>
      <c r="F616" s="92"/>
      <c r="G616" s="36"/>
    </row>
    <row r="617" spans="1:7" ht="13.5" thickBot="1" x14ac:dyDescent="0.3">
      <c r="A617" s="34"/>
      <c r="B617" s="239" t="s">
        <v>70</v>
      </c>
      <c r="C617" s="35"/>
      <c r="F617" s="217" t="str">
        <f>IF(F609=0," ",F613-F615)</f>
        <v xml:space="preserve"> </v>
      </c>
      <c r="G617" s="36"/>
    </row>
    <row r="618" spans="1:7" x14ac:dyDescent="0.25">
      <c r="A618" s="48"/>
      <c r="B618" s="49"/>
      <c r="C618" s="49"/>
      <c r="D618" s="50"/>
      <c r="E618" s="49"/>
      <c r="F618" s="51"/>
      <c r="G618" s="52"/>
    </row>
  </sheetData>
  <sheetProtection sheet="1" objects="1" scenarios="1" formatColumns="0" formatRows="0"/>
  <pageMargins left="0.55000000000000004" right="0.55000000000000004" top="0.75" bottom="0.75" header="0.3" footer="0.3"/>
  <pageSetup scale="75" orientation="portrait" r:id="rId1"/>
  <headerFooter>
    <oddHeader>&amp;C&amp;"-,Bold"&amp;14DSRIP Annual Reporting Form</oddHeader>
    <oddFooter>&amp;C&amp;A&amp;R&amp;P of &amp;N&amp;L&amp;D</oddFooter>
  </headerFooter>
  <rowBreaks count="10" manualBreakCount="10">
    <brk id="68" max="7" man="1"/>
    <brk id="123" max="7" man="1"/>
    <brk id="178" max="7" man="1"/>
    <brk id="233" max="7" man="1"/>
    <brk id="288" max="7" man="1"/>
    <brk id="343" max="7" man="1"/>
    <brk id="398" max="7" man="1"/>
    <brk id="453" max="7" man="1"/>
    <brk id="508" max="7" man="1"/>
    <brk id="56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G783"/>
  <sheetViews>
    <sheetView showGridLines="0" showWhiteSpace="0" view="pageBreakPreview" zoomScale="85" zoomScaleNormal="90" zoomScaleSheetLayoutView="85" zoomScalePageLayoutView="85" workbookViewId="0"/>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UCLA Health System</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41212</v>
      </c>
    </row>
    <row r="5" spans="1:7" ht="15" x14ac:dyDescent="0.25">
      <c r="A5" s="9" t="s">
        <v>141</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105</v>
      </c>
      <c r="B13" s="21"/>
      <c r="C13" s="21"/>
      <c r="D13" s="22"/>
      <c r="E13" s="23"/>
      <c r="F13" s="24"/>
      <c r="G13" s="25"/>
    </row>
    <row r="14" spans="1:7" s="33" customFormat="1" ht="15.75" thickBot="1" x14ac:dyDescent="0.3">
      <c r="A14" s="27" t="s">
        <v>106</v>
      </c>
      <c r="B14" s="28"/>
      <c r="C14" s="28"/>
      <c r="D14" s="29"/>
      <c r="E14" s="30"/>
      <c r="F14" s="31"/>
      <c r="G14" s="32"/>
    </row>
    <row r="15" spans="1:7" s="33" customFormat="1" ht="15" thickBot="1" x14ac:dyDescent="0.3">
      <c r="A15" s="40"/>
      <c r="B15" s="17" t="str">
        <f>'Expand Medical Homes'!B22</f>
        <v>Process Milestone:</v>
      </c>
      <c r="C15" s="17"/>
      <c r="D15" s="238" t="str">
        <f>'Expand Medical Homes'!D22</f>
        <v>Implement the adult medical home model in primary care clinics as pilot</v>
      </c>
      <c r="F15" s="247">
        <f>'Expand Medical Homes'!F29</f>
        <v>0.1</v>
      </c>
      <c r="G15" s="39"/>
    </row>
    <row r="16" spans="1:7" ht="6.75" customHeight="1" thickBot="1" x14ac:dyDescent="0.3">
      <c r="A16" s="34"/>
      <c r="F16" s="92"/>
      <c r="G16" s="36"/>
    </row>
    <row r="17" spans="1:7" ht="13.5" thickBot="1" x14ac:dyDescent="0.3">
      <c r="A17" s="34"/>
      <c r="C17" s="35" t="s">
        <v>15</v>
      </c>
      <c r="F17" s="248">
        <f>'Expand Medical Homes'!F44</f>
        <v>1</v>
      </c>
      <c r="G17" s="36"/>
    </row>
    <row r="18" spans="1:7" s="33" customFormat="1" ht="6.75" customHeight="1" thickBot="1" x14ac:dyDescent="0.3">
      <c r="A18" s="40"/>
      <c r="B18" s="17"/>
      <c r="C18" s="41"/>
      <c r="D18" s="38"/>
      <c r="F18" s="99"/>
      <c r="G18" s="39"/>
    </row>
    <row r="19" spans="1:7" s="33" customFormat="1" ht="15" thickBot="1" x14ac:dyDescent="0.3">
      <c r="A19" s="40"/>
      <c r="B19" s="17" t="str">
        <f>'Expand Medical Homes'!B47</f>
        <v>Process Milestone:</v>
      </c>
      <c r="C19" s="17"/>
      <c r="D19" s="238" t="str">
        <f>'Expand Medical Homes'!D47</f>
        <v>Plan the portal system that will enhance access to the adult medical home</v>
      </c>
      <c r="F19" s="247" t="str">
        <f>'Expand Medical Homes'!F54</f>
        <v>Yes</v>
      </c>
      <c r="G19" s="39"/>
    </row>
    <row r="20" spans="1:7" ht="6.75" customHeight="1" thickBot="1" x14ac:dyDescent="0.3">
      <c r="A20" s="34"/>
      <c r="F20" s="92"/>
      <c r="G20" s="36"/>
    </row>
    <row r="21" spans="1:7" ht="13.5" thickBot="1" x14ac:dyDescent="0.3">
      <c r="A21" s="34"/>
      <c r="C21" s="35" t="s">
        <v>15</v>
      </c>
      <c r="F21" s="248">
        <f>'Expand Medical Homes'!F69</f>
        <v>1</v>
      </c>
      <c r="G21" s="36"/>
    </row>
    <row r="22" spans="1:7" s="33" customFormat="1" ht="6.75" customHeight="1" thickBot="1" x14ac:dyDescent="0.3">
      <c r="A22" s="40"/>
      <c r="B22" s="17"/>
      <c r="C22" s="41"/>
      <c r="D22" s="38"/>
      <c r="F22" s="99"/>
      <c r="G22" s="39"/>
    </row>
    <row r="23" spans="1:7" s="33" customFormat="1" ht="29.25" thickBot="1" x14ac:dyDescent="0.3">
      <c r="A23" s="40"/>
      <c r="B23" s="17" t="str">
        <f>'Expand Medical Homes'!B72</f>
        <v>Process Milestone:</v>
      </c>
      <c r="C23" s="17"/>
      <c r="D23" s="238" t="str">
        <f>'Expand Medical Homes'!D72</f>
        <v>Based upon criteria, develop and submit a plan to assign eligible patients to the adult medical home</v>
      </c>
      <c r="F23" s="247" t="str">
        <f>'Expand Medical Homes'!F79</f>
        <v>Yes</v>
      </c>
      <c r="G23" s="39"/>
    </row>
    <row r="24" spans="1:7" ht="6.75" customHeight="1" thickBot="1" x14ac:dyDescent="0.3">
      <c r="A24" s="34"/>
      <c r="F24" s="92"/>
      <c r="G24" s="36"/>
    </row>
    <row r="25" spans="1:7" ht="13.5" thickBot="1" x14ac:dyDescent="0.3">
      <c r="A25" s="34"/>
      <c r="C25" s="35" t="s">
        <v>15</v>
      </c>
      <c r="F25" s="248">
        <f>'Expand Medical Homes'!F94</f>
        <v>1</v>
      </c>
      <c r="G25" s="36"/>
    </row>
    <row r="26" spans="1:7" s="33" customFormat="1" ht="6.75" customHeight="1" thickBot="1" x14ac:dyDescent="0.3">
      <c r="A26" s="40"/>
      <c r="B26" s="17"/>
      <c r="C26" s="41"/>
      <c r="D26" s="38"/>
      <c r="F26" s="99"/>
      <c r="G26" s="39"/>
    </row>
    <row r="27" spans="1:7" s="33" customFormat="1" ht="15" thickBot="1" x14ac:dyDescent="0.3">
      <c r="A27" s="40"/>
      <c r="B27" s="17" t="str">
        <f>'Expand Medical Homes'!B97</f>
        <v>Process Milestone:</v>
      </c>
      <c r="C27" s="17"/>
      <c r="D27" s="238" t="str">
        <f>'Expand Medical Homes'!D97</f>
        <v>Implement the pediatric medical home model in primary care clinics as pilot</v>
      </c>
      <c r="F27" s="247" t="str">
        <f>'Expand Medical Homes'!F104</f>
        <v>Yes</v>
      </c>
      <c r="G27" s="39"/>
    </row>
    <row r="28" spans="1:7" ht="6.75" customHeight="1" thickBot="1" x14ac:dyDescent="0.3">
      <c r="A28" s="34"/>
      <c r="F28" s="92"/>
      <c r="G28" s="36"/>
    </row>
    <row r="29" spans="1:7" ht="13.5" thickBot="1" x14ac:dyDescent="0.3">
      <c r="A29" s="34"/>
      <c r="C29" s="35" t="s">
        <v>15</v>
      </c>
      <c r="F29" s="248">
        <f>'Expand Medical Homes'!F119</f>
        <v>1</v>
      </c>
      <c r="G29" s="36"/>
    </row>
    <row r="30" spans="1:7" s="33" customFormat="1" ht="6.75" customHeight="1" thickBot="1" x14ac:dyDescent="0.3">
      <c r="A30" s="40"/>
      <c r="B30" s="17"/>
      <c r="C30" s="41"/>
      <c r="D30" s="38"/>
      <c r="F30" s="99"/>
      <c r="G30" s="39"/>
    </row>
    <row r="31" spans="1:7" s="33" customFormat="1" ht="29.25" thickBot="1" x14ac:dyDescent="0.3">
      <c r="A31" s="40"/>
      <c r="B31" s="17" t="str">
        <f>'Expand Medical Homes'!B122</f>
        <v>Process Milestone:</v>
      </c>
      <c r="C31" s="17"/>
      <c r="D31" s="238" t="str">
        <f>'Expand Medical Homes'!D122</f>
        <v>Plan the portal system that will enhance access to the pediatric medical home</v>
      </c>
      <c r="F31" s="247" t="str">
        <f>'Expand Medical Homes'!F129</f>
        <v>Yes</v>
      </c>
      <c r="G31" s="39"/>
    </row>
    <row r="32" spans="1:7" ht="6.75" customHeight="1" thickBot="1" x14ac:dyDescent="0.3">
      <c r="A32" s="34"/>
      <c r="F32" s="92"/>
      <c r="G32" s="36"/>
    </row>
    <row r="33" spans="1:7" ht="13.5" thickBot="1" x14ac:dyDescent="0.3">
      <c r="A33" s="34"/>
      <c r="C33" s="35" t="s">
        <v>15</v>
      </c>
      <c r="F33" s="248">
        <f>'Expand Medical Homes'!F144</f>
        <v>1</v>
      </c>
      <c r="G33" s="36"/>
    </row>
    <row r="34" spans="1:7" s="33" customFormat="1" ht="6.75" customHeight="1" thickBot="1" x14ac:dyDescent="0.3">
      <c r="A34" s="40"/>
      <c r="B34" s="17"/>
      <c r="C34" s="41"/>
      <c r="D34" s="38"/>
      <c r="F34" s="99"/>
      <c r="G34" s="39"/>
    </row>
    <row r="35" spans="1:7" s="33" customFormat="1" ht="29.25" thickBot="1" x14ac:dyDescent="0.3">
      <c r="A35" s="40"/>
      <c r="B35" s="17" t="str">
        <f>'Expand Medical Homes'!B147</f>
        <v>Improvement Milestone:</v>
      </c>
      <c r="C35" s="17"/>
      <c r="D35" s="238" t="str">
        <f>'Expand Medical Homes'!D147</f>
        <v>Based upon criteria, develop and submit a plan to assign eligible patients to the pediatric medical home</v>
      </c>
      <c r="F35" s="247" t="str">
        <f>'Expand Medical Homes'!F154</f>
        <v>Yes</v>
      </c>
      <c r="G35" s="39"/>
    </row>
    <row r="36" spans="1:7" ht="6.75" customHeight="1" thickBot="1" x14ac:dyDescent="0.3">
      <c r="A36" s="34"/>
      <c r="F36" s="92"/>
      <c r="G36" s="36"/>
    </row>
    <row r="37" spans="1:7" ht="13.5" thickBot="1" x14ac:dyDescent="0.3">
      <c r="A37" s="34"/>
      <c r="C37" s="35" t="s">
        <v>15</v>
      </c>
      <c r="F37" s="248">
        <f>'Expand Medical Homes'!F169</f>
        <v>1</v>
      </c>
      <c r="G37" s="36"/>
    </row>
    <row r="38" spans="1:7" s="33" customFormat="1" ht="6.75" customHeight="1" thickBot="1" x14ac:dyDescent="0.3">
      <c r="A38" s="40"/>
      <c r="B38" s="17"/>
      <c r="C38" s="41"/>
      <c r="D38" s="38"/>
      <c r="F38" s="99"/>
      <c r="G38" s="39"/>
    </row>
    <row r="39" spans="1:7" s="33" customFormat="1" ht="13.5" customHeight="1" thickBot="1" x14ac:dyDescent="0.3">
      <c r="A39" s="40"/>
      <c r="B39" s="17" t="str">
        <f>'Expand Medical Homes'!B172</f>
        <v>Improvement Milestone:</v>
      </c>
      <c r="C39" s="17"/>
      <c r="D39" s="238">
        <f>'Expand Medical Homes'!D172</f>
        <v>0</v>
      </c>
      <c r="F39" s="247" t="str">
        <f>'Expand Medical Homes'!F179</f>
        <v>N/A</v>
      </c>
      <c r="G39" s="39"/>
    </row>
    <row r="40" spans="1:7" ht="6.75" customHeight="1" thickBot="1" x14ac:dyDescent="0.3">
      <c r="A40" s="34"/>
      <c r="F40" s="92"/>
      <c r="G40" s="36"/>
    </row>
    <row r="41" spans="1:7" ht="13.5" thickBot="1" x14ac:dyDescent="0.3">
      <c r="A41" s="34"/>
      <c r="C41" s="35" t="s">
        <v>15</v>
      </c>
      <c r="F41" s="248" t="str">
        <f>'Expand Medical Homes'!F194</f>
        <v xml:space="preserve"> </v>
      </c>
      <c r="G41" s="36"/>
    </row>
    <row r="42" spans="1:7" s="33" customFormat="1" ht="6.75" customHeight="1" thickBot="1" x14ac:dyDescent="0.3">
      <c r="A42" s="40"/>
      <c r="B42" s="17"/>
      <c r="C42" s="41"/>
      <c r="D42" s="38"/>
      <c r="F42" s="99"/>
      <c r="G42" s="39"/>
    </row>
    <row r="43" spans="1:7" s="33" customFormat="1" ht="13.5" customHeight="1" thickBot="1" x14ac:dyDescent="0.3">
      <c r="A43" s="40"/>
      <c r="B43" s="17" t="str">
        <f>'Expand Medical Homes'!B197</f>
        <v>Improvement Milestone:</v>
      </c>
      <c r="C43" s="17"/>
      <c r="D43" s="238">
        <f>'Expand Medical Homes'!D197</f>
        <v>0</v>
      </c>
      <c r="F43" s="247" t="str">
        <f>'Expand Medical Homes'!F204</f>
        <v>N/A</v>
      </c>
      <c r="G43" s="39"/>
    </row>
    <row r="44" spans="1:7" ht="6.75" customHeight="1" thickBot="1" x14ac:dyDescent="0.3">
      <c r="A44" s="34"/>
      <c r="F44" s="92"/>
      <c r="G44" s="36"/>
    </row>
    <row r="45" spans="1:7" ht="13.5" thickBot="1" x14ac:dyDescent="0.3">
      <c r="A45" s="34"/>
      <c r="C45" s="35" t="s">
        <v>15</v>
      </c>
      <c r="F45" s="248" t="str">
        <f>'Expand Medical Homes'!F219</f>
        <v xml:space="preserve"> </v>
      </c>
      <c r="G45" s="36"/>
    </row>
    <row r="46" spans="1:7" s="33" customFormat="1" ht="6.75" customHeight="1" thickBot="1" x14ac:dyDescent="0.3">
      <c r="A46" s="40"/>
      <c r="B46" s="17"/>
      <c r="C46" s="41"/>
      <c r="D46" s="38"/>
      <c r="F46" s="99"/>
      <c r="G46" s="39"/>
    </row>
    <row r="47" spans="1:7" s="33" customFormat="1" ht="13.5" customHeight="1" thickBot="1" x14ac:dyDescent="0.3">
      <c r="A47" s="40"/>
      <c r="B47" s="17" t="str">
        <f>'Expand Medical Homes'!B222</f>
        <v>Improvement Milestone:</v>
      </c>
      <c r="C47" s="17"/>
      <c r="D47" s="238">
        <f>'Expand Medical Homes'!D222</f>
        <v>0</v>
      </c>
      <c r="F47" s="247" t="str">
        <f>'Expand Medical Homes'!F229</f>
        <v>N/A</v>
      </c>
      <c r="G47" s="39"/>
    </row>
    <row r="48" spans="1:7" ht="6.75" customHeight="1" thickBot="1" x14ac:dyDescent="0.3">
      <c r="A48" s="34"/>
      <c r="F48" s="92"/>
      <c r="G48" s="36"/>
    </row>
    <row r="49" spans="1:7" ht="13.5" thickBot="1" x14ac:dyDescent="0.3">
      <c r="A49" s="34"/>
      <c r="C49" s="35" t="s">
        <v>15</v>
      </c>
      <c r="F49" s="248" t="str">
        <f>'Expand Medical Homes'!F244</f>
        <v xml:space="preserve"> </v>
      </c>
      <c r="G49" s="36"/>
    </row>
    <row r="50" spans="1:7" s="33" customFormat="1" ht="6.75" customHeight="1" thickBot="1" x14ac:dyDescent="0.3">
      <c r="A50" s="40"/>
      <c r="B50" s="17"/>
      <c r="C50" s="41"/>
      <c r="D50" s="38"/>
      <c r="F50" s="99"/>
      <c r="G50" s="39"/>
    </row>
    <row r="51" spans="1:7" s="33" customFormat="1" ht="13.5" customHeight="1" thickBot="1" x14ac:dyDescent="0.3">
      <c r="A51" s="40"/>
      <c r="B51" s="17" t="str">
        <f>'Expand Medical Homes'!B247</f>
        <v>Improvement Milestone:</v>
      </c>
      <c r="C51" s="17"/>
      <c r="D51" s="238">
        <f>'Expand Medical Homes'!D247</f>
        <v>0</v>
      </c>
      <c r="F51" s="247" t="str">
        <f>'Expand Medical Homes'!F254</f>
        <v>N/A</v>
      </c>
      <c r="G51" s="39"/>
    </row>
    <row r="52" spans="1:7" ht="6.75" customHeight="1" thickBot="1" x14ac:dyDescent="0.3">
      <c r="A52" s="34"/>
      <c r="F52" s="92"/>
      <c r="G52" s="36"/>
    </row>
    <row r="53" spans="1:7" ht="13.5" thickBot="1" x14ac:dyDescent="0.3">
      <c r="A53" s="34"/>
      <c r="C53" s="35" t="s">
        <v>15</v>
      </c>
      <c r="F53" s="248" t="str">
        <f>'Expand Medical Homes'!F269</f>
        <v xml:space="preserve"> </v>
      </c>
      <c r="G53" s="36"/>
    </row>
    <row r="54" spans="1:7" ht="13.5" thickBot="1" x14ac:dyDescent="0.3">
      <c r="A54" s="34"/>
      <c r="C54" s="35"/>
      <c r="F54" s="92"/>
      <c r="G54" s="36"/>
    </row>
    <row r="55" spans="1:7" ht="13.5" thickBot="1" x14ac:dyDescent="0.3">
      <c r="A55" s="34"/>
      <c r="B55" s="2" t="s">
        <v>10</v>
      </c>
      <c r="C55" s="35"/>
      <c r="F55" s="249">
        <f>'Expand Medical Homes'!F18</f>
        <v>8470000</v>
      </c>
      <c r="G55" s="36"/>
    </row>
    <row r="56" spans="1:7" ht="13.5" thickBot="1" x14ac:dyDescent="0.3">
      <c r="A56" s="34"/>
      <c r="C56" s="35"/>
      <c r="F56" s="92"/>
      <c r="G56" s="36"/>
    </row>
    <row r="57" spans="1:7" ht="13.5" thickBot="1" x14ac:dyDescent="0.3">
      <c r="A57" s="34"/>
      <c r="B57" s="2" t="s">
        <v>66</v>
      </c>
      <c r="C57" s="35"/>
      <c r="F57" s="250">
        <f>SUM(F53,F49,F45,F41,F37,F33,F29,F25,F21,F17)</f>
        <v>6</v>
      </c>
      <c r="G57" s="36"/>
    </row>
    <row r="58" spans="1:7" ht="13.5" thickBot="1" x14ac:dyDescent="0.3">
      <c r="A58" s="34"/>
      <c r="C58" s="35"/>
      <c r="F58" s="92"/>
      <c r="G58" s="36"/>
    </row>
    <row r="59" spans="1:7" ht="13.5" thickBot="1" x14ac:dyDescent="0.3">
      <c r="A59" s="34"/>
      <c r="B59" s="2" t="s">
        <v>67</v>
      </c>
      <c r="C59" s="35"/>
      <c r="F59" s="250">
        <f>COUNT(F53,F49,F45,F41,F37,F33,F29,F25,F21,F17)</f>
        <v>6</v>
      </c>
      <c r="G59" s="36"/>
    </row>
    <row r="60" spans="1:7" ht="13.5" thickBot="1" x14ac:dyDescent="0.3">
      <c r="A60" s="34"/>
      <c r="C60" s="35"/>
      <c r="F60" s="92"/>
      <c r="G60" s="36"/>
    </row>
    <row r="61" spans="1:7" ht="13.5" thickBot="1" x14ac:dyDescent="0.3">
      <c r="A61" s="34"/>
      <c r="B61" s="2" t="s">
        <v>68</v>
      </c>
      <c r="C61" s="35"/>
      <c r="F61" s="251">
        <f>IF(F59=0," ",F57/F59)</f>
        <v>1</v>
      </c>
      <c r="G61" s="36"/>
    </row>
    <row r="62" spans="1:7" ht="13.5" thickBot="1" x14ac:dyDescent="0.3">
      <c r="A62" s="34"/>
      <c r="C62" s="35"/>
      <c r="F62" s="92"/>
      <c r="G62" s="36"/>
    </row>
    <row r="63" spans="1:7" ht="13.5" thickBot="1" x14ac:dyDescent="0.3">
      <c r="A63" s="34"/>
      <c r="B63" s="2" t="s">
        <v>69</v>
      </c>
      <c r="C63" s="35"/>
      <c r="F63" s="249">
        <f>IF(F59=0," ",F61*F55)</f>
        <v>8470000</v>
      </c>
      <c r="G63" s="36"/>
    </row>
    <row r="64" spans="1:7" ht="13.5" thickBot="1" x14ac:dyDescent="0.3">
      <c r="A64" s="34"/>
      <c r="C64" s="35"/>
      <c r="F64" s="92"/>
      <c r="G64" s="36"/>
    </row>
    <row r="65" spans="1:7" ht="13.5" thickBot="1" x14ac:dyDescent="0.3">
      <c r="A65" s="34"/>
      <c r="B65" s="2" t="s">
        <v>11</v>
      </c>
      <c r="C65" s="35"/>
      <c r="F65" s="252">
        <f>'Expand Medical Homes'!F20</f>
        <v>8470000</v>
      </c>
      <c r="G65" s="36"/>
    </row>
    <row r="66" spans="1:7" ht="13.5" thickBot="1" x14ac:dyDescent="0.3">
      <c r="A66" s="34"/>
      <c r="C66" s="35"/>
      <c r="F66" s="92"/>
      <c r="G66" s="36"/>
    </row>
    <row r="67" spans="1:7" ht="13.5" thickBot="1" x14ac:dyDescent="0.3">
      <c r="A67" s="34"/>
      <c r="B67" s="239" t="s">
        <v>70</v>
      </c>
      <c r="C67" s="35"/>
      <c r="F67" s="217">
        <f>IF(F59=0," ",F63-F65)</f>
        <v>0</v>
      </c>
      <c r="G67" s="36"/>
    </row>
    <row r="68" spans="1:7" x14ac:dyDescent="0.25">
      <c r="A68" s="48"/>
      <c r="B68" s="254"/>
      <c r="C68" s="255"/>
      <c r="D68" s="50"/>
      <c r="E68" s="50"/>
      <c r="F68" s="132"/>
      <c r="G68" s="52"/>
    </row>
    <row r="69" spans="1:7" s="33" customFormat="1" ht="15.75" thickBot="1" x14ac:dyDescent="0.3">
      <c r="A69" s="27" t="s">
        <v>107</v>
      </c>
      <c r="B69" s="28"/>
      <c r="C69" s="28"/>
      <c r="D69" s="29"/>
      <c r="E69" s="30"/>
      <c r="F69" s="111"/>
      <c r="G69" s="32"/>
    </row>
    <row r="70" spans="1:7" s="33" customFormat="1" ht="13.5" customHeight="1" thickBot="1" x14ac:dyDescent="0.3">
      <c r="A70" s="40"/>
      <c r="B70" s="17" t="str">
        <f>'Chronic Care Management'!B22</f>
        <v>Process Milestone:</v>
      </c>
      <c r="C70" s="17"/>
      <c r="D70" s="238">
        <f>'Chronic Care Management'!D22</f>
        <v>0</v>
      </c>
      <c r="F70" s="247" t="str">
        <f>'Chronic Care Management'!F29</f>
        <v>N/A</v>
      </c>
      <c r="G70" s="39"/>
    </row>
    <row r="71" spans="1:7" ht="6.75" customHeight="1" thickBot="1" x14ac:dyDescent="0.3">
      <c r="A71" s="34"/>
      <c r="F71" s="92"/>
      <c r="G71" s="36"/>
    </row>
    <row r="72" spans="1:7" ht="13.5" thickBot="1" x14ac:dyDescent="0.3">
      <c r="A72" s="34"/>
      <c r="C72" s="35" t="s">
        <v>15</v>
      </c>
      <c r="F72" s="248" t="str">
        <f>'Chronic Care Management'!F44</f>
        <v xml:space="preserve"> </v>
      </c>
      <c r="G72" s="36"/>
    </row>
    <row r="73" spans="1:7" s="33" customFormat="1" ht="6.75" customHeight="1" thickBot="1" x14ac:dyDescent="0.3">
      <c r="A73" s="40"/>
      <c r="B73" s="17"/>
      <c r="C73" s="41"/>
      <c r="D73" s="38"/>
      <c r="F73" s="99"/>
      <c r="G73" s="39"/>
    </row>
    <row r="74" spans="1:7" s="33" customFormat="1" ht="13.5" customHeight="1" thickBot="1" x14ac:dyDescent="0.3">
      <c r="A74" s="40"/>
      <c r="B74" s="17" t="str">
        <f>'Chronic Care Management'!B47</f>
        <v>Process Milestone:</v>
      </c>
      <c r="C74" s="17"/>
      <c r="D74" s="238">
        <f>'Chronic Care Management'!D47</f>
        <v>0</v>
      </c>
      <c r="F74" s="247" t="str">
        <f>'Chronic Care Management'!F54</f>
        <v>N/A</v>
      </c>
      <c r="G74" s="39"/>
    </row>
    <row r="75" spans="1:7" ht="6.75" customHeight="1" thickBot="1" x14ac:dyDescent="0.3">
      <c r="A75" s="34"/>
      <c r="F75" s="92"/>
      <c r="G75" s="36"/>
    </row>
    <row r="76" spans="1:7" ht="13.5" thickBot="1" x14ac:dyDescent="0.3">
      <c r="A76" s="34"/>
      <c r="C76" s="35" t="s">
        <v>15</v>
      </c>
      <c r="F76" s="248" t="str">
        <f>'Chronic Care Management'!F69</f>
        <v xml:space="preserve"> </v>
      </c>
      <c r="G76" s="36"/>
    </row>
    <row r="77" spans="1:7" s="33" customFormat="1" ht="6.75" customHeight="1" thickBot="1" x14ac:dyDescent="0.3">
      <c r="A77" s="40"/>
      <c r="B77" s="17"/>
      <c r="C77" s="41"/>
      <c r="D77" s="38"/>
      <c r="F77" s="99"/>
      <c r="G77" s="39"/>
    </row>
    <row r="78" spans="1:7" s="33" customFormat="1" ht="13.5" customHeight="1" thickBot="1" x14ac:dyDescent="0.3">
      <c r="A78" s="40"/>
      <c r="B78" s="17" t="str">
        <f>'Chronic Care Management'!B72</f>
        <v>Process Milestone:</v>
      </c>
      <c r="C78" s="17"/>
      <c r="D78" s="238">
        <f>'Chronic Care Management'!D72</f>
        <v>0</v>
      </c>
      <c r="F78" s="247" t="str">
        <f>'Chronic Care Management'!F79</f>
        <v>N/A</v>
      </c>
      <c r="G78" s="39"/>
    </row>
    <row r="79" spans="1:7" ht="6.75" customHeight="1" thickBot="1" x14ac:dyDescent="0.3">
      <c r="A79" s="34"/>
      <c r="F79" s="92"/>
      <c r="G79" s="36"/>
    </row>
    <row r="80" spans="1:7" ht="13.5" thickBot="1" x14ac:dyDescent="0.3">
      <c r="A80" s="34"/>
      <c r="C80" s="35" t="s">
        <v>15</v>
      </c>
      <c r="F80" s="248" t="str">
        <f>'Chronic Care Management'!F94</f>
        <v xml:space="preserve"> </v>
      </c>
      <c r="G80" s="36"/>
    </row>
    <row r="81" spans="1:7" s="33" customFormat="1" ht="6.75" customHeight="1" thickBot="1" x14ac:dyDescent="0.3">
      <c r="A81" s="40"/>
      <c r="B81" s="17"/>
      <c r="C81" s="41"/>
      <c r="D81" s="38"/>
      <c r="F81" s="99"/>
      <c r="G81" s="39"/>
    </row>
    <row r="82" spans="1:7" s="33" customFormat="1" ht="13.5" customHeight="1" thickBot="1" x14ac:dyDescent="0.3">
      <c r="A82" s="40"/>
      <c r="B82" s="17" t="str">
        <f>'Chronic Care Management'!B97</f>
        <v>Process Milestone:</v>
      </c>
      <c r="C82" s="17"/>
      <c r="D82" s="238">
        <f>'Chronic Care Management'!D97</f>
        <v>0</v>
      </c>
      <c r="F82" s="247" t="str">
        <f>'Chronic Care Management'!F104</f>
        <v>N/A</v>
      </c>
      <c r="G82" s="39"/>
    </row>
    <row r="83" spans="1:7" ht="6.75" customHeight="1" thickBot="1" x14ac:dyDescent="0.3">
      <c r="A83" s="34"/>
      <c r="F83" s="92"/>
      <c r="G83" s="36"/>
    </row>
    <row r="84" spans="1:7" ht="13.5" thickBot="1" x14ac:dyDescent="0.3">
      <c r="A84" s="34"/>
      <c r="C84" s="35" t="s">
        <v>15</v>
      </c>
      <c r="F84" s="248" t="str">
        <f>'Chronic Care Management'!F119</f>
        <v xml:space="preserve"> </v>
      </c>
      <c r="G84" s="36"/>
    </row>
    <row r="85" spans="1:7" s="33" customFormat="1" ht="6.75" customHeight="1" thickBot="1" x14ac:dyDescent="0.3">
      <c r="A85" s="40"/>
      <c r="B85" s="17"/>
      <c r="C85" s="41"/>
      <c r="D85" s="38"/>
      <c r="F85" s="99"/>
      <c r="G85" s="39"/>
    </row>
    <row r="86" spans="1:7" s="33" customFormat="1" ht="13.5" customHeight="1" thickBot="1" x14ac:dyDescent="0.3">
      <c r="A86" s="40"/>
      <c r="B86" s="17" t="str">
        <f>'Chronic Care Management'!B122</f>
        <v>Process Milestone:</v>
      </c>
      <c r="C86" s="17"/>
      <c r="D86" s="238">
        <f>'Chronic Care Management'!D122</f>
        <v>0</v>
      </c>
      <c r="F86" s="247" t="str">
        <f>'Chronic Care Management'!F129</f>
        <v>N/A</v>
      </c>
      <c r="G86" s="39"/>
    </row>
    <row r="87" spans="1:7" ht="6.75" customHeight="1" thickBot="1" x14ac:dyDescent="0.3">
      <c r="A87" s="34"/>
      <c r="F87" s="92"/>
      <c r="G87" s="36"/>
    </row>
    <row r="88" spans="1:7" ht="13.5" thickBot="1" x14ac:dyDescent="0.3">
      <c r="A88" s="34"/>
      <c r="C88" s="35" t="s">
        <v>15</v>
      </c>
      <c r="F88" s="248" t="str">
        <f>'Chronic Care Management'!F144</f>
        <v xml:space="preserve"> </v>
      </c>
      <c r="G88" s="36"/>
    </row>
    <row r="89" spans="1:7" s="33" customFormat="1" ht="6.75" customHeight="1" thickBot="1" x14ac:dyDescent="0.3">
      <c r="A89" s="40"/>
      <c r="B89" s="17"/>
      <c r="C89" s="41"/>
      <c r="D89" s="38"/>
      <c r="F89" s="99"/>
      <c r="G89" s="39"/>
    </row>
    <row r="90" spans="1:7" s="33" customFormat="1" ht="13.5" customHeight="1" thickBot="1" x14ac:dyDescent="0.3">
      <c r="A90" s="40"/>
      <c r="B90" s="17" t="str">
        <f>'Chronic Care Management'!B147</f>
        <v>Improvement Milestone:</v>
      </c>
      <c r="C90" s="17"/>
      <c r="D90" s="238">
        <f>'Chronic Care Management'!D147</f>
        <v>0</v>
      </c>
      <c r="F90" s="247" t="str">
        <f>'Chronic Care Management'!F154</f>
        <v>N/A</v>
      </c>
      <c r="G90" s="39"/>
    </row>
    <row r="91" spans="1:7" ht="6.75" customHeight="1" thickBot="1" x14ac:dyDescent="0.3">
      <c r="A91" s="34"/>
      <c r="F91" s="92"/>
      <c r="G91" s="36"/>
    </row>
    <row r="92" spans="1:7" ht="13.5" thickBot="1" x14ac:dyDescent="0.3">
      <c r="A92" s="34"/>
      <c r="C92" s="35" t="s">
        <v>15</v>
      </c>
      <c r="F92" s="248" t="str">
        <f>'Chronic Care Management'!F169</f>
        <v xml:space="preserve"> </v>
      </c>
      <c r="G92" s="36"/>
    </row>
    <row r="93" spans="1:7" s="33" customFormat="1" ht="6.75" customHeight="1" thickBot="1" x14ac:dyDescent="0.3">
      <c r="A93" s="40"/>
      <c r="B93" s="17"/>
      <c r="C93" s="41"/>
      <c r="D93" s="38"/>
      <c r="F93" s="99"/>
      <c r="G93" s="39"/>
    </row>
    <row r="94" spans="1:7" s="33" customFormat="1" ht="13.5" customHeight="1" thickBot="1" x14ac:dyDescent="0.3">
      <c r="A94" s="40"/>
      <c r="B94" s="17" t="str">
        <f>'Chronic Care Management'!B172</f>
        <v>Improvement Milestone:</v>
      </c>
      <c r="C94" s="17"/>
      <c r="D94" s="238">
        <f>'Chronic Care Management'!D172</f>
        <v>0</v>
      </c>
      <c r="F94" s="247" t="str">
        <f>'Chronic Care Management'!F179</f>
        <v>N/A</v>
      </c>
      <c r="G94" s="39"/>
    </row>
    <row r="95" spans="1:7" ht="6.75" customHeight="1" thickBot="1" x14ac:dyDescent="0.3">
      <c r="A95" s="34"/>
      <c r="F95" s="92"/>
      <c r="G95" s="36"/>
    </row>
    <row r="96" spans="1:7" ht="13.5" thickBot="1" x14ac:dyDescent="0.3">
      <c r="A96" s="34"/>
      <c r="C96" s="35" t="s">
        <v>15</v>
      </c>
      <c r="F96" s="248" t="str">
        <f>'Chronic Care Management'!F194</f>
        <v xml:space="preserve"> </v>
      </c>
      <c r="G96" s="36"/>
    </row>
    <row r="97" spans="1:7" s="33" customFormat="1" ht="6.75" customHeight="1" thickBot="1" x14ac:dyDescent="0.3">
      <c r="A97" s="40"/>
      <c r="B97" s="17"/>
      <c r="C97" s="41"/>
      <c r="D97" s="38"/>
      <c r="F97" s="99"/>
      <c r="G97" s="39"/>
    </row>
    <row r="98" spans="1:7" s="33" customFormat="1" ht="13.5" customHeight="1" thickBot="1" x14ac:dyDescent="0.3">
      <c r="A98" s="40"/>
      <c r="B98" s="17" t="str">
        <f>'Chronic Care Management'!B197</f>
        <v>Improvement Milestone:</v>
      </c>
      <c r="C98" s="17"/>
      <c r="D98" s="238">
        <f>'Chronic Care Management'!D197</f>
        <v>0</v>
      </c>
      <c r="F98" s="247" t="str">
        <f>'Chronic Care Management'!F204</f>
        <v>N/A</v>
      </c>
      <c r="G98" s="39"/>
    </row>
    <row r="99" spans="1:7" ht="6.75" customHeight="1" thickBot="1" x14ac:dyDescent="0.3">
      <c r="A99" s="34"/>
      <c r="F99" s="92"/>
      <c r="G99" s="36"/>
    </row>
    <row r="100" spans="1:7" ht="13.5" thickBot="1" x14ac:dyDescent="0.3">
      <c r="A100" s="34"/>
      <c r="C100" s="35" t="s">
        <v>15</v>
      </c>
      <c r="F100" s="248" t="str">
        <f>'Chronic Care Management'!F219</f>
        <v xml:space="preserve"> </v>
      </c>
      <c r="G100" s="36"/>
    </row>
    <row r="101" spans="1:7" s="33" customFormat="1" ht="6.75" customHeight="1" thickBot="1" x14ac:dyDescent="0.3">
      <c r="A101" s="40"/>
      <c r="B101" s="17"/>
      <c r="C101" s="41"/>
      <c r="D101" s="38"/>
      <c r="F101" s="99"/>
      <c r="G101" s="39"/>
    </row>
    <row r="102" spans="1:7" s="33" customFormat="1" ht="13.5" customHeight="1" thickBot="1" x14ac:dyDescent="0.3">
      <c r="A102" s="40"/>
      <c r="B102" s="17" t="str">
        <f>'Chronic Care Management'!B222</f>
        <v>Improvement Milestone:</v>
      </c>
      <c r="C102" s="17"/>
      <c r="D102" s="238">
        <f>'Chronic Care Management'!D222</f>
        <v>0</v>
      </c>
      <c r="F102" s="247" t="str">
        <f>'Chronic Care Management'!F229</f>
        <v>N/A</v>
      </c>
      <c r="G102" s="39"/>
    </row>
    <row r="103" spans="1:7" ht="6.75" customHeight="1" thickBot="1" x14ac:dyDescent="0.3">
      <c r="A103" s="34"/>
      <c r="F103" s="92"/>
      <c r="G103" s="36"/>
    </row>
    <row r="104" spans="1:7" ht="13.5" thickBot="1" x14ac:dyDescent="0.3">
      <c r="A104" s="34"/>
      <c r="C104" s="35" t="s">
        <v>15</v>
      </c>
      <c r="F104" s="248" t="str">
        <f>'Chronic Care Management'!F244</f>
        <v xml:space="preserve"> </v>
      </c>
      <c r="G104" s="36"/>
    </row>
    <row r="105" spans="1:7" s="33" customFormat="1" ht="6.75" customHeight="1" thickBot="1" x14ac:dyDescent="0.3">
      <c r="A105" s="40"/>
      <c r="B105" s="17"/>
      <c r="C105" s="41"/>
      <c r="D105" s="38"/>
      <c r="F105" s="99"/>
      <c r="G105" s="39"/>
    </row>
    <row r="106" spans="1:7" s="33" customFormat="1" ht="13.5" customHeight="1" thickBot="1" x14ac:dyDescent="0.3">
      <c r="A106" s="40"/>
      <c r="B106" s="17" t="str">
        <f>'Chronic Care Management'!B247</f>
        <v>Improvement Milestone:</v>
      </c>
      <c r="C106" s="17"/>
      <c r="D106" s="238">
        <f>'Chronic Care Management'!D247</f>
        <v>0</v>
      </c>
      <c r="F106" s="247" t="str">
        <f>'Chronic Care Management'!F254</f>
        <v>N/A</v>
      </c>
      <c r="G106" s="39"/>
    </row>
    <row r="107" spans="1:7" ht="6.75" customHeight="1" thickBot="1" x14ac:dyDescent="0.3">
      <c r="A107" s="34"/>
      <c r="F107" s="92"/>
      <c r="G107" s="36"/>
    </row>
    <row r="108" spans="1:7" ht="13.5" thickBot="1" x14ac:dyDescent="0.3">
      <c r="A108" s="34"/>
      <c r="C108" s="35" t="s">
        <v>15</v>
      </c>
      <c r="F108" s="248" t="str">
        <f>'Chronic Care Management'!F269</f>
        <v xml:space="preserve"> </v>
      </c>
      <c r="G108" s="36"/>
    </row>
    <row r="109" spans="1:7" ht="13.5" thickBot="1" x14ac:dyDescent="0.3">
      <c r="A109" s="34"/>
      <c r="C109" s="35"/>
      <c r="F109" s="92"/>
      <c r="G109" s="36"/>
    </row>
    <row r="110" spans="1:7" ht="13.5" thickBot="1" x14ac:dyDescent="0.3">
      <c r="A110" s="34"/>
      <c r="B110" s="2" t="s">
        <v>10</v>
      </c>
      <c r="C110" s="35"/>
      <c r="F110" s="249">
        <f>'Chronic Care Management'!F18</f>
        <v>0</v>
      </c>
      <c r="G110" s="36"/>
    </row>
    <row r="111" spans="1:7" ht="13.5" thickBot="1" x14ac:dyDescent="0.3">
      <c r="A111" s="34"/>
      <c r="C111" s="35"/>
      <c r="F111" s="92"/>
      <c r="G111" s="36"/>
    </row>
    <row r="112" spans="1:7" ht="13.5" thickBot="1" x14ac:dyDescent="0.3">
      <c r="A112" s="34"/>
      <c r="B112" s="2" t="s">
        <v>66</v>
      </c>
      <c r="C112" s="35"/>
      <c r="F112" s="250">
        <f>SUM(F108,F104,F100,F96,F92,F88,F84,F80,F76,F72)</f>
        <v>0</v>
      </c>
      <c r="G112" s="36"/>
    </row>
    <row r="113" spans="1:7" ht="13.5" thickBot="1" x14ac:dyDescent="0.3">
      <c r="A113" s="34"/>
      <c r="C113" s="35"/>
      <c r="F113" s="92"/>
      <c r="G113" s="36"/>
    </row>
    <row r="114" spans="1:7" ht="13.5" thickBot="1" x14ac:dyDescent="0.3">
      <c r="A114" s="34"/>
      <c r="B114" s="2" t="s">
        <v>67</v>
      </c>
      <c r="C114" s="35"/>
      <c r="F114" s="250">
        <f>COUNT(F108,F104,F100,F96,F92,F88,F84,F80,F76,F72)</f>
        <v>0</v>
      </c>
      <c r="G114" s="36"/>
    </row>
    <row r="115" spans="1:7" ht="13.5" thickBot="1" x14ac:dyDescent="0.3">
      <c r="A115" s="34"/>
      <c r="C115" s="35"/>
      <c r="F115" s="92"/>
      <c r="G115" s="36"/>
    </row>
    <row r="116" spans="1:7" ht="13.5" thickBot="1" x14ac:dyDescent="0.3">
      <c r="A116" s="34"/>
      <c r="B116" s="2" t="s">
        <v>68</v>
      </c>
      <c r="C116" s="35"/>
      <c r="F116" s="251" t="str">
        <f>IF(F114=0," ",F112/F114)</f>
        <v xml:space="preserve"> </v>
      </c>
      <c r="G116" s="36"/>
    </row>
    <row r="117" spans="1:7" ht="13.5" thickBot="1" x14ac:dyDescent="0.3">
      <c r="A117" s="34"/>
      <c r="C117" s="35"/>
      <c r="F117" s="92"/>
      <c r="G117" s="36"/>
    </row>
    <row r="118" spans="1:7" ht="13.5" thickBot="1" x14ac:dyDescent="0.3">
      <c r="A118" s="34"/>
      <c r="B118" s="2" t="s">
        <v>69</v>
      </c>
      <c r="C118" s="35"/>
      <c r="F118" s="249" t="str">
        <f>IF(F114=0," ",F116*F110)</f>
        <v xml:space="preserve"> </v>
      </c>
      <c r="G118" s="36"/>
    </row>
    <row r="119" spans="1:7" ht="13.5" thickBot="1" x14ac:dyDescent="0.3">
      <c r="A119" s="34"/>
      <c r="C119" s="35"/>
      <c r="F119" s="92"/>
      <c r="G119" s="36"/>
    </row>
    <row r="120" spans="1:7" ht="13.5" thickBot="1" x14ac:dyDescent="0.3">
      <c r="A120" s="34"/>
      <c r="B120" s="2" t="s">
        <v>11</v>
      </c>
      <c r="C120" s="35"/>
      <c r="F120" s="252">
        <f>'Chronic Care Management'!F20</f>
        <v>0</v>
      </c>
      <c r="G120" s="36"/>
    </row>
    <row r="121" spans="1:7" ht="13.5" thickBot="1" x14ac:dyDescent="0.3">
      <c r="A121" s="34"/>
      <c r="C121" s="35"/>
      <c r="F121" s="92"/>
      <c r="G121" s="36"/>
    </row>
    <row r="122" spans="1:7" ht="13.5" thickBot="1" x14ac:dyDescent="0.3">
      <c r="A122" s="34"/>
      <c r="B122" s="239" t="s">
        <v>70</v>
      </c>
      <c r="C122" s="35"/>
      <c r="F122" s="217" t="str">
        <f>IF(F114=0," ",F118-F120)</f>
        <v xml:space="preserve"> </v>
      </c>
      <c r="G122" s="36"/>
    </row>
    <row r="123" spans="1:7" x14ac:dyDescent="0.25">
      <c r="A123" s="48"/>
      <c r="B123" s="254"/>
      <c r="C123" s="255"/>
      <c r="D123" s="50"/>
      <c r="E123" s="50"/>
      <c r="F123" s="132"/>
      <c r="G123" s="52"/>
    </row>
    <row r="124" spans="1:7" s="33" customFormat="1" ht="15.75" thickBot="1" x14ac:dyDescent="0.3">
      <c r="A124" s="27" t="s">
        <v>108</v>
      </c>
      <c r="B124" s="28"/>
      <c r="C124" s="28"/>
      <c r="D124" s="29"/>
      <c r="E124" s="30"/>
      <c r="F124" s="111"/>
      <c r="G124" s="32"/>
    </row>
    <row r="125" spans="1:7" s="33" customFormat="1" ht="13.5" customHeight="1" thickBot="1" x14ac:dyDescent="0.3">
      <c r="A125" s="40"/>
      <c r="B125" s="17" t="str">
        <f>'Redesign Primary Care'!B22</f>
        <v>Process Milestone:</v>
      </c>
      <c r="C125" s="17"/>
      <c r="D125" s="238">
        <f>'Redesign Primary Care'!D22</f>
        <v>0</v>
      </c>
      <c r="F125" s="247" t="str">
        <f>'Redesign Primary Care'!F29</f>
        <v>N/A</v>
      </c>
      <c r="G125" s="39"/>
    </row>
    <row r="126" spans="1:7" ht="6.75" customHeight="1" thickBot="1" x14ac:dyDescent="0.3">
      <c r="A126" s="34"/>
      <c r="F126" s="92"/>
      <c r="G126" s="36"/>
    </row>
    <row r="127" spans="1:7" ht="13.5" thickBot="1" x14ac:dyDescent="0.3">
      <c r="A127" s="34"/>
      <c r="C127" s="35" t="s">
        <v>15</v>
      </c>
      <c r="F127" s="248" t="str">
        <f>'Redesign Primary Care'!F44</f>
        <v xml:space="preserve"> </v>
      </c>
      <c r="G127" s="36"/>
    </row>
    <row r="128" spans="1:7" s="33" customFormat="1" ht="6.75" customHeight="1" thickBot="1" x14ac:dyDescent="0.3">
      <c r="A128" s="40"/>
      <c r="B128" s="17"/>
      <c r="C128" s="41"/>
      <c r="D128" s="38"/>
      <c r="F128" s="99"/>
      <c r="G128" s="39"/>
    </row>
    <row r="129" spans="1:7" s="33" customFormat="1" ht="13.5" customHeight="1" thickBot="1" x14ac:dyDescent="0.3">
      <c r="A129" s="40"/>
      <c r="B129" s="17" t="str">
        <f>'Redesign Primary Care'!B47</f>
        <v>Process Milestone:</v>
      </c>
      <c r="C129" s="17"/>
      <c r="D129" s="238">
        <f>'Redesign Primary Care'!D47</f>
        <v>0</v>
      </c>
      <c r="F129" s="247" t="str">
        <f>'Redesign Primary Care'!F54</f>
        <v>N/A</v>
      </c>
      <c r="G129" s="39"/>
    </row>
    <row r="130" spans="1:7" ht="6.75" customHeight="1" thickBot="1" x14ac:dyDescent="0.3">
      <c r="A130" s="34"/>
      <c r="F130" s="92"/>
      <c r="G130" s="36"/>
    </row>
    <row r="131" spans="1:7" ht="13.5" thickBot="1" x14ac:dyDescent="0.3">
      <c r="A131" s="34"/>
      <c r="C131" s="35" t="s">
        <v>15</v>
      </c>
      <c r="F131" s="248" t="str">
        <f>'Redesign Primary Care'!F69</f>
        <v xml:space="preserve"> </v>
      </c>
      <c r="G131" s="36"/>
    </row>
    <row r="132" spans="1:7" s="33" customFormat="1" ht="6.75" customHeight="1" thickBot="1" x14ac:dyDescent="0.3">
      <c r="A132" s="40"/>
      <c r="B132" s="17"/>
      <c r="C132" s="41"/>
      <c r="D132" s="38"/>
      <c r="F132" s="99"/>
      <c r="G132" s="39"/>
    </row>
    <row r="133" spans="1:7" s="33" customFormat="1" ht="13.5" customHeight="1" thickBot="1" x14ac:dyDescent="0.3">
      <c r="A133" s="40"/>
      <c r="B133" s="17" t="str">
        <f>'Redesign Primary Care'!B72</f>
        <v>Process Milestone:</v>
      </c>
      <c r="C133" s="17"/>
      <c r="D133" s="238">
        <f>'Redesign Primary Care'!D72</f>
        <v>0</v>
      </c>
      <c r="F133" s="247" t="str">
        <f>'Redesign Primary Care'!F79</f>
        <v>N/A</v>
      </c>
      <c r="G133" s="39"/>
    </row>
    <row r="134" spans="1:7" ht="6.75" customHeight="1" thickBot="1" x14ac:dyDescent="0.3">
      <c r="A134" s="34"/>
      <c r="F134" s="92"/>
      <c r="G134" s="36"/>
    </row>
    <row r="135" spans="1:7" ht="13.5" thickBot="1" x14ac:dyDescent="0.3">
      <c r="A135" s="34"/>
      <c r="C135" s="35" t="s">
        <v>15</v>
      </c>
      <c r="F135" s="248" t="str">
        <f>'Redesign Primary Care'!F94</f>
        <v xml:space="preserve"> </v>
      </c>
      <c r="G135" s="36"/>
    </row>
    <row r="136" spans="1:7" s="33" customFormat="1" ht="6.75" customHeight="1" thickBot="1" x14ac:dyDescent="0.3">
      <c r="A136" s="40"/>
      <c r="B136" s="17"/>
      <c r="C136" s="41"/>
      <c r="D136" s="38"/>
      <c r="F136" s="99"/>
      <c r="G136" s="39"/>
    </row>
    <row r="137" spans="1:7" s="33" customFormat="1" ht="13.5" customHeight="1" thickBot="1" x14ac:dyDescent="0.3">
      <c r="A137" s="40"/>
      <c r="B137" s="17" t="str">
        <f>'Redesign Primary Care'!B97</f>
        <v>Process Milestone:</v>
      </c>
      <c r="C137" s="17"/>
      <c r="D137" s="238">
        <f>'Redesign Primary Care'!D97</f>
        <v>0</v>
      </c>
      <c r="F137" s="247" t="str">
        <f>'Redesign Primary Care'!F104</f>
        <v>N/A</v>
      </c>
      <c r="G137" s="39"/>
    </row>
    <row r="138" spans="1:7" ht="6.75" customHeight="1" thickBot="1" x14ac:dyDescent="0.3">
      <c r="A138" s="34"/>
      <c r="F138" s="92"/>
      <c r="G138" s="36"/>
    </row>
    <row r="139" spans="1:7" ht="13.5" thickBot="1" x14ac:dyDescent="0.3">
      <c r="A139" s="34"/>
      <c r="C139" s="35" t="s">
        <v>15</v>
      </c>
      <c r="F139" s="248" t="str">
        <f>'Redesign Primary Care'!F119</f>
        <v xml:space="preserve"> </v>
      </c>
      <c r="G139" s="36"/>
    </row>
    <row r="140" spans="1:7" s="33" customFormat="1" ht="6.75" customHeight="1" thickBot="1" x14ac:dyDescent="0.3">
      <c r="A140" s="40"/>
      <c r="B140" s="17"/>
      <c r="C140" s="41"/>
      <c r="D140" s="38"/>
      <c r="F140" s="99"/>
      <c r="G140" s="39"/>
    </row>
    <row r="141" spans="1:7" s="33" customFormat="1" ht="13.5" customHeight="1" thickBot="1" x14ac:dyDescent="0.3">
      <c r="A141" s="40"/>
      <c r="B141" s="17" t="str">
        <f>'Redesign Primary Care'!B122</f>
        <v>Process Milestone:</v>
      </c>
      <c r="C141" s="17"/>
      <c r="D141" s="238">
        <f>'Redesign Primary Care'!D122</f>
        <v>0</v>
      </c>
      <c r="F141" s="247" t="str">
        <f>'Redesign Primary Care'!F129</f>
        <v>N/A</v>
      </c>
      <c r="G141" s="39"/>
    </row>
    <row r="142" spans="1:7" ht="6.75" customHeight="1" thickBot="1" x14ac:dyDescent="0.3">
      <c r="A142" s="34"/>
      <c r="F142" s="92"/>
      <c r="G142" s="36"/>
    </row>
    <row r="143" spans="1:7" ht="13.5" thickBot="1" x14ac:dyDescent="0.3">
      <c r="A143" s="34"/>
      <c r="C143" s="35" t="s">
        <v>15</v>
      </c>
      <c r="F143" s="248" t="str">
        <f>'Redesign Primary Care'!F144</f>
        <v xml:space="preserve"> </v>
      </c>
      <c r="G143" s="36"/>
    </row>
    <row r="144" spans="1:7" s="33" customFormat="1" ht="6.75" customHeight="1" thickBot="1" x14ac:dyDescent="0.3">
      <c r="A144" s="40"/>
      <c r="B144" s="17"/>
      <c r="C144" s="41"/>
      <c r="D144" s="38"/>
      <c r="F144" s="99"/>
      <c r="G144" s="39"/>
    </row>
    <row r="145" spans="1:7" s="33" customFormat="1" ht="13.5" customHeight="1" thickBot="1" x14ac:dyDescent="0.3">
      <c r="A145" s="40"/>
      <c r="B145" s="17" t="str">
        <f>'Redesign Primary Care'!B147</f>
        <v>Improvement Milestone:</v>
      </c>
      <c r="C145" s="17"/>
      <c r="D145" s="238">
        <f>'Redesign Primary Care'!D147</f>
        <v>0</v>
      </c>
      <c r="F145" s="247" t="str">
        <f>'Redesign Primary Care'!F154</f>
        <v>N/A</v>
      </c>
      <c r="G145" s="39"/>
    </row>
    <row r="146" spans="1:7" ht="6.75" customHeight="1" thickBot="1" x14ac:dyDescent="0.3">
      <c r="A146" s="34"/>
      <c r="F146" s="92"/>
      <c r="G146" s="36"/>
    </row>
    <row r="147" spans="1:7" ht="13.5" thickBot="1" x14ac:dyDescent="0.3">
      <c r="A147" s="34"/>
      <c r="C147" s="35" t="s">
        <v>15</v>
      </c>
      <c r="F147" s="248" t="str">
        <f>'Redesign Primary Care'!F169</f>
        <v xml:space="preserve"> </v>
      </c>
      <c r="G147" s="36"/>
    </row>
    <row r="148" spans="1:7" s="33" customFormat="1" ht="6.75" customHeight="1" thickBot="1" x14ac:dyDescent="0.3">
      <c r="A148" s="40"/>
      <c r="B148" s="17"/>
      <c r="C148" s="41"/>
      <c r="D148" s="38"/>
      <c r="F148" s="99"/>
      <c r="G148" s="39"/>
    </row>
    <row r="149" spans="1:7" s="33" customFormat="1" ht="13.5" customHeight="1" thickBot="1" x14ac:dyDescent="0.3">
      <c r="A149" s="40"/>
      <c r="B149" s="17" t="str">
        <f>'Redesign Primary Care'!B172</f>
        <v>Improvement Milestone:</v>
      </c>
      <c r="C149" s="17"/>
      <c r="D149" s="238">
        <f>'Redesign Primary Care'!D172</f>
        <v>0</v>
      </c>
      <c r="F149" s="247" t="str">
        <f>'Redesign Primary Care'!F179</f>
        <v>N/A</v>
      </c>
      <c r="G149" s="39"/>
    </row>
    <row r="150" spans="1:7" ht="6.75" customHeight="1" thickBot="1" x14ac:dyDescent="0.3">
      <c r="A150" s="34"/>
      <c r="F150" s="92"/>
      <c r="G150" s="36"/>
    </row>
    <row r="151" spans="1:7" ht="13.5" thickBot="1" x14ac:dyDescent="0.3">
      <c r="A151" s="34"/>
      <c r="C151" s="35" t="s">
        <v>15</v>
      </c>
      <c r="F151" s="248" t="str">
        <f>'Redesign Primary Care'!F194</f>
        <v xml:space="preserve"> </v>
      </c>
      <c r="G151" s="36"/>
    </row>
    <row r="152" spans="1:7" s="33" customFormat="1" ht="6.75" customHeight="1" thickBot="1" x14ac:dyDescent="0.3">
      <c r="A152" s="40"/>
      <c r="B152" s="17"/>
      <c r="C152" s="41"/>
      <c r="D152" s="38"/>
      <c r="F152" s="99"/>
      <c r="G152" s="39"/>
    </row>
    <row r="153" spans="1:7" s="33" customFormat="1" ht="13.5" customHeight="1" thickBot="1" x14ac:dyDescent="0.3">
      <c r="A153" s="40"/>
      <c r="B153" s="17" t="str">
        <f>'Redesign Primary Care'!B197</f>
        <v>Improvement Milestone:</v>
      </c>
      <c r="C153" s="17"/>
      <c r="D153" s="238">
        <f>'Redesign Primary Care'!D197</f>
        <v>0</v>
      </c>
      <c r="F153" s="247" t="str">
        <f>'Redesign Primary Care'!F204</f>
        <v>N/A</v>
      </c>
      <c r="G153" s="39"/>
    </row>
    <row r="154" spans="1:7" ht="6.75" customHeight="1" thickBot="1" x14ac:dyDescent="0.3">
      <c r="A154" s="34"/>
      <c r="F154" s="92"/>
      <c r="G154" s="36"/>
    </row>
    <row r="155" spans="1:7" ht="13.5" thickBot="1" x14ac:dyDescent="0.3">
      <c r="A155" s="34"/>
      <c r="C155" s="35" t="s">
        <v>15</v>
      </c>
      <c r="F155" s="248" t="str">
        <f>'Redesign Primary Care'!F219</f>
        <v xml:space="preserve"> </v>
      </c>
      <c r="G155" s="36"/>
    </row>
    <row r="156" spans="1:7" s="33" customFormat="1" ht="6.75" customHeight="1" thickBot="1" x14ac:dyDescent="0.3">
      <c r="A156" s="40"/>
      <c r="B156" s="17"/>
      <c r="C156" s="41"/>
      <c r="D156" s="38"/>
      <c r="F156" s="99"/>
      <c r="G156" s="39"/>
    </row>
    <row r="157" spans="1:7" s="33" customFormat="1" ht="13.5" customHeight="1" thickBot="1" x14ac:dyDescent="0.3">
      <c r="A157" s="40"/>
      <c r="B157" s="17" t="str">
        <f>'Redesign Primary Care'!B222</f>
        <v>Improvement Milestone:</v>
      </c>
      <c r="C157" s="17"/>
      <c r="D157" s="238">
        <f>'Redesign Primary Care'!D222</f>
        <v>0</v>
      </c>
      <c r="F157" s="247" t="str">
        <f>'Redesign Primary Care'!F229</f>
        <v>N/A</v>
      </c>
      <c r="G157" s="39"/>
    </row>
    <row r="158" spans="1:7" ht="6.75" customHeight="1" thickBot="1" x14ac:dyDescent="0.3">
      <c r="A158" s="34"/>
      <c r="F158" s="92"/>
      <c r="G158" s="36"/>
    </row>
    <row r="159" spans="1:7" ht="13.5" thickBot="1" x14ac:dyDescent="0.3">
      <c r="A159" s="34"/>
      <c r="C159" s="35" t="s">
        <v>15</v>
      </c>
      <c r="F159" s="248" t="str">
        <f>'Redesign Primary Care'!F244</f>
        <v xml:space="preserve"> </v>
      </c>
      <c r="G159" s="36"/>
    </row>
    <row r="160" spans="1:7" s="33" customFormat="1" ht="6.75" customHeight="1" thickBot="1" x14ac:dyDescent="0.3">
      <c r="A160" s="40"/>
      <c r="B160" s="17"/>
      <c r="C160" s="41"/>
      <c r="D160" s="38"/>
      <c r="F160" s="99"/>
      <c r="G160" s="39"/>
    </row>
    <row r="161" spans="1:7" s="33" customFormat="1" ht="13.5" customHeight="1" thickBot="1" x14ac:dyDescent="0.3">
      <c r="A161" s="40"/>
      <c r="B161" s="17" t="str">
        <f>'Redesign Primary Care'!B247</f>
        <v>Improvement Milestone:</v>
      </c>
      <c r="C161" s="17"/>
      <c r="D161" s="238">
        <f>'Redesign Primary Care'!D247</f>
        <v>0</v>
      </c>
      <c r="F161" s="247" t="str">
        <f>'Redesign Primary Care'!F254</f>
        <v>N/A</v>
      </c>
      <c r="G161" s="39"/>
    </row>
    <row r="162" spans="1:7" ht="6.75" customHeight="1" thickBot="1" x14ac:dyDescent="0.3">
      <c r="A162" s="34"/>
      <c r="F162" s="92"/>
      <c r="G162" s="36"/>
    </row>
    <row r="163" spans="1:7" ht="13.5" thickBot="1" x14ac:dyDescent="0.3">
      <c r="A163" s="34"/>
      <c r="C163" s="35" t="s">
        <v>15</v>
      </c>
      <c r="F163" s="248" t="str">
        <f>'Redesign Primary Care'!F269</f>
        <v xml:space="preserve"> </v>
      </c>
      <c r="G163" s="36"/>
    </row>
    <row r="164" spans="1:7" ht="13.5" thickBot="1" x14ac:dyDescent="0.3">
      <c r="A164" s="34"/>
      <c r="C164" s="35"/>
      <c r="F164" s="92"/>
      <c r="G164" s="36"/>
    </row>
    <row r="165" spans="1:7" ht="13.5" thickBot="1" x14ac:dyDescent="0.3">
      <c r="A165" s="34"/>
      <c r="B165" s="2" t="s">
        <v>10</v>
      </c>
      <c r="C165" s="35"/>
      <c r="F165" s="249">
        <f>'Redesign Primary Care'!F18</f>
        <v>0</v>
      </c>
      <c r="G165" s="36"/>
    </row>
    <row r="166" spans="1:7" ht="13.5" thickBot="1" x14ac:dyDescent="0.3">
      <c r="A166" s="34"/>
      <c r="C166" s="35"/>
      <c r="F166" s="92"/>
      <c r="G166" s="36"/>
    </row>
    <row r="167" spans="1:7" ht="13.5" thickBot="1" x14ac:dyDescent="0.3">
      <c r="A167" s="34"/>
      <c r="B167" s="2" t="s">
        <v>66</v>
      </c>
      <c r="C167" s="35"/>
      <c r="F167" s="250">
        <f>SUM(F163,F159,F155,F151,F147,F143,F139,F135,F131,F127)</f>
        <v>0</v>
      </c>
      <c r="G167" s="36"/>
    </row>
    <row r="168" spans="1:7" ht="13.5" thickBot="1" x14ac:dyDescent="0.3">
      <c r="A168" s="34"/>
      <c r="C168" s="35"/>
      <c r="F168" s="92"/>
      <c r="G168" s="36"/>
    </row>
    <row r="169" spans="1:7" ht="13.5" thickBot="1" x14ac:dyDescent="0.3">
      <c r="A169" s="34"/>
      <c r="B169" s="2" t="s">
        <v>67</v>
      </c>
      <c r="C169" s="35"/>
      <c r="F169" s="250">
        <f>COUNT(F163,F159,F155,F151,F147,F143,F139,F135,F131,F127)</f>
        <v>0</v>
      </c>
      <c r="G169" s="36"/>
    </row>
    <row r="170" spans="1:7" ht="13.5" thickBot="1" x14ac:dyDescent="0.3">
      <c r="A170" s="34"/>
      <c r="C170" s="35"/>
      <c r="F170" s="92"/>
      <c r="G170" s="36"/>
    </row>
    <row r="171" spans="1:7" ht="13.5" thickBot="1" x14ac:dyDescent="0.3">
      <c r="A171" s="34"/>
      <c r="B171" s="2" t="s">
        <v>68</v>
      </c>
      <c r="C171" s="35"/>
      <c r="F171" s="251" t="str">
        <f>IF(F169=0," ",F167/F169)</f>
        <v xml:space="preserve"> </v>
      </c>
      <c r="G171" s="36"/>
    </row>
    <row r="172" spans="1:7" ht="13.5" thickBot="1" x14ac:dyDescent="0.3">
      <c r="A172" s="34"/>
      <c r="C172" s="35"/>
      <c r="F172" s="92"/>
      <c r="G172" s="36"/>
    </row>
    <row r="173" spans="1:7" ht="13.5" thickBot="1" x14ac:dyDescent="0.3">
      <c r="A173" s="34"/>
      <c r="B173" s="2" t="s">
        <v>69</v>
      </c>
      <c r="C173" s="35"/>
      <c r="F173" s="249" t="str">
        <f>IF(F169=0," ",F171*F165)</f>
        <v xml:space="preserve"> </v>
      </c>
      <c r="G173" s="36"/>
    </row>
    <row r="174" spans="1:7" ht="13.5" thickBot="1" x14ac:dyDescent="0.3">
      <c r="A174" s="34"/>
      <c r="C174" s="35"/>
      <c r="F174" s="92"/>
      <c r="G174" s="36"/>
    </row>
    <row r="175" spans="1:7" ht="13.5" thickBot="1" x14ac:dyDescent="0.3">
      <c r="A175" s="34"/>
      <c r="B175" s="2" t="s">
        <v>11</v>
      </c>
      <c r="C175" s="35"/>
      <c r="F175" s="252">
        <f>'Redesign Primary Care'!F20</f>
        <v>0</v>
      </c>
      <c r="G175" s="36"/>
    </row>
    <row r="176" spans="1:7" ht="13.5" thickBot="1" x14ac:dyDescent="0.3">
      <c r="A176" s="34"/>
      <c r="C176" s="35"/>
      <c r="F176" s="92"/>
      <c r="G176" s="36"/>
    </row>
    <row r="177" spans="1:7" ht="13.5" thickBot="1" x14ac:dyDescent="0.3">
      <c r="A177" s="34"/>
      <c r="B177" s="239" t="s">
        <v>70</v>
      </c>
      <c r="C177" s="35"/>
      <c r="F177" s="217" t="str">
        <f>IF(F169=0," ",F173-F175)</f>
        <v xml:space="preserve"> </v>
      </c>
      <c r="G177" s="36"/>
    </row>
    <row r="178" spans="1:7" x14ac:dyDescent="0.25">
      <c r="A178" s="48"/>
      <c r="B178" s="254"/>
      <c r="C178" s="255"/>
      <c r="D178" s="50"/>
      <c r="E178" s="50"/>
      <c r="F178" s="132"/>
      <c r="G178" s="52"/>
    </row>
    <row r="179" spans="1:7" s="33" customFormat="1" ht="15.75" thickBot="1" x14ac:dyDescent="0.3">
      <c r="A179" s="27" t="s">
        <v>109</v>
      </c>
      <c r="B179" s="28"/>
      <c r="C179" s="28"/>
      <c r="D179" s="29"/>
      <c r="E179" s="30"/>
      <c r="F179" s="111"/>
      <c r="G179" s="32"/>
    </row>
    <row r="180" spans="1:7" s="33" customFormat="1" ht="13.5" customHeight="1" thickBot="1" x14ac:dyDescent="0.3">
      <c r="A180" s="40"/>
      <c r="B180" s="17" t="str">
        <f>'Patient Experience'!B22</f>
        <v>Process Milestone:</v>
      </c>
      <c r="C180" s="17"/>
      <c r="D180" s="238">
        <f>'Patient Experience'!D22</f>
        <v>0</v>
      </c>
      <c r="F180" s="247" t="str">
        <f>'Patient Experience'!F29</f>
        <v>N/A</v>
      </c>
      <c r="G180" s="39"/>
    </row>
    <row r="181" spans="1:7" ht="6.75" customHeight="1" thickBot="1" x14ac:dyDescent="0.3">
      <c r="A181" s="34"/>
      <c r="F181" s="92"/>
      <c r="G181" s="36"/>
    </row>
    <row r="182" spans="1:7" ht="13.5" thickBot="1" x14ac:dyDescent="0.3">
      <c r="A182" s="34"/>
      <c r="C182" s="35" t="s">
        <v>15</v>
      </c>
      <c r="F182" s="248" t="str">
        <f>'Patient Experience'!F44</f>
        <v xml:space="preserve"> </v>
      </c>
      <c r="G182" s="36"/>
    </row>
    <row r="183" spans="1:7" s="33" customFormat="1" ht="6.75" customHeight="1" thickBot="1" x14ac:dyDescent="0.3">
      <c r="A183" s="40"/>
      <c r="B183" s="17"/>
      <c r="C183" s="41"/>
      <c r="D183" s="38"/>
      <c r="F183" s="99"/>
      <c r="G183" s="39"/>
    </row>
    <row r="184" spans="1:7" s="33" customFormat="1" ht="13.5" customHeight="1" thickBot="1" x14ac:dyDescent="0.3">
      <c r="A184" s="40"/>
      <c r="B184" s="17" t="str">
        <f>'Patient Experience'!B47</f>
        <v>Process Milestone:</v>
      </c>
      <c r="C184" s="17"/>
      <c r="D184" s="238">
        <f>'Patient Experience'!D47</f>
        <v>0</v>
      </c>
      <c r="F184" s="247" t="str">
        <f>'Patient Experience'!F54</f>
        <v>N/A</v>
      </c>
      <c r="G184" s="39"/>
    </row>
    <row r="185" spans="1:7" ht="6.75" customHeight="1" thickBot="1" x14ac:dyDescent="0.3">
      <c r="A185" s="34"/>
      <c r="F185" s="92"/>
      <c r="G185" s="36"/>
    </row>
    <row r="186" spans="1:7" ht="13.5" thickBot="1" x14ac:dyDescent="0.3">
      <c r="A186" s="34"/>
      <c r="C186" s="35" t="s">
        <v>15</v>
      </c>
      <c r="F186" s="248" t="str">
        <f>'Patient Experience'!F69</f>
        <v xml:space="preserve"> </v>
      </c>
      <c r="G186" s="36"/>
    </row>
    <row r="187" spans="1:7" s="33" customFormat="1" ht="6.75" customHeight="1" thickBot="1" x14ac:dyDescent="0.3">
      <c r="A187" s="40"/>
      <c r="B187" s="17"/>
      <c r="C187" s="41"/>
      <c r="D187" s="38"/>
      <c r="F187" s="99"/>
      <c r="G187" s="39"/>
    </row>
    <row r="188" spans="1:7" s="33" customFormat="1" ht="13.5" customHeight="1" thickBot="1" x14ac:dyDescent="0.3">
      <c r="A188" s="40"/>
      <c r="B188" s="17" t="str">
        <f>'Patient Experience'!B72</f>
        <v>Process Milestone:</v>
      </c>
      <c r="C188" s="17"/>
      <c r="D188" s="238">
        <f>'Patient Experience'!D72</f>
        <v>0</v>
      </c>
      <c r="F188" s="247" t="str">
        <f>'Patient Experience'!F79</f>
        <v>N/A</v>
      </c>
      <c r="G188" s="39"/>
    </row>
    <row r="189" spans="1:7" ht="6.75" customHeight="1" thickBot="1" x14ac:dyDescent="0.3">
      <c r="A189" s="34"/>
      <c r="F189" s="92"/>
      <c r="G189" s="36"/>
    </row>
    <row r="190" spans="1:7" ht="13.5" thickBot="1" x14ac:dyDescent="0.3">
      <c r="A190" s="34"/>
      <c r="C190" s="35" t="s">
        <v>15</v>
      </c>
      <c r="F190" s="248" t="str">
        <f>'Patient Experience'!F94</f>
        <v xml:space="preserve"> </v>
      </c>
      <c r="G190" s="36"/>
    </row>
    <row r="191" spans="1:7" s="33" customFormat="1" ht="6.75" customHeight="1" thickBot="1" x14ac:dyDescent="0.3">
      <c r="A191" s="40"/>
      <c r="B191" s="17"/>
      <c r="C191" s="41"/>
      <c r="D191" s="38"/>
      <c r="F191" s="99"/>
      <c r="G191" s="39"/>
    </row>
    <row r="192" spans="1:7" s="33" customFormat="1" ht="13.5" customHeight="1" thickBot="1" x14ac:dyDescent="0.3">
      <c r="A192" s="40"/>
      <c r="B192" s="17" t="str">
        <f>'Patient Experience'!B97</f>
        <v>Process Milestone:</v>
      </c>
      <c r="C192" s="17"/>
      <c r="D192" s="238">
        <f>'Patient Experience'!D97</f>
        <v>0</v>
      </c>
      <c r="F192" s="247" t="str">
        <f>'Patient Experience'!F104</f>
        <v>N/A</v>
      </c>
      <c r="G192" s="39"/>
    </row>
    <row r="193" spans="1:7" ht="6.75" customHeight="1" thickBot="1" x14ac:dyDescent="0.3">
      <c r="A193" s="34"/>
      <c r="F193" s="92"/>
      <c r="G193" s="36"/>
    </row>
    <row r="194" spans="1:7" ht="13.5" thickBot="1" x14ac:dyDescent="0.3">
      <c r="A194" s="34"/>
      <c r="C194" s="35" t="s">
        <v>15</v>
      </c>
      <c r="F194" s="248" t="str">
        <f>'Patient Experience'!F119</f>
        <v xml:space="preserve"> </v>
      </c>
      <c r="G194" s="36"/>
    </row>
    <row r="195" spans="1:7" s="33" customFormat="1" ht="6.75" customHeight="1" thickBot="1" x14ac:dyDescent="0.3">
      <c r="A195" s="40"/>
      <c r="B195" s="17"/>
      <c r="C195" s="41"/>
      <c r="D195" s="38"/>
      <c r="F195" s="99"/>
      <c r="G195" s="39"/>
    </row>
    <row r="196" spans="1:7" s="33" customFormat="1" ht="13.5" customHeight="1" thickBot="1" x14ac:dyDescent="0.3">
      <c r="A196" s="40"/>
      <c r="B196" s="17" t="str">
        <f>'Patient Experience'!B122</f>
        <v>Process Milestone:</v>
      </c>
      <c r="C196" s="17"/>
      <c r="D196" s="238">
        <f>'Patient Experience'!D122</f>
        <v>0</v>
      </c>
      <c r="F196" s="247" t="str">
        <f>'Patient Experience'!F129</f>
        <v>N/A</v>
      </c>
      <c r="G196" s="39"/>
    </row>
    <row r="197" spans="1:7" ht="6.75" customHeight="1" thickBot="1" x14ac:dyDescent="0.3">
      <c r="A197" s="34"/>
      <c r="F197" s="92"/>
      <c r="G197" s="36"/>
    </row>
    <row r="198" spans="1:7" ht="13.5" thickBot="1" x14ac:dyDescent="0.3">
      <c r="A198" s="34"/>
      <c r="C198" s="35" t="s">
        <v>15</v>
      </c>
      <c r="F198" s="248" t="str">
        <f>'Patient Experience'!F144</f>
        <v xml:space="preserve"> </v>
      </c>
      <c r="G198" s="36"/>
    </row>
    <row r="199" spans="1:7" s="33" customFormat="1" ht="6.75" customHeight="1" thickBot="1" x14ac:dyDescent="0.3">
      <c r="A199" s="40"/>
      <c r="B199" s="17"/>
      <c r="C199" s="41"/>
      <c r="D199" s="38"/>
      <c r="F199" s="99"/>
      <c r="G199" s="39"/>
    </row>
    <row r="200" spans="1:7" s="33" customFormat="1" ht="13.5" customHeight="1" thickBot="1" x14ac:dyDescent="0.3">
      <c r="A200" s="40"/>
      <c r="B200" s="17" t="str">
        <f>'Patient Experience'!B147</f>
        <v>Improvement Milestone:</v>
      </c>
      <c r="C200" s="17"/>
      <c r="D200" s="238">
        <f>'Patient Experience'!D147</f>
        <v>0</v>
      </c>
      <c r="F200" s="247" t="str">
        <f>'Patient Experience'!F154</f>
        <v>N/A</v>
      </c>
      <c r="G200" s="39"/>
    </row>
    <row r="201" spans="1:7" ht="6.75" customHeight="1" thickBot="1" x14ac:dyDescent="0.3">
      <c r="A201" s="34"/>
      <c r="F201" s="92"/>
      <c r="G201" s="36"/>
    </row>
    <row r="202" spans="1:7" ht="13.5" thickBot="1" x14ac:dyDescent="0.3">
      <c r="A202" s="34"/>
      <c r="C202" s="35" t="s">
        <v>15</v>
      </c>
      <c r="F202" s="248" t="str">
        <f>'Patient Experience'!F169</f>
        <v xml:space="preserve"> </v>
      </c>
      <c r="G202" s="36"/>
    </row>
    <row r="203" spans="1:7" s="33" customFormat="1" ht="6.75" customHeight="1" thickBot="1" x14ac:dyDescent="0.3">
      <c r="A203" s="40"/>
      <c r="B203" s="17"/>
      <c r="C203" s="41"/>
      <c r="D203" s="38"/>
      <c r="F203" s="99"/>
      <c r="G203" s="39"/>
    </row>
    <row r="204" spans="1:7" s="33" customFormat="1" ht="13.5" customHeight="1" thickBot="1" x14ac:dyDescent="0.3">
      <c r="A204" s="40"/>
      <c r="B204" s="17" t="str">
        <f>'Patient Experience'!B172</f>
        <v>Improvement Milestone:</v>
      </c>
      <c r="C204" s="17"/>
      <c r="D204" s="238">
        <f>'Patient Experience'!D172</f>
        <v>0</v>
      </c>
      <c r="F204" s="247" t="str">
        <f>'Patient Experience'!F179</f>
        <v>N/A</v>
      </c>
      <c r="G204" s="39"/>
    </row>
    <row r="205" spans="1:7" ht="6.75" customHeight="1" thickBot="1" x14ac:dyDescent="0.3">
      <c r="A205" s="34"/>
      <c r="F205" s="92"/>
      <c r="G205" s="36"/>
    </row>
    <row r="206" spans="1:7" ht="13.5" thickBot="1" x14ac:dyDescent="0.3">
      <c r="A206" s="34"/>
      <c r="C206" s="35" t="s">
        <v>15</v>
      </c>
      <c r="F206" s="248" t="str">
        <f>'Patient Experience'!F194</f>
        <v xml:space="preserve"> </v>
      </c>
      <c r="G206" s="36"/>
    </row>
    <row r="207" spans="1:7" s="33" customFormat="1" ht="6.75" customHeight="1" thickBot="1" x14ac:dyDescent="0.3">
      <c r="A207" s="40"/>
      <c r="B207" s="17"/>
      <c r="C207" s="41"/>
      <c r="D207" s="38"/>
      <c r="F207" s="99"/>
      <c r="G207" s="39"/>
    </row>
    <row r="208" spans="1:7" s="33" customFormat="1" ht="13.5" customHeight="1" thickBot="1" x14ac:dyDescent="0.3">
      <c r="A208" s="40"/>
      <c r="B208" s="17" t="str">
        <f>'Patient Experience'!B197</f>
        <v>Improvement Milestone:</v>
      </c>
      <c r="C208" s="17"/>
      <c r="D208" s="238">
        <f>'Patient Experience'!D197</f>
        <v>0</v>
      </c>
      <c r="F208" s="247" t="str">
        <f>'Patient Experience'!F204</f>
        <v>N/A</v>
      </c>
      <c r="G208" s="39"/>
    </row>
    <row r="209" spans="1:7" ht="6.75" customHeight="1" thickBot="1" x14ac:dyDescent="0.3">
      <c r="A209" s="34"/>
      <c r="F209" s="92"/>
      <c r="G209" s="36"/>
    </row>
    <row r="210" spans="1:7" ht="13.5" thickBot="1" x14ac:dyDescent="0.3">
      <c r="A210" s="34"/>
      <c r="C210" s="35" t="s">
        <v>15</v>
      </c>
      <c r="F210" s="248" t="str">
        <f>'Patient Experience'!F219</f>
        <v xml:space="preserve"> </v>
      </c>
      <c r="G210" s="36"/>
    </row>
    <row r="211" spans="1:7" s="33" customFormat="1" ht="6.75" customHeight="1" thickBot="1" x14ac:dyDescent="0.3">
      <c r="A211" s="40"/>
      <c r="B211" s="17"/>
      <c r="C211" s="41"/>
      <c r="D211" s="38"/>
      <c r="F211" s="99"/>
      <c r="G211" s="39"/>
    </row>
    <row r="212" spans="1:7" s="33" customFormat="1" ht="13.5" customHeight="1" thickBot="1" x14ac:dyDescent="0.3">
      <c r="A212" s="40"/>
      <c r="B212" s="17" t="str">
        <f>'Patient Experience'!B222</f>
        <v>Improvement Milestone:</v>
      </c>
      <c r="C212" s="17"/>
      <c r="D212" s="238">
        <f>'Patient Experience'!D222</f>
        <v>0</v>
      </c>
      <c r="F212" s="247" t="str">
        <f>'Patient Experience'!F229</f>
        <v>N/A</v>
      </c>
      <c r="G212" s="39"/>
    </row>
    <row r="213" spans="1:7" ht="6.75" customHeight="1" thickBot="1" x14ac:dyDescent="0.3">
      <c r="A213" s="34"/>
      <c r="F213" s="92"/>
      <c r="G213" s="36"/>
    </row>
    <row r="214" spans="1:7" ht="13.5" thickBot="1" x14ac:dyDescent="0.3">
      <c r="A214" s="34"/>
      <c r="C214" s="35" t="s">
        <v>15</v>
      </c>
      <c r="F214" s="248" t="str">
        <f>'Patient Experience'!F244</f>
        <v xml:space="preserve"> </v>
      </c>
      <c r="G214" s="36"/>
    </row>
    <row r="215" spans="1:7" s="33" customFormat="1" ht="6.75" customHeight="1" thickBot="1" x14ac:dyDescent="0.3">
      <c r="A215" s="40"/>
      <c r="B215" s="17"/>
      <c r="C215" s="41"/>
      <c r="D215" s="38"/>
      <c r="F215" s="99"/>
      <c r="G215" s="39"/>
    </row>
    <row r="216" spans="1:7" s="33" customFormat="1" ht="13.5" customHeight="1" thickBot="1" x14ac:dyDescent="0.3">
      <c r="A216" s="40"/>
      <c r="B216" s="17" t="str">
        <f>'Patient Experience'!B247</f>
        <v>Improvement Milestone:</v>
      </c>
      <c r="C216" s="17"/>
      <c r="D216" s="238">
        <f>'Patient Experience'!D247</f>
        <v>0</v>
      </c>
      <c r="F216" s="247" t="str">
        <f>'Patient Experience'!F254</f>
        <v>N/A</v>
      </c>
      <c r="G216" s="39"/>
    </row>
    <row r="217" spans="1:7" ht="6.75" customHeight="1" thickBot="1" x14ac:dyDescent="0.3">
      <c r="A217" s="34"/>
      <c r="F217" s="92"/>
      <c r="G217" s="36"/>
    </row>
    <row r="218" spans="1:7" ht="13.5" thickBot="1" x14ac:dyDescent="0.3">
      <c r="A218" s="34"/>
      <c r="C218" s="35" t="s">
        <v>15</v>
      </c>
      <c r="F218" s="248" t="str">
        <f>'Patient Experience'!F269</f>
        <v xml:space="preserve"> </v>
      </c>
      <c r="G218" s="36"/>
    </row>
    <row r="219" spans="1:7" ht="13.5" thickBot="1" x14ac:dyDescent="0.3">
      <c r="A219" s="34"/>
      <c r="C219" s="35"/>
      <c r="F219" s="92"/>
      <c r="G219" s="36"/>
    </row>
    <row r="220" spans="1:7" ht="13.5" thickBot="1" x14ac:dyDescent="0.3">
      <c r="A220" s="34"/>
      <c r="B220" s="2" t="s">
        <v>10</v>
      </c>
      <c r="C220" s="35"/>
      <c r="F220" s="249">
        <f>'Patient Experience'!F18</f>
        <v>0</v>
      </c>
      <c r="G220" s="36"/>
    </row>
    <row r="221" spans="1:7" ht="13.5" thickBot="1" x14ac:dyDescent="0.3">
      <c r="A221" s="34"/>
      <c r="C221" s="35"/>
      <c r="F221" s="92"/>
      <c r="G221" s="36"/>
    </row>
    <row r="222" spans="1:7" ht="13.5" thickBot="1" x14ac:dyDescent="0.3">
      <c r="A222" s="34"/>
      <c r="B222" s="2" t="s">
        <v>66</v>
      </c>
      <c r="C222" s="35"/>
      <c r="F222" s="250">
        <f>SUM(F218,F214,F210,F206,F202,F198,F194,F190,F186,F182)</f>
        <v>0</v>
      </c>
      <c r="G222" s="36"/>
    </row>
    <row r="223" spans="1:7" ht="13.5" thickBot="1" x14ac:dyDescent="0.3">
      <c r="A223" s="34"/>
      <c r="C223" s="35"/>
      <c r="F223" s="92"/>
      <c r="G223" s="36"/>
    </row>
    <row r="224" spans="1:7" ht="13.5" thickBot="1" x14ac:dyDescent="0.3">
      <c r="A224" s="34"/>
      <c r="B224" s="2" t="s">
        <v>67</v>
      </c>
      <c r="C224" s="35"/>
      <c r="F224" s="250">
        <f>COUNT(F218,F214,F210,F206,F202,F198,F194,F190,F186,F182)</f>
        <v>0</v>
      </c>
      <c r="G224" s="36"/>
    </row>
    <row r="225" spans="1:7" ht="13.5" thickBot="1" x14ac:dyDescent="0.3">
      <c r="A225" s="34"/>
      <c r="C225" s="35"/>
      <c r="F225" s="92"/>
      <c r="G225" s="36"/>
    </row>
    <row r="226" spans="1:7" ht="13.5" thickBot="1" x14ac:dyDescent="0.3">
      <c r="A226" s="34"/>
      <c r="B226" s="2" t="s">
        <v>68</v>
      </c>
      <c r="C226" s="35"/>
      <c r="F226" s="251" t="str">
        <f>IF(F224=0," ",F222/F224)</f>
        <v xml:space="preserve"> </v>
      </c>
      <c r="G226" s="36"/>
    </row>
    <row r="227" spans="1:7" ht="13.5" thickBot="1" x14ac:dyDescent="0.3">
      <c r="A227" s="34"/>
      <c r="C227" s="35"/>
      <c r="F227" s="92"/>
      <c r="G227" s="36"/>
    </row>
    <row r="228" spans="1:7" ht="13.5" thickBot="1" x14ac:dyDescent="0.3">
      <c r="A228" s="34"/>
      <c r="B228" s="2" t="s">
        <v>69</v>
      </c>
      <c r="C228" s="35"/>
      <c r="F228" s="249" t="str">
        <f>IF(F224=0," ",F226*F220)</f>
        <v xml:space="preserve"> </v>
      </c>
      <c r="G228" s="36"/>
    </row>
    <row r="229" spans="1:7" ht="13.5" thickBot="1" x14ac:dyDescent="0.3">
      <c r="A229" s="34"/>
      <c r="C229" s="35"/>
      <c r="F229" s="92"/>
      <c r="G229" s="36"/>
    </row>
    <row r="230" spans="1:7" ht="13.5" thickBot="1" x14ac:dyDescent="0.3">
      <c r="A230" s="34"/>
      <c r="B230" s="2" t="s">
        <v>11</v>
      </c>
      <c r="C230" s="35"/>
      <c r="F230" s="252">
        <f>'Patient Experience'!F20</f>
        <v>0</v>
      </c>
      <c r="G230" s="36"/>
    </row>
    <row r="231" spans="1:7" ht="13.5" thickBot="1" x14ac:dyDescent="0.3">
      <c r="A231" s="34"/>
      <c r="C231" s="35"/>
      <c r="F231" s="92"/>
      <c r="G231" s="36"/>
    </row>
    <row r="232" spans="1:7" ht="13.5" thickBot="1" x14ac:dyDescent="0.3">
      <c r="A232" s="34"/>
      <c r="B232" s="239" t="s">
        <v>70</v>
      </c>
      <c r="C232" s="35"/>
      <c r="F232" s="217" t="str">
        <f>IF(F224=0," ",F228-F230)</f>
        <v xml:space="preserve"> </v>
      </c>
      <c r="G232" s="36"/>
    </row>
    <row r="233" spans="1:7" x14ac:dyDescent="0.25">
      <c r="A233" s="48"/>
      <c r="B233" s="254"/>
      <c r="C233" s="255"/>
      <c r="D233" s="50"/>
      <c r="E233" s="50"/>
      <c r="F233" s="132"/>
      <c r="G233" s="52"/>
    </row>
    <row r="234" spans="1:7" s="33" customFormat="1" ht="15.75" thickBot="1" x14ac:dyDescent="0.3">
      <c r="A234" s="27" t="s">
        <v>110</v>
      </c>
      <c r="B234" s="28"/>
      <c r="C234" s="28"/>
      <c r="D234" s="29"/>
      <c r="E234" s="30"/>
      <c r="F234" s="111"/>
      <c r="G234" s="32"/>
    </row>
    <row r="235" spans="1:7" s="33" customFormat="1" ht="13.5" customHeight="1" thickBot="1" x14ac:dyDescent="0.3">
      <c r="A235" s="40"/>
      <c r="B235" s="17" t="str">
        <f>'Redesign for Cost Containment'!B22</f>
        <v>Process Milestone:</v>
      </c>
      <c r="C235" s="17"/>
      <c r="D235" s="238">
        <f>'Redesign for Cost Containment'!D22</f>
        <v>0</v>
      </c>
      <c r="F235" s="247" t="str">
        <f>'Redesign for Cost Containment'!F29</f>
        <v>N/A</v>
      </c>
      <c r="G235" s="39"/>
    </row>
    <row r="236" spans="1:7" ht="6.75" customHeight="1" thickBot="1" x14ac:dyDescent="0.3">
      <c r="A236" s="34"/>
      <c r="F236" s="92"/>
      <c r="G236" s="36"/>
    </row>
    <row r="237" spans="1:7" ht="13.5" thickBot="1" x14ac:dyDescent="0.3">
      <c r="A237" s="34"/>
      <c r="C237" s="35" t="s">
        <v>15</v>
      </c>
      <c r="F237" s="248" t="str">
        <f>'Redesign for Cost Containment'!F44</f>
        <v xml:space="preserve"> </v>
      </c>
      <c r="G237" s="36"/>
    </row>
    <row r="238" spans="1:7" s="33" customFormat="1" ht="6.75" customHeight="1" thickBot="1" x14ac:dyDescent="0.3">
      <c r="A238" s="40"/>
      <c r="B238" s="17"/>
      <c r="C238" s="41"/>
      <c r="D238" s="38"/>
      <c r="F238" s="99"/>
      <c r="G238" s="39"/>
    </row>
    <row r="239" spans="1:7" s="33" customFormat="1" ht="13.5" customHeight="1" thickBot="1" x14ac:dyDescent="0.3">
      <c r="A239" s="40"/>
      <c r="B239" s="17" t="str">
        <f>'Redesign for Cost Containment'!B47</f>
        <v>Process Milestone:</v>
      </c>
      <c r="C239" s="17"/>
      <c r="D239" s="238">
        <f>'Redesign for Cost Containment'!D47</f>
        <v>0</v>
      </c>
      <c r="F239" s="247" t="str">
        <f>'Redesign for Cost Containment'!F54</f>
        <v>N/A</v>
      </c>
      <c r="G239" s="39"/>
    </row>
    <row r="240" spans="1:7" ht="6.75" customHeight="1" thickBot="1" x14ac:dyDescent="0.3">
      <c r="A240" s="34"/>
      <c r="F240" s="92"/>
      <c r="G240" s="36"/>
    </row>
    <row r="241" spans="1:7" ht="13.5" thickBot="1" x14ac:dyDescent="0.3">
      <c r="A241" s="34"/>
      <c r="C241" s="35" t="s">
        <v>15</v>
      </c>
      <c r="F241" s="248" t="str">
        <f>'Redesign for Cost Containment'!F69</f>
        <v xml:space="preserve"> </v>
      </c>
      <c r="G241" s="36"/>
    </row>
    <row r="242" spans="1:7" s="33" customFormat="1" ht="6.75" customHeight="1" thickBot="1" x14ac:dyDescent="0.3">
      <c r="A242" s="40"/>
      <c r="B242" s="17"/>
      <c r="C242" s="41"/>
      <c r="D242" s="38"/>
      <c r="F242" s="99"/>
      <c r="G242" s="39"/>
    </row>
    <row r="243" spans="1:7" s="33" customFormat="1" ht="13.5" customHeight="1" thickBot="1" x14ac:dyDescent="0.3">
      <c r="A243" s="40"/>
      <c r="B243" s="17" t="str">
        <f>'Redesign for Cost Containment'!B72</f>
        <v>Process Milestone:</v>
      </c>
      <c r="C243" s="17"/>
      <c r="D243" s="238">
        <f>'Redesign for Cost Containment'!D72</f>
        <v>0</v>
      </c>
      <c r="F243" s="247" t="str">
        <f>'Redesign for Cost Containment'!F79</f>
        <v>N/A</v>
      </c>
      <c r="G243" s="39"/>
    </row>
    <row r="244" spans="1:7" ht="6.75" customHeight="1" thickBot="1" x14ac:dyDescent="0.3">
      <c r="A244" s="34"/>
      <c r="F244" s="92"/>
      <c r="G244" s="36"/>
    </row>
    <row r="245" spans="1:7" ht="13.5" thickBot="1" x14ac:dyDescent="0.3">
      <c r="A245" s="34"/>
      <c r="C245" s="35" t="s">
        <v>15</v>
      </c>
      <c r="F245" s="248" t="str">
        <f>'Redesign for Cost Containment'!F94</f>
        <v xml:space="preserve"> </v>
      </c>
      <c r="G245" s="36"/>
    </row>
    <row r="246" spans="1:7" s="33" customFormat="1" ht="6.75" customHeight="1" thickBot="1" x14ac:dyDescent="0.3">
      <c r="A246" s="40"/>
      <c r="B246" s="17"/>
      <c r="C246" s="41"/>
      <c r="D246" s="38"/>
      <c r="F246" s="99"/>
      <c r="G246" s="39"/>
    </row>
    <row r="247" spans="1:7" s="33" customFormat="1" ht="13.5" customHeight="1" thickBot="1" x14ac:dyDescent="0.3">
      <c r="A247" s="40"/>
      <c r="B247" s="17" t="str">
        <f>'Redesign for Cost Containment'!B97</f>
        <v>Process Milestone:</v>
      </c>
      <c r="C247" s="17"/>
      <c r="D247" s="238">
        <f>'Redesign for Cost Containment'!D97</f>
        <v>0</v>
      </c>
      <c r="F247" s="247" t="str">
        <f>'Redesign for Cost Containment'!F104</f>
        <v>N/A</v>
      </c>
      <c r="G247" s="39"/>
    </row>
    <row r="248" spans="1:7" ht="6.75" customHeight="1" thickBot="1" x14ac:dyDescent="0.3">
      <c r="A248" s="34"/>
      <c r="F248" s="92"/>
      <c r="G248" s="36"/>
    </row>
    <row r="249" spans="1:7" ht="13.5" thickBot="1" x14ac:dyDescent="0.3">
      <c r="A249" s="34"/>
      <c r="C249" s="35" t="s">
        <v>15</v>
      </c>
      <c r="F249" s="248" t="str">
        <f>'Redesign for Cost Containment'!F119</f>
        <v xml:space="preserve"> </v>
      </c>
      <c r="G249" s="36"/>
    </row>
    <row r="250" spans="1:7" s="33" customFormat="1" ht="6.75" customHeight="1" thickBot="1" x14ac:dyDescent="0.3">
      <c r="A250" s="40"/>
      <c r="B250" s="17"/>
      <c r="C250" s="41"/>
      <c r="D250" s="38"/>
      <c r="F250" s="99"/>
      <c r="G250" s="39"/>
    </row>
    <row r="251" spans="1:7" s="33" customFormat="1" ht="13.5" customHeight="1" thickBot="1" x14ac:dyDescent="0.3">
      <c r="A251" s="40"/>
      <c r="B251" s="17" t="str">
        <f>'Redesign for Cost Containment'!B122</f>
        <v>Process Milestone:</v>
      </c>
      <c r="C251" s="17"/>
      <c r="D251" s="238">
        <f>'Redesign for Cost Containment'!D122</f>
        <v>0</v>
      </c>
      <c r="F251" s="247" t="str">
        <f>'Redesign for Cost Containment'!F129</f>
        <v>N/A</v>
      </c>
      <c r="G251" s="39"/>
    </row>
    <row r="252" spans="1:7" ht="6.75" customHeight="1" thickBot="1" x14ac:dyDescent="0.3">
      <c r="A252" s="34"/>
      <c r="F252" s="92"/>
      <c r="G252" s="36"/>
    </row>
    <row r="253" spans="1:7" ht="13.5" thickBot="1" x14ac:dyDescent="0.3">
      <c r="A253" s="34"/>
      <c r="C253" s="35" t="s">
        <v>15</v>
      </c>
      <c r="F253" s="248" t="str">
        <f>'Redesign for Cost Containment'!F144</f>
        <v xml:space="preserve"> </v>
      </c>
      <c r="G253" s="36"/>
    </row>
    <row r="254" spans="1:7" s="33" customFormat="1" ht="6.75" customHeight="1" thickBot="1" x14ac:dyDescent="0.3">
      <c r="A254" s="40"/>
      <c r="B254" s="17"/>
      <c r="C254" s="41"/>
      <c r="D254" s="38"/>
      <c r="F254" s="99"/>
      <c r="G254" s="39"/>
    </row>
    <row r="255" spans="1:7" s="33" customFormat="1" ht="13.5" customHeight="1" thickBot="1" x14ac:dyDescent="0.3">
      <c r="A255" s="40"/>
      <c r="B255" s="17" t="str">
        <f>'Redesign for Cost Containment'!B147</f>
        <v>Improvement Milestone:</v>
      </c>
      <c r="C255" s="17"/>
      <c r="D255" s="238">
        <f>'Redesign for Cost Containment'!D147</f>
        <v>0</v>
      </c>
      <c r="F255" s="247" t="str">
        <f>'Redesign for Cost Containment'!F154</f>
        <v>N/A</v>
      </c>
      <c r="G255" s="39"/>
    </row>
    <row r="256" spans="1:7" ht="6.75" customHeight="1" thickBot="1" x14ac:dyDescent="0.3">
      <c r="A256" s="34"/>
      <c r="F256" s="92"/>
      <c r="G256" s="36"/>
    </row>
    <row r="257" spans="1:7" ht="13.5" thickBot="1" x14ac:dyDescent="0.3">
      <c r="A257" s="34"/>
      <c r="C257" s="35" t="s">
        <v>15</v>
      </c>
      <c r="F257" s="248" t="str">
        <f>'Redesign for Cost Containment'!F169</f>
        <v xml:space="preserve"> </v>
      </c>
      <c r="G257" s="36"/>
    </row>
    <row r="258" spans="1:7" s="33" customFormat="1" ht="6.75" customHeight="1" thickBot="1" x14ac:dyDescent="0.3">
      <c r="A258" s="40"/>
      <c r="B258" s="17"/>
      <c r="C258" s="41"/>
      <c r="D258" s="38"/>
      <c r="F258" s="99"/>
      <c r="G258" s="39"/>
    </row>
    <row r="259" spans="1:7" s="33" customFormat="1" ht="13.5" customHeight="1" thickBot="1" x14ac:dyDescent="0.3">
      <c r="A259" s="40"/>
      <c r="B259" s="17" t="str">
        <f>'Redesign for Cost Containment'!B172</f>
        <v>Improvement Milestone:</v>
      </c>
      <c r="C259" s="17"/>
      <c r="D259" s="238">
        <f>'Redesign for Cost Containment'!D172</f>
        <v>0</v>
      </c>
      <c r="F259" s="247" t="str">
        <f>'Redesign for Cost Containment'!F179</f>
        <v>N/A</v>
      </c>
      <c r="G259" s="39"/>
    </row>
    <row r="260" spans="1:7" ht="6.75" customHeight="1" thickBot="1" x14ac:dyDescent="0.3">
      <c r="A260" s="34"/>
      <c r="F260" s="92"/>
      <c r="G260" s="36"/>
    </row>
    <row r="261" spans="1:7" ht="13.5" thickBot="1" x14ac:dyDescent="0.3">
      <c r="A261" s="34"/>
      <c r="C261" s="35" t="s">
        <v>15</v>
      </c>
      <c r="F261" s="248" t="str">
        <f>'Redesign for Cost Containment'!F194</f>
        <v xml:space="preserve"> </v>
      </c>
      <c r="G261" s="36"/>
    </row>
    <row r="262" spans="1:7" s="33" customFormat="1" ht="6.75" customHeight="1" thickBot="1" x14ac:dyDescent="0.3">
      <c r="A262" s="40"/>
      <c r="B262" s="17"/>
      <c r="C262" s="41"/>
      <c r="D262" s="38"/>
      <c r="F262" s="99"/>
      <c r="G262" s="39"/>
    </row>
    <row r="263" spans="1:7" s="33" customFormat="1" ht="13.5" customHeight="1" thickBot="1" x14ac:dyDescent="0.3">
      <c r="A263" s="40"/>
      <c r="B263" s="17" t="str">
        <f>'Redesign for Cost Containment'!B197</f>
        <v>Improvement Milestone:</v>
      </c>
      <c r="C263" s="17"/>
      <c r="D263" s="238">
        <f>'Redesign for Cost Containment'!D197</f>
        <v>0</v>
      </c>
      <c r="F263" s="247" t="str">
        <f>'Redesign for Cost Containment'!F204</f>
        <v>N/A</v>
      </c>
      <c r="G263" s="39"/>
    </row>
    <row r="264" spans="1:7" ht="6.75" customHeight="1" thickBot="1" x14ac:dyDescent="0.3">
      <c r="A264" s="34"/>
      <c r="F264" s="92"/>
      <c r="G264" s="36"/>
    </row>
    <row r="265" spans="1:7" ht="13.5" thickBot="1" x14ac:dyDescent="0.3">
      <c r="A265" s="34"/>
      <c r="C265" s="35" t="s">
        <v>15</v>
      </c>
      <c r="F265" s="248" t="str">
        <f>'Redesign for Cost Containment'!F219</f>
        <v xml:space="preserve"> </v>
      </c>
      <c r="G265" s="36"/>
    </row>
    <row r="266" spans="1:7" s="33" customFormat="1" ht="6.75" customHeight="1" thickBot="1" x14ac:dyDescent="0.3">
      <c r="A266" s="40"/>
      <c r="B266" s="17"/>
      <c r="C266" s="41"/>
      <c r="D266" s="38"/>
      <c r="F266" s="99"/>
      <c r="G266" s="39"/>
    </row>
    <row r="267" spans="1:7" s="33" customFormat="1" ht="13.5" customHeight="1" thickBot="1" x14ac:dyDescent="0.3">
      <c r="A267" s="40"/>
      <c r="B267" s="17" t="str">
        <f>'Redesign for Cost Containment'!B222</f>
        <v>Improvement Milestone:</v>
      </c>
      <c r="C267" s="17"/>
      <c r="D267" s="238">
        <f>'Redesign for Cost Containment'!D222</f>
        <v>0</v>
      </c>
      <c r="F267" s="247" t="str">
        <f>'Redesign for Cost Containment'!F229</f>
        <v>N/A</v>
      </c>
      <c r="G267" s="39"/>
    </row>
    <row r="268" spans="1:7" ht="6.75" customHeight="1" thickBot="1" x14ac:dyDescent="0.3">
      <c r="A268" s="34"/>
      <c r="F268" s="92"/>
      <c r="G268" s="36"/>
    </row>
    <row r="269" spans="1:7" ht="13.5" thickBot="1" x14ac:dyDescent="0.3">
      <c r="A269" s="34"/>
      <c r="C269" s="35" t="s">
        <v>15</v>
      </c>
      <c r="F269" s="248" t="str">
        <f>'Redesign for Cost Containment'!F244</f>
        <v xml:space="preserve"> </v>
      </c>
      <c r="G269" s="36"/>
    </row>
    <row r="270" spans="1:7" s="33" customFormat="1" ht="6.75" customHeight="1" thickBot="1" x14ac:dyDescent="0.3">
      <c r="A270" s="40"/>
      <c r="B270" s="17"/>
      <c r="C270" s="41"/>
      <c r="D270" s="38"/>
      <c r="F270" s="99"/>
      <c r="G270" s="39"/>
    </row>
    <row r="271" spans="1:7" s="33" customFormat="1" ht="13.5" customHeight="1" thickBot="1" x14ac:dyDescent="0.3">
      <c r="A271" s="40"/>
      <c r="B271" s="17" t="str">
        <f>'Redesign for Cost Containment'!B247</f>
        <v>Improvement Milestone:</v>
      </c>
      <c r="C271" s="17"/>
      <c r="D271" s="238">
        <f>'Redesign for Cost Containment'!D247</f>
        <v>0</v>
      </c>
      <c r="F271" s="247" t="str">
        <f>'Redesign for Cost Containment'!F254</f>
        <v>N/A</v>
      </c>
      <c r="G271" s="39"/>
    </row>
    <row r="272" spans="1:7" ht="6.75" customHeight="1" thickBot="1" x14ac:dyDescent="0.3">
      <c r="A272" s="34"/>
      <c r="F272" s="92"/>
      <c r="G272" s="36"/>
    </row>
    <row r="273" spans="1:7" ht="13.5" thickBot="1" x14ac:dyDescent="0.3">
      <c r="A273" s="34"/>
      <c r="C273" s="35" t="s">
        <v>15</v>
      </c>
      <c r="F273" s="248" t="str">
        <f>'Redesign for Cost Containment'!F269</f>
        <v xml:space="preserve"> </v>
      </c>
      <c r="G273" s="36"/>
    </row>
    <row r="274" spans="1:7" ht="13.5" thickBot="1" x14ac:dyDescent="0.3">
      <c r="A274" s="34"/>
      <c r="C274" s="35"/>
      <c r="F274" s="92"/>
      <c r="G274" s="36"/>
    </row>
    <row r="275" spans="1:7" ht="13.5" thickBot="1" x14ac:dyDescent="0.3">
      <c r="A275" s="34"/>
      <c r="B275" s="2" t="s">
        <v>10</v>
      </c>
      <c r="C275" s="35"/>
      <c r="F275" s="249">
        <f>'Redesign for Cost Containment'!F18</f>
        <v>0</v>
      </c>
      <c r="G275" s="36"/>
    </row>
    <row r="276" spans="1:7" ht="13.5" thickBot="1" x14ac:dyDescent="0.3">
      <c r="A276" s="34"/>
      <c r="C276" s="35"/>
      <c r="F276" s="92"/>
      <c r="G276" s="36"/>
    </row>
    <row r="277" spans="1:7" ht="13.5" thickBot="1" x14ac:dyDescent="0.3">
      <c r="A277" s="34"/>
      <c r="B277" s="2" t="s">
        <v>66</v>
      </c>
      <c r="C277" s="35"/>
      <c r="F277" s="250">
        <f>SUM(F273,F269,F265,F261,F257,F253,F249,F245,F241,F237)</f>
        <v>0</v>
      </c>
      <c r="G277" s="36"/>
    </row>
    <row r="278" spans="1:7" ht="13.5" thickBot="1" x14ac:dyDescent="0.3">
      <c r="A278" s="34"/>
      <c r="C278" s="35"/>
      <c r="F278" s="92"/>
      <c r="G278" s="36"/>
    </row>
    <row r="279" spans="1:7" ht="13.5" thickBot="1" x14ac:dyDescent="0.3">
      <c r="A279" s="34"/>
      <c r="B279" s="2" t="s">
        <v>67</v>
      </c>
      <c r="C279" s="35"/>
      <c r="F279" s="250">
        <f>COUNT(F273,F269,F265,F261,F257,F253,F249,F245,F241,F237)</f>
        <v>0</v>
      </c>
      <c r="G279" s="36"/>
    </row>
    <row r="280" spans="1:7" ht="13.5" thickBot="1" x14ac:dyDescent="0.3">
      <c r="A280" s="34"/>
      <c r="C280" s="35"/>
      <c r="F280" s="92"/>
      <c r="G280" s="36"/>
    </row>
    <row r="281" spans="1:7" ht="13.5" thickBot="1" x14ac:dyDescent="0.3">
      <c r="A281" s="34"/>
      <c r="B281" s="2" t="s">
        <v>68</v>
      </c>
      <c r="C281" s="35"/>
      <c r="F281" s="251" t="str">
        <f>IF(F279=0," ",F277/F279)</f>
        <v xml:space="preserve"> </v>
      </c>
      <c r="G281" s="36"/>
    </row>
    <row r="282" spans="1:7" ht="13.5" thickBot="1" x14ac:dyDescent="0.3">
      <c r="A282" s="34"/>
      <c r="C282" s="35"/>
      <c r="F282" s="92"/>
      <c r="G282" s="36"/>
    </row>
    <row r="283" spans="1:7" ht="13.5" thickBot="1" x14ac:dyDescent="0.3">
      <c r="A283" s="34"/>
      <c r="B283" s="2" t="s">
        <v>69</v>
      </c>
      <c r="C283" s="35"/>
      <c r="F283" s="249" t="str">
        <f>IF(F279=0," ",F281*F275)</f>
        <v xml:space="preserve"> </v>
      </c>
      <c r="G283" s="36"/>
    </row>
    <row r="284" spans="1:7" ht="13.5" thickBot="1" x14ac:dyDescent="0.3">
      <c r="A284" s="34"/>
      <c r="C284" s="35"/>
      <c r="F284" s="92"/>
      <c r="G284" s="36"/>
    </row>
    <row r="285" spans="1:7" ht="13.5" thickBot="1" x14ac:dyDescent="0.3">
      <c r="A285" s="34"/>
      <c r="B285" s="2" t="s">
        <v>11</v>
      </c>
      <c r="C285" s="35"/>
      <c r="F285" s="252">
        <f>'Redesign for Cost Containment'!F20</f>
        <v>0</v>
      </c>
      <c r="G285" s="36"/>
    </row>
    <row r="286" spans="1:7" ht="13.5" thickBot="1" x14ac:dyDescent="0.3">
      <c r="A286" s="34"/>
      <c r="C286" s="35"/>
      <c r="F286" s="92"/>
      <c r="G286" s="36"/>
    </row>
    <row r="287" spans="1:7" ht="13.5" thickBot="1" x14ac:dyDescent="0.3">
      <c r="A287" s="34"/>
      <c r="B287" s="239" t="s">
        <v>70</v>
      </c>
      <c r="C287" s="35"/>
      <c r="F287" s="217" t="str">
        <f>IF(F279=0," ",F283-F285)</f>
        <v xml:space="preserve"> </v>
      </c>
      <c r="G287" s="36"/>
    </row>
    <row r="288" spans="1:7" x14ac:dyDescent="0.25">
      <c r="A288" s="48"/>
      <c r="B288" s="254"/>
      <c r="C288" s="255"/>
      <c r="D288" s="50"/>
      <c r="E288" s="50"/>
      <c r="F288" s="132"/>
      <c r="G288" s="52"/>
    </row>
    <row r="289" spans="1:7" s="33" customFormat="1" ht="15.75" thickBot="1" x14ac:dyDescent="0.3">
      <c r="A289" s="27" t="s">
        <v>111</v>
      </c>
      <c r="B289" s="28"/>
      <c r="C289" s="28"/>
      <c r="D289" s="29"/>
      <c r="E289" s="30"/>
      <c r="F289" s="111"/>
      <c r="G289" s="32"/>
    </row>
    <row r="290" spans="1:7" s="33" customFormat="1" ht="13.5" customHeight="1" thickBot="1" x14ac:dyDescent="0.3">
      <c r="A290" s="40"/>
      <c r="B290" s="17" t="str">
        <f>'Integrate Physical Behavioral'!B22</f>
        <v>Process Milestone:</v>
      </c>
      <c r="C290" s="17"/>
      <c r="D290" s="238">
        <f>'Integrate Physical Behavioral'!D22</f>
        <v>0</v>
      </c>
      <c r="F290" s="247" t="str">
        <f>'Integrate Physical Behavioral'!F29</f>
        <v>N/A</v>
      </c>
      <c r="G290" s="39"/>
    </row>
    <row r="291" spans="1:7" ht="6.75" customHeight="1" thickBot="1" x14ac:dyDescent="0.3">
      <c r="A291" s="34"/>
      <c r="F291" s="92"/>
      <c r="G291" s="36"/>
    </row>
    <row r="292" spans="1:7" ht="13.5" thickBot="1" x14ac:dyDescent="0.3">
      <c r="A292" s="34"/>
      <c r="C292" s="35" t="s">
        <v>15</v>
      </c>
      <c r="F292" s="248" t="str">
        <f>'Integrate Physical Behavioral'!F44</f>
        <v xml:space="preserve"> </v>
      </c>
      <c r="G292" s="36"/>
    </row>
    <row r="293" spans="1:7" s="33" customFormat="1" ht="6.75" customHeight="1" thickBot="1" x14ac:dyDescent="0.3">
      <c r="A293" s="40"/>
      <c r="B293" s="17"/>
      <c r="C293" s="41"/>
      <c r="D293" s="38"/>
      <c r="F293" s="99"/>
      <c r="G293" s="39"/>
    </row>
    <row r="294" spans="1:7" s="33" customFormat="1" ht="13.5" customHeight="1" thickBot="1" x14ac:dyDescent="0.3">
      <c r="A294" s="40"/>
      <c r="B294" s="17" t="str">
        <f>'Integrate Physical Behavioral'!B47</f>
        <v>Process Milestone:</v>
      </c>
      <c r="C294" s="17"/>
      <c r="D294" s="238">
        <f>'Integrate Physical Behavioral'!D47</f>
        <v>0</v>
      </c>
      <c r="F294" s="247" t="str">
        <f>'Integrate Physical Behavioral'!F54</f>
        <v>N/A</v>
      </c>
      <c r="G294" s="39"/>
    </row>
    <row r="295" spans="1:7" ht="6.75" customHeight="1" thickBot="1" x14ac:dyDescent="0.3">
      <c r="A295" s="34"/>
      <c r="F295" s="92"/>
      <c r="G295" s="36"/>
    </row>
    <row r="296" spans="1:7" ht="13.5" thickBot="1" x14ac:dyDescent="0.3">
      <c r="A296" s="34"/>
      <c r="C296" s="35" t="s">
        <v>15</v>
      </c>
      <c r="F296" s="248" t="str">
        <f>'Integrate Physical Behavioral'!F69</f>
        <v xml:space="preserve"> </v>
      </c>
      <c r="G296" s="36"/>
    </row>
    <row r="297" spans="1:7" s="33" customFormat="1" ht="6.75" customHeight="1" thickBot="1" x14ac:dyDescent="0.3">
      <c r="A297" s="40"/>
      <c r="B297" s="17"/>
      <c r="C297" s="41"/>
      <c r="D297" s="38"/>
      <c r="F297" s="99"/>
      <c r="G297" s="39"/>
    </row>
    <row r="298" spans="1:7" s="33" customFormat="1" ht="13.5" customHeight="1" thickBot="1" x14ac:dyDescent="0.3">
      <c r="A298" s="40"/>
      <c r="B298" s="17" t="str">
        <f>'Integrate Physical Behavioral'!B72</f>
        <v>Process Milestone:</v>
      </c>
      <c r="C298" s="17"/>
      <c r="D298" s="238">
        <f>'Integrate Physical Behavioral'!D72</f>
        <v>0</v>
      </c>
      <c r="F298" s="247" t="str">
        <f>'Integrate Physical Behavioral'!F79</f>
        <v>N/A</v>
      </c>
      <c r="G298" s="39"/>
    </row>
    <row r="299" spans="1:7" ht="6.75" customHeight="1" thickBot="1" x14ac:dyDescent="0.3">
      <c r="A299" s="34"/>
      <c r="F299" s="92"/>
      <c r="G299" s="36"/>
    </row>
    <row r="300" spans="1:7" ht="13.5" thickBot="1" x14ac:dyDescent="0.3">
      <c r="A300" s="34"/>
      <c r="C300" s="35" t="s">
        <v>15</v>
      </c>
      <c r="F300" s="248" t="str">
        <f>'Integrate Physical Behavioral'!F94</f>
        <v xml:space="preserve"> </v>
      </c>
      <c r="G300" s="36"/>
    </row>
    <row r="301" spans="1:7" s="33" customFormat="1" ht="6.75" customHeight="1" thickBot="1" x14ac:dyDescent="0.3">
      <c r="A301" s="40"/>
      <c r="B301" s="17"/>
      <c r="C301" s="41"/>
      <c r="D301" s="38"/>
      <c r="F301" s="99"/>
      <c r="G301" s="39"/>
    </row>
    <row r="302" spans="1:7" s="33" customFormat="1" ht="13.5" customHeight="1" thickBot="1" x14ac:dyDescent="0.3">
      <c r="A302" s="40"/>
      <c r="B302" s="17" t="str">
        <f>'Integrate Physical Behavioral'!B97</f>
        <v>Process Milestone:</v>
      </c>
      <c r="C302" s="17"/>
      <c r="D302" s="238">
        <f>'Integrate Physical Behavioral'!D97</f>
        <v>0</v>
      </c>
      <c r="F302" s="247" t="str">
        <f>'Integrate Physical Behavioral'!F104</f>
        <v>N/A</v>
      </c>
      <c r="G302" s="39"/>
    </row>
    <row r="303" spans="1:7" ht="6.75" customHeight="1" thickBot="1" x14ac:dyDescent="0.3">
      <c r="A303" s="34"/>
      <c r="F303" s="92"/>
      <c r="G303" s="36"/>
    </row>
    <row r="304" spans="1:7" ht="13.5" thickBot="1" x14ac:dyDescent="0.3">
      <c r="A304" s="34"/>
      <c r="C304" s="35" t="s">
        <v>15</v>
      </c>
      <c r="F304" s="248" t="str">
        <f>'Integrate Physical Behavioral'!F119</f>
        <v xml:space="preserve"> </v>
      </c>
      <c r="G304" s="36"/>
    </row>
    <row r="305" spans="1:7" s="33" customFormat="1" ht="6.75" customHeight="1" thickBot="1" x14ac:dyDescent="0.3">
      <c r="A305" s="40"/>
      <c r="B305" s="17"/>
      <c r="C305" s="41"/>
      <c r="D305" s="38"/>
      <c r="F305" s="99"/>
      <c r="G305" s="39"/>
    </row>
    <row r="306" spans="1:7" s="33" customFormat="1" ht="13.5" customHeight="1" thickBot="1" x14ac:dyDescent="0.3">
      <c r="A306" s="40"/>
      <c r="B306" s="17" t="str">
        <f>'Integrate Physical Behavioral'!B122</f>
        <v>Process Milestone:</v>
      </c>
      <c r="C306" s="17"/>
      <c r="D306" s="238">
        <f>'Integrate Physical Behavioral'!D122</f>
        <v>0</v>
      </c>
      <c r="F306" s="247" t="str">
        <f>'Integrate Physical Behavioral'!F129</f>
        <v>N/A</v>
      </c>
      <c r="G306" s="39"/>
    </row>
    <row r="307" spans="1:7" ht="6.75" customHeight="1" thickBot="1" x14ac:dyDescent="0.3">
      <c r="A307" s="34"/>
      <c r="F307" s="92"/>
      <c r="G307" s="36"/>
    </row>
    <row r="308" spans="1:7" ht="13.5" thickBot="1" x14ac:dyDescent="0.3">
      <c r="A308" s="34"/>
      <c r="C308" s="35" t="s">
        <v>15</v>
      </c>
      <c r="F308" s="248" t="str">
        <f>'Integrate Physical Behavioral'!F144</f>
        <v xml:space="preserve"> </v>
      </c>
      <c r="G308" s="36"/>
    </row>
    <row r="309" spans="1:7" s="33" customFormat="1" ht="6.75" customHeight="1" thickBot="1" x14ac:dyDescent="0.3">
      <c r="A309" s="40"/>
      <c r="B309" s="17"/>
      <c r="C309" s="41"/>
      <c r="D309" s="38"/>
      <c r="F309" s="99"/>
      <c r="G309" s="39"/>
    </row>
    <row r="310" spans="1:7" s="33" customFormat="1" ht="13.5" customHeight="1" thickBot="1" x14ac:dyDescent="0.3">
      <c r="A310" s="40"/>
      <c r="B310" s="17" t="str">
        <f>'Integrate Physical Behavioral'!B147</f>
        <v>Improvement Milestone:</v>
      </c>
      <c r="C310" s="17"/>
      <c r="D310" s="238">
        <f>'Integrate Physical Behavioral'!D147</f>
        <v>0</v>
      </c>
      <c r="F310" s="247" t="str">
        <f>'Integrate Physical Behavioral'!F154</f>
        <v>N/A</v>
      </c>
      <c r="G310" s="39"/>
    </row>
    <row r="311" spans="1:7" ht="6.75" customHeight="1" thickBot="1" x14ac:dyDescent="0.3">
      <c r="A311" s="34"/>
      <c r="F311" s="92"/>
      <c r="G311" s="36"/>
    </row>
    <row r="312" spans="1:7" ht="13.5" thickBot="1" x14ac:dyDescent="0.3">
      <c r="A312" s="34"/>
      <c r="C312" s="35" t="s">
        <v>15</v>
      </c>
      <c r="F312" s="248" t="str">
        <f>'Integrate Physical Behavioral'!F169</f>
        <v xml:space="preserve"> </v>
      </c>
      <c r="G312" s="36"/>
    </row>
    <row r="313" spans="1:7" s="33" customFormat="1" ht="6.75" customHeight="1" thickBot="1" x14ac:dyDescent="0.3">
      <c r="A313" s="40"/>
      <c r="B313" s="17"/>
      <c r="C313" s="41"/>
      <c r="D313" s="38"/>
      <c r="F313" s="99"/>
      <c r="G313" s="39"/>
    </row>
    <row r="314" spans="1:7" s="33" customFormat="1" ht="13.5" customHeight="1" thickBot="1" x14ac:dyDescent="0.3">
      <c r="A314" s="40"/>
      <c r="B314" s="17" t="str">
        <f>'Integrate Physical Behavioral'!B172</f>
        <v>Improvement Milestone:</v>
      </c>
      <c r="C314" s="17"/>
      <c r="D314" s="238">
        <f>'Integrate Physical Behavioral'!D172</f>
        <v>0</v>
      </c>
      <c r="F314" s="247" t="str">
        <f>'Integrate Physical Behavioral'!F179</f>
        <v>N/A</v>
      </c>
      <c r="G314" s="39"/>
    </row>
    <row r="315" spans="1:7" ht="6.75" customHeight="1" thickBot="1" x14ac:dyDescent="0.3">
      <c r="A315" s="34"/>
      <c r="F315" s="92"/>
      <c r="G315" s="36"/>
    </row>
    <row r="316" spans="1:7" ht="13.5" thickBot="1" x14ac:dyDescent="0.3">
      <c r="A316" s="34"/>
      <c r="C316" s="35" t="s">
        <v>15</v>
      </c>
      <c r="F316" s="248" t="str">
        <f>'Integrate Physical Behavioral'!F194</f>
        <v xml:space="preserve"> </v>
      </c>
      <c r="G316" s="36"/>
    </row>
    <row r="317" spans="1:7" s="33" customFormat="1" ht="6.75" customHeight="1" thickBot="1" x14ac:dyDescent="0.3">
      <c r="A317" s="40"/>
      <c r="B317" s="17"/>
      <c r="C317" s="41"/>
      <c r="D317" s="38"/>
      <c r="F317" s="99"/>
      <c r="G317" s="39"/>
    </row>
    <row r="318" spans="1:7" s="33" customFormat="1" ht="13.5" customHeight="1" thickBot="1" x14ac:dyDescent="0.3">
      <c r="A318" s="40"/>
      <c r="B318" s="17" t="str">
        <f>'Integrate Physical Behavioral'!B197</f>
        <v>Improvement Milestone:</v>
      </c>
      <c r="C318" s="17"/>
      <c r="D318" s="238">
        <f>'Integrate Physical Behavioral'!D197</f>
        <v>0</v>
      </c>
      <c r="F318" s="247" t="str">
        <f>'Integrate Physical Behavioral'!F204</f>
        <v>N/A</v>
      </c>
      <c r="G318" s="39"/>
    </row>
    <row r="319" spans="1:7" ht="6.75" customHeight="1" thickBot="1" x14ac:dyDescent="0.3">
      <c r="A319" s="34"/>
      <c r="F319" s="92"/>
      <c r="G319" s="36"/>
    </row>
    <row r="320" spans="1:7" ht="13.5" thickBot="1" x14ac:dyDescent="0.3">
      <c r="A320" s="34"/>
      <c r="C320" s="35" t="s">
        <v>15</v>
      </c>
      <c r="F320" s="248" t="str">
        <f>'Integrate Physical Behavioral'!F219</f>
        <v xml:space="preserve"> </v>
      </c>
      <c r="G320" s="36"/>
    </row>
    <row r="321" spans="1:7" s="33" customFormat="1" ht="6.75" customHeight="1" thickBot="1" x14ac:dyDescent="0.3">
      <c r="A321" s="40"/>
      <c r="B321" s="17"/>
      <c r="C321" s="41"/>
      <c r="D321" s="38"/>
      <c r="F321" s="99"/>
      <c r="G321" s="39"/>
    </row>
    <row r="322" spans="1:7" s="33" customFormat="1" ht="13.5" customHeight="1" thickBot="1" x14ac:dyDescent="0.3">
      <c r="A322" s="40"/>
      <c r="B322" s="17" t="str">
        <f>'Integrate Physical Behavioral'!B222</f>
        <v>Improvement Milestone:</v>
      </c>
      <c r="C322" s="17"/>
      <c r="D322" s="238">
        <f>'Integrate Physical Behavioral'!D222</f>
        <v>0</v>
      </c>
      <c r="F322" s="247" t="str">
        <f>'Integrate Physical Behavioral'!F229</f>
        <v>N/A</v>
      </c>
      <c r="G322" s="39"/>
    </row>
    <row r="323" spans="1:7" ht="6.75" customHeight="1" thickBot="1" x14ac:dyDescent="0.3">
      <c r="A323" s="34"/>
      <c r="F323" s="92"/>
      <c r="G323" s="36"/>
    </row>
    <row r="324" spans="1:7" ht="13.5" thickBot="1" x14ac:dyDescent="0.3">
      <c r="A324" s="34"/>
      <c r="C324" s="35" t="s">
        <v>15</v>
      </c>
      <c r="F324" s="248" t="str">
        <f>'Integrate Physical Behavioral'!F244</f>
        <v xml:space="preserve"> </v>
      </c>
      <c r="G324" s="36"/>
    </row>
    <row r="325" spans="1:7" s="33" customFormat="1" ht="6.75" customHeight="1" thickBot="1" x14ac:dyDescent="0.3">
      <c r="A325" s="40"/>
      <c r="B325" s="17"/>
      <c r="C325" s="41"/>
      <c r="D325" s="38"/>
      <c r="F325" s="99"/>
      <c r="G325" s="39"/>
    </row>
    <row r="326" spans="1:7" s="33" customFormat="1" ht="13.5" customHeight="1" thickBot="1" x14ac:dyDescent="0.3">
      <c r="A326" s="40"/>
      <c r="B326" s="17" t="str">
        <f>'Integrate Physical Behavioral'!B247</f>
        <v>Improvement Milestone:</v>
      </c>
      <c r="C326" s="17"/>
      <c r="D326" s="238">
        <f>'Integrate Physical Behavioral'!D247</f>
        <v>0</v>
      </c>
      <c r="F326" s="247" t="str">
        <f>'Integrate Physical Behavioral'!F254</f>
        <v>N/A</v>
      </c>
      <c r="G326" s="39"/>
    </row>
    <row r="327" spans="1:7" ht="6.75" customHeight="1" thickBot="1" x14ac:dyDescent="0.3">
      <c r="A327" s="34"/>
      <c r="F327" s="92"/>
      <c r="G327" s="36"/>
    </row>
    <row r="328" spans="1:7" ht="13.5" thickBot="1" x14ac:dyDescent="0.3">
      <c r="A328" s="34"/>
      <c r="C328" s="35" t="s">
        <v>15</v>
      </c>
      <c r="F328" s="248" t="str">
        <f>'Integrate Physical Behavioral'!F269</f>
        <v xml:space="preserve"> </v>
      </c>
      <c r="G328" s="36"/>
    </row>
    <row r="329" spans="1:7" ht="13.5" thickBot="1" x14ac:dyDescent="0.3">
      <c r="A329" s="34"/>
      <c r="C329" s="35"/>
      <c r="F329" s="92"/>
      <c r="G329" s="36"/>
    </row>
    <row r="330" spans="1:7" ht="13.5" thickBot="1" x14ac:dyDescent="0.3">
      <c r="A330" s="34"/>
      <c r="B330" s="2" t="s">
        <v>10</v>
      </c>
      <c r="C330" s="35"/>
      <c r="F330" s="249">
        <f>'Integrate Physical Behavioral'!F18</f>
        <v>0</v>
      </c>
      <c r="G330" s="36"/>
    </row>
    <row r="331" spans="1:7" ht="13.5" thickBot="1" x14ac:dyDescent="0.3">
      <c r="A331" s="34"/>
      <c r="C331" s="35"/>
      <c r="F331" s="92"/>
      <c r="G331" s="36"/>
    </row>
    <row r="332" spans="1:7" ht="13.5" thickBot="1" x14ac:dyDescent="0.3">
      <c r="A332" s="34"/>
      <c r="B332" s="2" t="s">
        <v>66</v>
      </c>
      <c r="C332" s="35"/>
      <c r="F332" s="250">
        <f>SUM(F328,F324,F320,F316,F312,F308,F304,F300,F296,F292)</f>
        <v>0</v>
      </c>
      <c r="G332" s="36"/>
    </row>
    <row r="333" spans="1:7" ht="13.5" thickBot="1" x14ac:dyDescent="0.3">
      <c r="A333" s="34"/>
      <c r="C333" s="35"/>
      <c r="F333" s="92"/>
      <c r="G333" s="36"/>
    </row>
    <row r="334" spans="1:7" ht="13.5" thickBot="1" x14ac:dyDescent="0.3">
      <c r="A334" s="34"/>
      <c r="B334" s="2" t="s">
        <v>67</v>
      </c>
      <c r="C334" s="35"/>
      <c r="F334" s="250">
        <f>COUNT(F328,F324,F320,F316,F312,F308,F304,F300,F296,F292)</f>
        <v>0</v>
      </c>
      <c r="G334" s="36"/>
    </row>
    <row r="335" spans="1:7" ht="13.5" thickBot="1" x14ac:dyDescent="0.3">
      <c r="A335" s="34"/>
      <c r="C335" s="35"/>
      <c r="F335" s="92"/>
      <c r="G335" s="36"/>
    </row>
    <row r="336" spans="1:7" ht="13.5" thickBot="1" x14ac:dyDescent="0.3">
      <c r="A336" s="34"/>
      <c r="B336" s="2" t="s">
        <v>68</v>
      </c>
      <c r="C336" s="35"/>
      <c r="F336" s="251" t="str">
        <f>IF(F334=0," ",F332/F334)</f>
        <v xml:space="preserve"> </v>
      </c>
      <c r="G336" s="36"/>
    </row>
    <row r="337" spans="1:7" ht="13.5" thickBot="1" x14ac:dyDescent="0.3">
      <c r="A337" s="34"/>
      <c r="C337" s="35"/>
      <c r="F337" s="92"/>
      <c r="G337" s="36"/>
    </row>
    <row r="338" spans="1:7" ht="13.5" thickBot="1" x14ac:dyDescent="0.3">
      <c r="A338" s="34"/>
      <c r="B338" s="2" t="s">
        <v>69</v>
      </c>
      <c r="C338" s="35"/>
      <c r="F338" s="249" t="str">
        <f>IF(F334=0," ",F336*F330)</f>
        <v xml:space="preserve"> </v>
      </c>
      <c r="G338" s="36"/>
    </row>
    <row r="339" spans="1:7" ht="13.5" thickBot="1" x14ac:dyDescent="0.3">
      <c r="A339" s="34"/>
      <c r="C339" s="35"/>
      <c r="F339" s="92"/>
      <c r="G339" s="36"/>
    </row>
    <row r="340" spans="1:7" ht="13.5" thickBot="1" x14ac:dyDescent="0.3">
      <c r="A340" s="34"/>
      <c r="B340" s="2" t="s">
        <v>11</v>
      </c>
      <c r="C340" s="35"/>
      <c r="F340" s="252">
        <f>'Integrate Physical Behavioral'!F20</f>
        <v>0</v>
      </c>
      <c r="G340" s="36"/>
    </row>
    <row r="341" spans="1:7" ht="13.5" thickBot="1" x14ac:dyDescent="0.3">
      <c r="A341" s="34"/>
      <c r="C341" s="35"/>
      <c r="F341" s="92"/>
      <c r="G341" s="36"/>
    </row>
    <row r="342" spans="1:7" ht="13.5" thickBot="1" x14ac:dyDescent="0.3">
      <c r="A342" s="34"/>
      <c r="B342" s="239" t="s">
        <v>70</v>
      </c>
      <c r="C342" s="35"/>
      <c r="F342" s="217" t="str">
        <f>IF(F334=0," ",F338-F340)</f>
        <v xml:space="preserve"> </v>
      </c>
      <c r="G342" s="36"/>
    </row>
    <row r="343" spans="1:7" x14ac:dyDescent="0.25">
      <c r="A343" s="48"/>
      <c r="B343" s="254"/>
      <c r="C343" s="255"/>
      <c r="D343" s="50"/>
      <c r="E343" s="50"/>
      <c r="F343" s="132"/>
      <c r="G343" s="52"/>
    </row>
    <row r="344" spans="1:7" s="33" customFormat="1" ht="15.75" thickBot="1" x14ac:dyDescent="0.3">
      <c r="A344" s="27" t="s">
        <v>112</v>
      </c>
      <c r="B344" s="28"/>
      <c r="C344" s="28"/>
      <c r="D344" s="29"/>
      <c r="E344" s="30"/>
      <c r="F344" s="111"/>
      <c r="G344" s="32"/>
    </row>
    <row r="345" spans="1:7" s="33" customFormat="1" ht="13.5" customHeight="1" thickBot="1" x14ac:dyDescent="0.3">
      <c r="A345" s="40"/>
      <c r="B345" s="17" t="str">
        <f>'Specialty Care Access'!B22</f>
        <v>Process Milestone:</v>
      </c>
      <c r="C345" s="17"/>
      <c r="D345" s="238">
        <f>'Specialty Care Access'!D22</f>
        <v>0</v>
      </c>
      <c r="F345" s="247" t="str">
        <f>'Specialty Care Access'!F29</f>
        <v>N/A</v>
      </c>
      <c r="G345" s="39"/>
    </row>
    <row r="346" spans="1:7" ht="6.75" customHeight="1" thickBot="1" x14ac:dyDescent="0.3">
      <c r="A346" s="34"/>
      <c r="F346" s="92"/>
      <c r="G346" s="36"/>
    </row>
    <row r="347" spans="1:7" ht="13.5" thickBot="1" x14ac:dyDescent="0.3">
      <c r="A347" s="34"/>
      <c r="C347" s="35" t="s">
        <v>15</v>
      </c>
      <c r="F347" s="248" t="str">
        <f>'Specialty Care Access'!F44</f>
        <v xml:space="preserve"> </v>
      </c>
      <c r="G347" s="36"/>
    </row>
    <row r="348" spans="1:7" s="33" customFormat="1" ht="6.75" customHeight="1" thickBot="1" x14ac:dyDescent="0.3">
      <c r="A348" s="40"/>
      <c r="B348" s="17"/>
      <c r="C348" s="41"/>
      <c r="D348" s="38"/>
      <c r="F348" s="99"/>
      <c r="G348" s="39"/>
    </row>
    <row r="349" spans="1:7" s="33" customFormat="1" ht="13.5" customHeight="1" thickBot="1" x14ac:dyDescent="0.3">
      <c r="A349" s="40"/>
      <c r="B349" s="17" t="str">
        <f>'Specialty Care Access'!B47</f>
        <v>Process Milestone:</v>
      </c>
      <c r="C349" s="17"/>
      <c r="D349" s="238">
        <f>'Specialty Care Access'!D47</f>
        <v>0</v>
      </c>
      <c r="F349" s="247" t="str">
        <f>'Specialty Care Access'!F54</f>
        <v>N/A</v>
      </c>
      <c r="G349" s="39"/>
    </row>
    <row r="350" spans="1:7" ht="6.75" customHeight="1" thickBot="1" x14ac:dyDescent="0.3">
      <c r="A350" s="34"/>
      <c r="F350" s="92"/>
      <c r="G350" s="36"/>
    </row>
    <row r="351" spans="1:7" ht="13.5" thickBot="1" x14ac:dyDescent="0.3">
      <c r="A351" s="34"/>
      <c r="C351" s="35" t="s">
        <v>15</v>
      </c>
      <c r="F351" s="248" t="str">
        <f>'Specialty Care Access'!F69</f>
        <v xml:space="preserve"> </v>
      </c>
      <c r="G351" s="36"/>
    </row>
    <row r="352" spans="1:7" s="33" customFormat="1" ht="6.75" customHeight="1" thickBot="1" x14ac:dyDescent="0.3">
      <c r="A352" s="40"/>
      <c r="B352" s="17"/>
      <c r="C352" s="41"/>
      <c r="D352" s="38"/>
      <c r="F352" s="99"/>
      <c r="G352" s="39"/>
    </row>
    <row r="353" spans="1:7" s="33" customFormat="1" ht="13.5" customHeight="1" thickBot="1" x14ac:dyDescent="0.3">
      <c r="A353" s="40"/>
      <c r="B353" s="17" t="str">
        <f>'Specialty Care Access'!B72</f>
        <v>Process Milestone:</v>
      </c>
      <c r="C353" s="17"/>
      <c r="D353" s="238">
        <f>'Specialty Care Access'!D72</f>
        <v>0</v>
      </c>
      <c r="F353" s="247" t="str">
        <f>'Specialty Care Access'!F79</f>
        <v>N/A</v>
      </c>
      <c r="G353" s="39"/>
    </row>
    <row r="354" spans="1:7" ht="6.75" customHeight="1" thickBot="1" x14ac:dyDescent="0.3">
      <c r="A354" s="34"/>
      <c r="F354" s="92"/>
      <c r="G354" s="36"/>
    </row>
    <row r="355" spans="1:7" ht="13.5" thickBot="1" x14ac:dyDescent="0.3">
      <c r="A355" s="34"/>
      <c r="C355" s="35" t="s">
        <v>15</v>
      </c>
      <c r="F355" s="248" t="str">
        <f>'Specialty Care Access'!F94</f>
        <v xml:space="preserve"> </v>
      </c>
      <c r="G355" s="36"/>
    </row>
    <row r="356" spans="1:7" s="33" customFormat="1" ht="6.75" customHeight="1" thickBot="1" x14ac:dyDescent="0.3">
      <c r="A356" s="40"/>
      <c r="B356" s="17"/>
      <c r="C356" s="41"/>
      <c r="D356" s="38"/>
      <c r="F356" s="99"/>
      <c r="G356" s="39"/>
    </row>
    <row r="357" spans="1:7" s="33" customFormat="1" ht="13.5" customHeight="1" thickBot="1" x14ac:dyDescent="0.3">
      <c r="A357" s="40"/>
      <c r="B357" s="17" t="str">
        <f>'Specialty Care Access'!B97</f>
        <v>Process Milestone:</v>
      </c>
      <c r="C357" s="17"/>
      <c r="D357" s="238">
        <f>'Specialty Care Access'!D97</f>
        <v>0</v>
      </c>
      <c r="F357" s="247" t="str">
        <f>'Specialty Care Access'!F104</f>
        <v>N/A</v>
      </c>
      <c r="G357" s="39"/>
    </row>
    <row r="358" spans="1:7" ht="6.75" customHeight="1" thickBot="1" x14ac:dyDescent="0.3">
      <c r="A358" s="34"/>
      <c r="F358" s="92"/>
      <c r="G358" s="36"/>
    </row>
    <row r="359" spans="1:7" ht="13.5" thickBot="1" x14ac:dyDescent="0.3">
      <c r="A359" s="34"/>
      <c r="C359" s="35" t="s">
        <v>15</v>
      </c>
      <c r="F359" s="248" t="str">
        <f>'Specialty Care Access'!F119</f>
        <v xml:space="preserve"> </v>
      </c>
      <c r="G359" s="36"/>
    </row>
    <row r="360" spans="1:7" s="33" customFormat="1" ht="6.75" customHeight="1" thickBot="1" x14ac:dyDescent="0.3">
      <c r="A360" s="40"/>
      <c r="B360" s="17"/>
      <c r="C360" s="41"/>
      <c r="D360" s="38"/>
      <c r="F360" s="99"/>
      <c r="G360" s="39"/>
    </row>
    <row r="361" spans="1:7" s="33" customFormat="1" ht="13.5" customHeight="1" thickBot="1" x14ac:dyDescent="0.3">
      <c r="A361" s="40"/>
      <c r="B361" s="17" t="str">
        <f>'Specialty Care Access'!B122</f>
        <v>Process Milestone:</v>
      </c>
      <c r="C361" s="17"/>
      <c r="D361" s="238">
        <f>'Specialty Care Access'!D122</f>
        <v>0</v>
      </c>
      <c r="F361" s="247" t="str">
        <f>'Specialty Care Access'!F129</f>
        <v>N/A</v>
      </c>
      <c r="G361" s="39"/>
    </row>
    <row r="362" spans="1:7" ht="6.75" customHeight="1" thickBot="1" x14ac:dyDescent="0.3">
      <c r="A362" s="34"/>
      <c r="F362" s="92"/>
      <c r="G362" s="36"/>
    </row>
    <row r="363" spans="1:7" ht="13.5" thickBot="1" x14ac:dyDescent="0.3">
      <c r="A363" s="34"/>
      <c r="C363" s="35" t="s">
        <v>15</v>
      </c>
      <c r="F363" s="248" t="str">
        <f>'Specialty Care Access'!F144</f>
        <v xml:space="preserve"> </v>
      </c>
      <c r="G363" s="36"/>
    </row>
    <row r="364" spans="1:7" s="33" customFormat="1" ht="6.75" customHeight="1" thickBot="1" x14ac:dyDescent="0.3">
      <c r="A364" s="40"/>
      <c r="B364" s="17"/>
      <c r="C364" s="41"/>
      <c r="D364" s="38"/>
      <c r="F364" s="99"/>
      <c r="G364" s="39"/>
    </row>
    <row r="365" spans="1:7" s="33" customFormat="1" ht="13.5" customHeight="1" thickBot="1" x14ac:dyDescent="0.3">
      <c r="A365" s="40"/>
      <c r="B365" s="17" t="str">
        <f>'Specialty Care Access'!B147</f>
        <v>Improvement Milestone:</v>
      </c>
      <c r="C365" s="17"/>
      <c r="D365" s="238">
        <f>'Specialty Care Access'!D147</f>
        <v>0</v>
      </c>
      <c r="F365" s="247" t="str">
        <f>'Specialty Care Access'!F154</f>
        <v>N/A</v>
      </c>
      <c r="G365" s="39"/>
    </row>
    <row r="366" spans="1:7" ht="6.75" customHeight="1" thickBot="1" x14ac:dyDescent="0.3">
      <c r="A366" s="34"/>
      <c r="F366" s="92"/>
      <c r="G366" s="36"/>
    </row>
    <row r="367" spans="1:7" ht="13.5" thickBot="1" x14ac:dyDescent="0.3">
      <c r="A367" s="34"/>
      <c r="C367" s="35" t="s">
        <v>15</v>
      </c>
      <c r="F367" s="248" t="str">
        <f>'Specialty Care Access'!F169</f>
        <v xml:space="preserve"> </v>
      </c>
      <c r="G367" s="36"/>
    </row>
    <row r="368" spans="1:7" s="33" customFormat="1" ht="6.75" customHeight="1" thickBot="1" x14ac:dyDescent="0.3">
      <c r="A368" s="40"/>
      <c r="B368" s="17"/>
      <c r="C368" s="41"/>
      <c r="D368" s="38"/>
      <c r="F368" s="99"/>
      <c r="G368" s="39"/>
    </row>
    <row r="369" spans="1:7" s="33" customFormat="1" ht="13.5" customHeight="1" thickBot="1" x14ac:dyDescent="0.3">
      <c r="A369" s="40"/>
      <c r="B369" s="17" t="str">
        <f>'Specialty Care Access'!B172</f>
        <v>Improvement Milestone:</v>
      </c>
      <c r="C369" s="17"/>
      <c r="D369" s="238">
        <f>'Specialty Care Access'!D172</f>
        <v>0</v>
      </c>
      <c r="F369" s="247" t="str">
        <f>'Specialty Care Access'!F179</f>
        <v>N/A</v>
      </c>
      <c r="G369" s="39"/>
    </row>
    <row r="370" spans="1:7" ht="6.75" customHeight="1" thickBot="1" x14ac:dyDescent="0.3">
      <c r="A370" s="34"/>
      <c r="F370" s="92"/>
      <c r="G370" s="36"/>
    </row>
    <row r="371" spans="1:7" ht="13.5" thickBot="1" x14ac:dyDescent="0.3">
      <c r="A371" s="34"/>
      <c r="C371" s="35" t="s">
        <v>15</v>
      </c>
      <c r="F371" s="248" t="str">
        <f>'Specialty Care Access'!F194</f>
        <v xml:space="preserve"> </v>
      </c>
      <c r="G371" s="36"/>
    </row>
    <row r="372" spans="1:7" s="33" customFormat="1" ht="6.75" customHeight="1" thickBot="1" x14ac:dyDescent="0.3">
      <c r="A372" s="40"/>
      <c r="B372" s="17"/>
      <c r="C372" s="41"/>
      <c r="D372" s="38"/>
      <c r="F372" s="99"/>
      <c r="G372" s="39"/>
    </row>
    <row r="373" spans="1:7" s="33" customFormat="1" ht="13.5" customHeight="1" thickBot="1" x14ac:dyDescent="0.3">
      <c r="A373" s="40"/>
      <c r="B373" s="17" t="str">
        <f>'Specialty Care Access'!B197</f>
        <v>Improvement Milestone:</v>
      </c>
      <c r="C373" s="17"/>
      <c r="D373" s="238">
        <f>'Specialty Care Access'!D197</f>
        <v>0</v>
      </c>
      <c r="F373" s="247" t="str">
        <f>'Specialty Care Access'!F204</f>
        <v>N/A</v>
      </c>
      <c r="G373" s="39"/>
    </row>
    <row r="374" spans="1:7" ht="6.75" customHeight="1" thickBot="1" x14ac:dyDescent="0.3">
      <c r="A374" s="34"/>
      <c r="F374" s="92"/>
      <c r="G374" s="36"/>
    </row>
    <row r="375" spans="1:7" ht="13.5" thickBot="1" x14ac:dyDescent="0.3">
      <c r="A375" s="34"/>
      <c r="C375" s="35" t="s">
        <v>15</v>
      </c>
      <c r="F375" s="248" t="str">
        <f>'Specialty Care Access'!F219</f>
        <v xml:space="preserve"> </v>
      </c>
      <c r="G375" s="36"/>
    </row>
    <row r="376" spans="1:7" s="33" customFormat="1" ht="6.75" customHeight="1" thickBot="1" x14ac:dyDescent="0.3">
      <c r="A376" s="40"/>
      <c r="B376" s="17"/>
      <c r="C376" s="41"/>
      <c r="D376" s="38"/>
      <c r="F376" s="99"/>
      <c r="G376" s="39"/>
    </row>
    <row r="377" spans="1:7" s="33" customFormat="1" ht="13.5" customHeight="1" thickBot="1" x14ac:dyDescent="0.3">
      <c r="A377" s="40"/>
      <c r="B377" s="17" t="str">
        <f>'Specialty Care Access'!B222</f>
        <v>Improvement Milestone:</v>
      </c>
      <c r="C377" s="17"/>
      <c r="D377" s="238">
        <f>'Specialty Care Access'!D222</f>
        <v>0</v>
      </c>
      <c r="F377" s="247" t="str">
        <f>'Specialty Care Access'!F229</f>
        <v>N/A</v>
      </c>
      <c r="G377" s="39"/>
    </row>
    <row r="378" spans="1:7" ht="6.75" customHeight="1" thickBot="1" x14ac:dyDescent="0.3">
      <c r="A378" s="34"/>
      <c r="F378" s="92"/>
      <c r="G378" s="36"/>
    </row>
    <row r="379" spans="1:7" ht="13.5" thickBot="1" x14ac:dyDescent="0.3">
      <c r="A379" s="34"/>
      <c r="C379" s="35" t="s">
        <v>15</v>
      </c>
      <c r="F379" s="248" t="str">
        <f>'Specialty Care Access'!F244</f>
        <v xml:space="preserve"> </v>
      </c>
      <c r="G379" s="36"/>
    </row>
    <row r="380" spans="1:7" s="33" customFormat="1" ht="6.75" customHeight="1" thickBot="1" x14ac:dyDescent="0.3">
      <c r="A380" s="40"/>
      <c r="B380" s="17"/>
      <c r="C380" s="41"/>
      <c r="D380" s="38"/>
      <c r="F380" s="99"/>
      <c r="G380" s="39"/>
    </row>
    <row r="381" spans="1:7" s="33" customFormat="1" ht="13.5" customHeight="1" thickBot="1" x14ac:dyDescent="0.3">
      <c r="A381" s="40"/>
      <c r="B381" s="17" t="str">
        <f>'Specialty Care Access'!B247</f>
        <v>Improvement Milestone:</v>
      </c>
      <c r="C381" s="17"/>
      <c r="D381" s="238">
        <f>'Specialty Care Access'!D247</f>
        <v>0</v>
      </c>
      <c r="F381" s="247" t="str">
        <f>'Specialty Care Access'!F254</f>
        <v>N/A</v>
      </c>
      <c r="G381" s="39"/>
    </row>
    <row r="382" spans="1:7" ht="6.75" customHeight="1" thickBot="1" x14ac:dyDescent="0.3">
      <c r="A382" s="34"/>
      <c r="F382" s="92"/>
      <c r="G382" s="36"/>
    </row>
    <row r="383" spans="1:7" ht="13.5" thickBot="1" x14ac:dyDescent="0.3">
      <c r="A383" s="34"/>
      <c r="C383" s="35" t="s">
        <v>15</v>
      </c>
      <c r="F383" s="248" t="str">
        <f>'Specialty Care Access'!F269</f>
        <v xml:space="preserve"> </v>
      </c>
      <c r="G383" s="36"/>
    </row>
    <row r="384" spans="1:7" ht="13.5" thickBot="1" x14ac:dyDescent="0.3">
      <c r="A384" s="34"/>
      <c r="C384" s="35"/>
      <c r="F384" s="92"/>
      <c r="G384" s="36"/>
    </row>
    <row r="385" spans="1:7" ht="13.5" thickBot="1" x14ac:dyDescent="0.3">
      <c r="A385" s="34"/>
      <c r="B385" s="2" t="s">
        <v>10</v>
      </c>
      <c r="C385" s="35"/>
      <c r="F385" s="249">
        <f>'Specialty Care Access'!F18</f>
        <v>0</v>
      </c>
      <c r="G385" s="36"/>
    </row>
    <row r="386" spans="1:7" ht="13.5" thickBot="1" x14ac:dyDescent="0.3">
      <c r="A386" s="34"/>
      <c r="C386" s="35"/>
      <c r="F386" s="92"/>
      <c r="G386" s="36"/>
    </row>
    <row r="387" spans="1:7" ht="13.5" thickBot="1" x14ac:dyDescent="0.3">
      <c r="A387" s="34"/>
      <c r="B387" s="2" t="s">
        <v>66</v>
      </c>
      <c r="C387" s="35"/>
      <c r="F387" s="250">
        <f>SUM(F383,F379,F375,F371,F367,F363,F359,F355,F351,F347)</f>
        <v>0</v>
      </c>
      <c r="G387" s="36"/>
    </row>
    <row r="388" spans="1:7" ht="13.5" thickBot="1" x14ac:dyDescent="0.3">
      <c r="A388" s="34"/>
      <c r="C388" s="35"/>
      <c r="F388" s="92"/>
      <c r="G388" s="36"/>
    </row>
    <row r="389" spans="1:7" ht="13.5" thickBot="1" x14ac:dyDescent="0.3">
      <c r="A389" s="34"/>
      <c r="B389" s="2" t="s">
        <v>67</v>
      </c>
      <c r="C389" s="35"/>
      <c r="F389" s="250">
        <f>COUNT(F383,F379,F375,F371,F367,F363,F359,F355,F351,F347)</f>
        <v>0</v>
      </c>
      <c r="G389" s="36"/>
    </row>
    <row r="390" spans="1:7" ht="13.5" thickBot="1" x14ac:dyDescent="0.3">
      <c r="A390" s="34"/>
      <c r="C390" s="35"/>
      <c r="F390" s="92"/>
      <c r="G390" s="36"/>
    </row>
    <row r="391" spans="1:7" ht="13.5" thickBot="1" x14ac:dyDescent="0.3">
      <c r="A391" s="34"/>
      <c r="B391" s="2" t="s">
        <v>68</v>
      </c>
      <c r="C391" s="35"/>
      <c r="F391" s="251" t="str">
        <f>IF(F389=0," ",F387/F389)</f>
        <v xml:space="preserve"> </v>
      </c>
      <c r="G391" s="36"/>
    </row>
    <row r="392" spans="1:7" ht="13.5" thickBot="1" x14ac:dyDescent="0.3">
      <c r="A392" s="34"/>
      <c r="C392" s="35"/>
      <c r="F392" s="92"/>
      <c r="G392" s="36"/>
    </row>
    <row r="393" spans="1:7" ht="13.5" thickBot="1" x14ac:dyDescent="0.3">
      <c r="A393" s="34"/>
      <c r="B393" s="2" t="s">
        <v>69</v>
      </c>
      <c r="C393" s="35"/>
      <c r="F393" s="249" t="str">
        <f>IF(F389=0," ",F391*F385)</f>
        <v xml:space="preserve"> </v>
      </c>
      <c r="G393" s="36"/>
    </row>
    <row r="394" spans="1:7" ht="13.5" thickBot="1" x14ac:dyDescent="0.3">
      <c r="A394" s="34"/>
      <c r="C394" s="35"/>
      <c r="F394" s="92"/>
      <c r="G394" s="36"/>
    </row>
    <row r="395" spans="1:7" ht="13.5" thickBot="1" x14ac:dyDescent="0.3">
      <c r="A395" s="34"/>
      <c r="B395" s="2" t="s">
        <v>11</v>
      </c>
      <c r="C395" s="35"/>
      <c r="F395" s="252">
        <f>'Specialty Care Access'!F20</f>
        <v>0</v>
      </c>
      <c r="G395" s="36"/>
    </row>
    <row r="396" spans="1:7" ht="13.5" thickBot="1" x14ac:dyDescent="0.3">
      <c r="A396" s="34"/>
      <c r="C396" s="35"/>
      <c r="F396" s="92"/>
      <c r="G396" s="36"/>
    </row>
    <row r="397" spans="1:7" ht="13.5" thickBot="1" x14ac:dyDescent="0.3">
      <c r="A397" s="34"/>
      <c r="B397" s="239" t="s">
        <v>70</v>
      </c>
      <c r="C397" s="35"/>
      <c r="F397" s="217" t="str">
        <f>IF(F389=0," ",F393-F395)</f>
        <v xml:space="preserve"> </v>
      </c>
      <c r="G397" s="36"/>
    </row>
    <row r="398" spans="1:7" x14ac:dyDescent="0.25">
      <c r="A398" s="48"/>
      <c r="B398" s="254"/>
      <c r="C398" s="255"/>
      <c r="D398" s="50"/>
      <c r="E398" s="50"/>
      <c r="F398" s="132"/>
      <c r="G398" s="52"/>
    </row>
    <row r="399" spans="1:7" s="33" customFormat="1" ht="15.75" thickBot="1" x14ac:dyDescent="0.3">
      <c r="A399" s="27" t="s">
        <v>113</v>
      </c>
      <c r="B399" s="28"/>
      <c r="C399" s="28"/>
      <c r="D399" s="29"/>
      <c r="E399" s="30"/>
      <c r="F399" s="111"/>
      <c r="G399" s="32"/>
    </row>
    <row r="400" spans="1:7" s="33" customFormat="1" ht="13.5" customHeight="1" thickBot="1" x14ac:dyDescent="0.3">
      <c r="A400" s="40"/>
      <c r="B400" s="17" t="str">
        <f>'Patient Care Navigation'!B22</f>
        <v>Process Milestone:</v>
      </c>
      <c r="C400" s="17"/>
      <c r="D400" s="238">
        <f>'Patient Care Navigation'!D22</f>
        <v>0</v>
      </c>
      <c r="F400" s="247" t="str">
        <f>'Patient Care Navigation'!F29</f>
        <v>N/A</v>
      </c>
      <c r="G400" s="39"/>
    </row>
    <row r="401" spans="1:7" ht="6.75" customHeight="1" thickBot="1" x14ac:dyDescent="0.3">
      <c r="A401" s="34"/>
      <c r="F401" s="92"/>
      <c r="G401" s="36"/>
    </row>
    <row r="402" spans="1:7" ht="13.5" thickBot="1" x14ac:dyDescent="0.3">
      <c r="A402" s="34"/>
      <c r="C402" s="35" t="s">
        <v>15</v>
      </c>
      <c r="F402" s="248" t="str">
        <f>'Patient Care Navigation'!F44</f>
        <v xml:space="preserve"> </v>
      </c>
      <c r="G402" s="36"/>
    </row>
    <row r="403" spans="1:7" s="33" customFormat="1" ht="6.75" customHeight="1" thickBot="1" x14ac:dyDescent="0.3">
      <c r="A403" s="40"/>
      <c r="B403" s="17"/>
      <c r="C403" s="41"/>
      <c r="D403" s="38"/>
      <c r="F403" s="99"/>
      <c r="G403" s="39"/>
    </row>
    <row r="404" spans="1:7" s="33" customFormat="1" ht="13.5" customHeight="1" thickBot="1" x14ac:dyDescent="0.3">
      <c r="A404" s="40"/>
      <c r="B404" s="17" t="str">
        <f>'Patient Care Navigation'!B47</f>
        <v>Process Milestone:</v>
      </c>
      <c r="C404" s="17"/>
      <c r="D404" s="238">
        <f>'Patient Care Navigation'!D47</f>
        <v>0</v>
      </c>
      <c r="F404" s="247" t="str">
        <f>'Patient Care Navigation'!F54</f>
        <v>N/A</v>
      </c>
      <c r="G404" s="39"/>
    </row>
    <row r="405" spans="1:7" ht="6.75" customHeight="1" thickBot="1" x14ac:dyDescent="0.3">
      <c r="A405" s="34"/>
      <c r="F405" s="92"/>
      <c r="G405" s="36"/>
    </row>
    <row r="406" spans="1:7" ht="13.5" thickBot="1" x14ac:dyDescent="0.3">
      <c r="A406" s="34"/>
      <c r="C406" s="35" t="s">
        <v>15</v>
      </c>
      <c r="F406" s="248" t="str">
        <f>'Patient Care Navigation'!F69</f>
        <v xml:space="preserve"> </v>
      </c>
      <c r="G406" s="36"/>
    </row>
    <row r="407" spans="1:7" s="33" customFormat="1" ht="6.75" customHeight="1" thickBot="1" x14ac:dyDescent="0.3">
      <c r="A407" s="40"/>
      <c r="B407" s="17"/>
      <c r="C407" s="41"/>
      <c r="D407" s="38"/>
      <c r="F407" s="99"/>
      <c r="G407" s="39"/>
    </row>
    <row r="408" spans="1:7" s="33" customFormat="1" ht="13.5" customHeight="1" thickBot="1" x14ac:dyDescent="0.3">
      <c r="A408" s="40"/>
      <c r="B408" s="17" t="str">
        <f>'Patient Care Navigation'!B72</f>
        <v>Process Milestone:</v>
      </c>
      <c r="C408" s="17"/>
      <c r="D408" s="238">
        <f>'Patient Care Navigation'!D72</f>
        <v>0</v>
      </c>
      <c r="F408" s="247" t="str">
        <f>'Patient Care Navigation'!F79</f>
        <v>N/A</v>
      </c>
      <c r="G408" s="39"/>
    </row>
    <row r="409" spans="1:7" ht="6.75" customHeight="1" thickBot="1" x14ac:dyDescent="0.3">
      <c r="A409" s="34"/>
      <c r="F409" s="92"/>
      <c r="G409" s="36"/>
    </row>
    <row r="410" spans="1:7" ht="13.5" thickBot="1" x14ac:dyDescent="0.3">
      <c r="A410" s="34"/>
      <c r="C410" s="35" t="s">
        <v>15</v>
      </c>
      <c r="F410" s="248" t="str">
        <f>'Patient Care Navigation'!F94</f>
        <v xml:space="preserve"> </v>
      </c>
      <c r="G410" s="36"/>
    </row>
    <row r="411" spans="1:7" s="33" customFormat="1" ht="6.75" customHeight="1" thickBot="1" x14ac:dyDescent="0.3">
      <c r="A411" s="40"/>
      <c r="B411" s="17"/>
      <c r="C411" s="41"/>
      <c r="D411" s="38"/>
      <c r="F411" s="99"/>
      <c r="G411" s="39"/>
    </row>
    <row r="412" spans="1:7" s="33" customFormat="1" ht="13.5" customHeight="1" thickBot="1" x14ac:dyDescent="0.3">
      <c r="A412" s="40"/>
      <c r="B412" s="17" t="str">
        <f>'Patient Care Navigation'!B97</f>
        <v>Process Milestone:</v>
      </c>
      <c r="C412" s="17"/>
      <c r="D412" s="238">
        <f>'Patient Care Navigation'!D97</f>
        <v>0</v>
      </c>
      <c r="F412" s="247" t="str">
        <f>'Patient Care Navigation'!F104</f>
        <v>N/A</v>
      </c>
      <c r="G412" s="39"/>
    </row>
    <row r="413" spans="1:7" ht="6.75" customHeight="1" thickBot="1" x14ac:dyDescent="0.3">
      <c r="A413" s="34"/>
      <c r="F413" s="92"/>
      <c r="G413" s="36"/>
    </row>
    <row r="414" spans="1:7" ht="13.5" thickBot="1" x14ac:dyDescent="0.3">
      <c r="A414" s="34"/>
      <c r="C414" s="35" t="s">
        <v>15</v>
      </c>
      <c r="F414" s="248" t="str">
        <f>'Patient Care Navigation'!F119</f>
        <v xml:space="preserve"> </v>
      </c>
      <c r="G414" s="36"/>
    </row>
    <row r="415" spans="1:7" s="33" customFormat="1" ht="6.75" customHeight="1" thickBot="1" x14ac:dyDescent="0.3">
      <c r="A415" s="40"/>
      <c r="B415" s="17"/>
      <c r="C415" s="41"/>
      <c r="D415" s="38"/>
      <c r="F415" s="99"/>
      <c r="G415" s="39"/>
    </row>
    <row r="416" spans="1:7" s="33" customFormat="1" ht="13.5" customHeight="1" thickBot="1" x14ac:dyDescent="0.3">
      <c r="A416" s="40"/>
      <c r="B416" s="17" t="str">
        <f>'Patient Care Navigation'!B122</f>
        <v>Process Milestone:</v>
      </c>
      <c r="C416" s="17"/>
      <c r="D416" s="238">
        <f>'Patient Care Navigation'!D122</f>
        <v>0</v>
      </c>
      <c r="F416" s="247" t="str">
        <f>'Patient Care Navigation'!F129</f>
        <v>N/A</v>
      </c>
      <c r="G416" s="39"/>
    </row>
    <row r="417" spans="1:7" ht="6.75" customHeight="1" thickBot="1" x14ac:dyDescent="0.3">
      <c r="A417" s="34"/>
      <c r="F417" s="92"/>
      <c r="G417" s="36"/>
    </row>
    <row r="418" spans="1:7" ht="13.5" thickBot="1" x14ac:dyDescent="0.3">
      <c r="A418" s="34"/>
      <c r="C418" s="35" t="s">
        <v>15</v>
      </c>
      <c r="F418" s="248" t="str">
        <f>'Patient Care Navigation'!F144</f>
        <v xml:space="preserve"> </v>
      </c>
      <c r="G418" s="36"/>
    </row>
    <row r="419" spans="1:7" s="33" customFormat="1" ht="6.75" customHeight="1" thickBot="1" x14ac:dyDescent="0.3">
      <c r="A419" s="40"/>
      <c r="B419" s="17"/>
      <c r="C419" s="41"/>
      <c r="D419" s="38"/>
      <c r="F419" s="99"/>
      <c r="G419" s="39"/>
    </row>
    <row r="420" spans="1:7" s="33" customFormat="1" ht="13.5" customHeight="1" thickBot="1" x14ac:dyDescent="0.3">
      <c r="A420" s="40"/>
      <c r="B420" s="17" t="str">
        <f>'Patient Care Navigation'!B147</f>
        <v>Improvement Milestone:</v>
      </c>
      <c r="C420" s="17"/>
      <c r="D420" s="238">
        <f>'Patient Care Navigation'!D147</f>
        <v>0</v>
      </c>
      <c r="F420" s="247" t="str">
        <f>'Patient Care Navigation'!F154</f>
        <v>N/A</v>
      </c>
      <c r="G420" s="39"/>
    </row>
    <row r="421" spans="1:7" ht="6.75" customHeight="1" thickBot="1" x14ac:dyDescent="0.3">
      <c r="A421" s="34"/>
      <c r="F421" s="92"/>
      <c r="G421" s="36"/>
    </row>
    <row r="422" spans="1:7" ht="13.5" thickBot="1" x14ac:dyDescent="0.3">
      <c r="A422" s="34"/>
      <c r="C422" s="35" t="s">
        <v>15</v>
      </c>
      <c r="F422" s="248" t="str">
        <f>'Patient Care Navigation'!F169</f>
        <v xml:space="preserve"> </v>
      </c>
      <c r="G422" s="36"/>
    </row>
    <row r="423" spans="1:7" s="33" customFormat="1" ht="6.75" customHeight="1" thickBot="1" x14ac:dyDescent="0.3">
      <c r="A423" s="40"/>
      <c r="B423" s="17"/>
      <c r="C423" s="41"/>
      <c r="D423" s="38"/>
      <c r="F423" s="99"/>
      <c r="G423" s="39"/>
    </row>
    <row r="424" spans="1:7" s="33" customFormat="1" ht="13.5" customHeight="1" thickBot="1" x14ac:dyDescent="0.3">
      <c r="A424" s="40"/>
      <c r="B424" s="17" t="str">
        <f>'Patient Care Navigation'!B172</f>
        <v>Improvement Milestone:</v>
      </c>
      <c r="C424" s="17"/>
      <c r="D424" s="238">
        <f>'Patient Care Navigation'!D172</f>
        <v>0</v>
      </c>
      <c r="F424" s="247" t="str">
        <f>'Patient Care Navigation'!F179</f>
        <v>N/A</v>
      </c>
      <c r="G424" s="39"/>
    </row>
    <row r="425" spans="1:7" ht="6.75" customHeight="1" thickBot="1" x14ac:dyDescent="0.3">
      <c r="A425" s="34"/>
      <c r="F425" s="92"/>
      <c r="G425" s="36"/>
    </row>
    <row r="426" spans="1:7" ht="13.5" thickBot="1" x14ac:dyDescent="0.3">
      <c r="A426" s="34"/>
      <c r="C426" s="35" t="s">
        <v>15</v>
      </c>
      <c r="F426" s="248" t="str">
        <f>'Patient Care Navigation'!F194</f>
        <v xml:space="preserve"> </v>
      </c>
      <c r="G426" s="36"/>
    </row>
    <row r="427" spans="1:7" s="33" customFormat="1" ht="6.75" customHeight="1" thickBot="1" x14ac:dyDescent="0.3">
      <c r="A427" s="40"/>
      <c r="B427" s="17"/>
      <c r="C427" s="41"/>
      <c r="D427" s="38"/>
      <c r="F427" s="99"/>
      <c r="G427" s="39"/>
    </row>
    <row r="428" spans="1:7" s="33" customFormat="1" ht="13.5" customHeight="1" thickBot="1" x14ac:dyDescent="0.3">
      <c r="A428" s="40"/>
      <c r="B428" s="17" t="str">
        <f>'Patient Care Navigation'!B197</f>
        <v>Improvement Milestone:</v>
      </c>
      <c r="C428" s="17"/>
      <c r="D428" s="238">
        <f>'Patient Care Navigation'!D197</f>
        <v>0</v>
      </c>
      <c r="F428" s="247" t="str">
        <f>'Patient Care Navigation'!F204</f>
        <v>N/A</v>
      </c>
      <c r="G428" s="39"/>
    </row>
    <row r="429" spans="1:7" ht="6.75" customHeight="1" thickBot="1" x14ac:dyDescent="0.3">
      <c r="A429" s="34"/>
      <c r="F429" s="92"/>
      <c r="G429" s="36"/>
    </row>
    <row r="430" spans="1:7" ht="13.5" thickBot="1" x14ac:dyDescent="0.3">
      <c r="A430" s="34"/>
      <c r="C430" s="35" t="s">
        <v>15</v>
      </c>
      <c r="F430" s="248" t="str">
        <f>'Patient Care Navigation'!F219</f>
        <v xml:space="preserve"> </v>
      </c>
      <c r="G430" s="36"/>
    </row>
    <row r="431" spans="1:7" s="33" customFormat="1" ht="6.75" customHeight="1" thickBot="1" x14ac:dyDescent="0.3">
      <c r="A431" s="40"/>
      <c r="B431" s="17"/>
      <c r="C431" s="41"/>
      <c r="D431" s="38"/>
      <c r="F431" s="99"/>
      <c r="G431" s="39"/>
    </row>
    <row r="432" spans="1:7" s="33" customFormat="1" ht="13.5" customHeight="1" thickBot="1" x14ac:dyDescent="0.3">
      <c r="A432" s="40"/>
      <c r="B432" s="17" t="str">
        <f>'Patient Care Navigation'!B222</f>
        <v>Improvement Milestone:</v>
      </c>
      <c r="C432" s="17"/>
      <c r="D432" s="238">
        <f>'Patient Care Navigation'!D222</f>
        <v>0</v>
      </c>
      <c r="F432" s="247" t="str">
        <f>'Patient Care Navigation'!F229</f>
        <v>N/A</v>
      </c>
      <c r="G432" s="39"/>
    </row>
    <row r="433" spans="1:7" ht="6.75" customHeight="1" thickBot="1" x14ac:dyDescent="0.3">
      <c r="A433" s="34"/>
      <c r="F433" s="92"/>
      <c r="G433" s="36"/>
    </row>
    <row r="434" spans="1:7" ht="13.5" thickBot="1" x14ac:dyDescent="0.3">
      <c r="A434" s="34"/>
      <c r="C434" s="35" t="s">
        <v>15</v>
      </c>
      <c r="F434" s="248" t="str">
        <f>'Patient Care Navigation'!F244</f>
        <v xml:space="preserve"> </v>
      </c>
      <c r="G434" s="36"/>
    </row>
    <row r="435" spans="1:7" s="33" customFormat="1" ht="6.75" customHeight="1" thickBot="1" x14ac:dyDescent="0.3">
      <c r="A435" s="40"/>
      <c r="B435" s="17"/>
      <c r="C435" s="41"/>
      <c r="D435" s="38"/>
      <c r="F435" s="99"/>
      <c r="G435" s="39"/>
    </row>
    <row r="436" spans="1:7" s="33" customFormat="1" ht="13.5" customHeight="1" thickBot="1" x14ac:dyDescent="0.3">
      <c r="A436" s="40"/>
      <c r="B436" s="17" t="str">
        <f>'Patient Care Navigation'!B247</f>
        <v>Improvement Milestone:</v>
      </c>
      <c r="C436" s="17"/>
      <c r="D436" s="238">
        <f>'Patient Care Navigation'!D247</f>
        <v>0</v>
      </c>
      <c r="F436" s="247" t="str">
        <f>'Patient Care Navigation'!F254</f>
        <v>N/A</v>
      </c>
      <c r="G436" s="39"/>
    </row>
    <row r="437" spans="1:7" ht="6.75" customHeight="1" thickBot="1" x14ac:dyDescent="0.3">
      <c r="A437" s="34"/>
      <c r="F437" s="92"/>
      <c r="G437" s="36"/>
    </row>
    <row r="438" spans="1:7" ht="13.5" thickBot="1" x14ac:dyDescent="0.3">
      <c r="A438" s="34"/>
      <c r="C438" s="35" t="s">
        <v>15</v>
      </c>
      <c r="F438" s="248" t="str">
        <f>'Patient Care Navigation'!F269</f>
        <v xml:space="preserve"> </v>
      </c>
      <c r="G438" s="36"/>
    </row>
    <row r="439" spans="1:7" ht="13.5" thickBot="1" x14ac:dyDescent="0.3">
      <c r="A439" s="34"/>
      <c r="C439" s="35"/>
      <c r="F439" s="92"/>
      <c r="G439" s="36"/>
    </row>
    <row r="440" spans="1:7" ht="13.5" thickBot="1" x14ac:dyDescent="0.3">
      <c r="A440" s="34"/>
      <c r="B440" s="2" t="s">
        <v>10</v>
      </c>
      <c r="C440" s="35"/>
      <c r="F440" s="249">
        <f>'Patient Care Navigation'!F18</f>
        <v>0</v>
      </c>
      <c r="G440" s="36"/>
    </row>
    <row r="441" spans="1:7" ht="13.5" thickBot="1" x14ac:dyDescent="0.3">
      <c r="A441" s="34"/>
      <c r="C441" s="35"/>
      <c r="F441" s="92"/>
      <c r="G441" s="36"/>
    </row>
    <row r="442" spans="1:7" ht="13.5" thickBot="1" x14ac:dyDescent="0.3">
      <c r="A442" s="34"/>
      <c r="B442" s="2" t="s">
        <v>66</v>
      </c>
      <c r="C442" s="35"/>
      <c r="F442" s="250">
        <f>SUM(F438,F434,F430,F426,F422,F418,F414,F410,F406,F402)</f>
        <v>0</v>
      </c>
      <c r="G442" s="36"/>
    </row>
    <row r="443" spans="1:7" ht="13.5" thickBot="1" x14ac:dyDescent="0.3">
      <c r="A443" s="34"/>
      <c r="C443" s="35"/>
      <c r="F443" s="92"/>
      <c r="G443" s="36"/>
    </row>
    <row r="444" spans="1:7" ht="13.5" thickBot="1" x14ac:dyDescent="0.3">
      <c r="A444" s="34"/>
      <c r="B444" s="2" t="s">
        <v>67</v>
      </c>
      <c r="C444" s="35"/>
      <c r="F444" s="250">
        <f>COUNT(F438,F434,F430,F426,F422,F418,F414,F410,F406,F402)</f>
        <v>0</v>
      </c>
      <c r="G444" s="36"/>
    </row>
    <row r="445" spans="1:7" ht="13.5" thickBot="1" x14ac:dyDescent="0.3">
      <c r="A445" s="34"/>
      <c r="C445" s="35"/>
      <c r="F445" s="92"/>
      <c r="G445" s="36"/>
    </row>
    <row r="446" spans="1:7" ht="13.5" thickBot="1" x14ac:dyDescent="0.3">
      <c r="A446" s="34"/>
      <c r="B446" s="2" t="s">
        <v>68</v>
      </c>
      <c r="C446" s="35"/>
      <c r="F446" s="251" t="str">
        <f>IF(F444=0," ",F442/F444)</f>
        <v xml:space="preserve"> </v>
      </c>
      <c r="G446" s="36"/>
    </row>
    <row r="447" spans="1:7" ht="13.5" thickBot="1" x14ac:dyDescent="0.3">
      <c r="A447" s="34"/>
      <c r="C447" s="35"/>
      <c r="F447" s="92"/>
      <c r="G447" s="36"/>
    </row>
    <row r="448" spans="1:7" ht="13.5" thickBot="1" x14ac:dyDescent="0.3">
      <c r="A448" s="34"/>
      <c r="B448" s="2" t="s">
        <v>69</v>
      </c>
      <c r="C448" s="35"/>
      <c r="F448" s="249" t="str">
        <f>IF(F444=0," ",F446*F440)</f>
        <v xml:space="preserve"> </v>
      </c>
      <c r="G448" s="36"/>
    </row>
    <row r="449" spans="1:7" ht="13.5" thickBot="1" x14ac:dyDescent="0.3">
      <c r="A449" s="34"/>
      <c r="C449" s="35"/>
      <c r="F449" s="92"/>
      <c r="G449" s="36"/>
    </row>
    <row r="450" spans="1:7" ht="13.5" thickBot="1" x14ac:dyDescent="0.3">
      <c r="A450" s="34"/>
      <c r="B450" s="2" t="s">
        <v>11</v>
      </c>
      <c r="C450" s="35"/>
      <c r="F450" s="252">
        <f>'Patient Care Navigation'!F20</f>
        <v>0</v>
      </c>
      <c r="G450" s="36"/>
    </row>
    <row r="451" spans="1:7" ht="13.5" thickBot="1" x14ac:dyDescent="0.3">
      <c r="A451" s="34"/>
      <c r="C451" s="35"/>
      <c r="F451" s="92"/>
      <c r="G451" s="36"/>
    </row>
    <row r="452" spans="1:7" ht="13.5" thickBot="1" x14ac:dyDescent="0.3">
      <c r="A452" s="34"/>
      <c r="B452" s="239" t="s">
        <v>70</v>
      </c>
      <c r="C452" s="35"/>
      <c r="F452" s="217" t="str">
        <f>IF(F444=0," ",F448-F450)</f>
        <v xml:space="preserve"> </v>
      </c>
      <c r="G452" s="36"/>
    </row>
    <row r="453" spans="1:7" x14ac:dyDescent="0.25">
      <c r="A453" s="48"/>
      <c r="B453" s="254"/>
      <c r="C453" s="255"/>
      <c r="D453" s="50"/>
      <c r="E453" s="50"/>
      <c r="F453" s="132"/>
      <c r="G453" s="52"/>
    </row>
    <row r="454" spans="1:7" s="33" customFormat="1" ht="15.75" thickBot="1" x14ac:dyDescent="0.3">
      <c r="A454" s="27" t="s">
        <v>114</v>
      </c>
      <c r="B454" s="28"/>
      <c r="C454" s="28"/>
      <c r="D454" s="29"/>
      <c r="E454" s="30"/>
      <c r="F454" s="111"/>
      <c r="G454" s="32"/>
    </row>
    <row r="455" spans="1:7" s="33" customFormat="1" ht="13.5" customHeight="1" thickBot="1" x14ac:dyDescent="0.3">
      <c r="A455" s="40"/>
      <c r="B455" s="17" t="str">
        <f>'Process Improvement Methodology'!B22</f>
        <v>Process Milestone:</v>
      </c>
      <c r="C455" s="17"/>
      <c r="D455" s="238">
        <f>'Process Improvement Methodology'!D22</f>
        <v>0</v>
      </c>
      <c r="F455" s="247" t="str">
        <f>'Process Improvement Methodology'!F29</f>
        <v>N/A</v>
      </c>
      <c r="G455" s="39"/>
    </row>
    <row r="456" spans="1:7" ht="6.75" customHeight="1" thickBot="1" x14ac:dyDescent="0.3">
      <c r="A456" s="34"/>
      <c r="F456" s="92"/>
      <c r="G456" s="36"/>
    </row>
    <row r="457" spans="1:7" ht="13.5" thickBot="1" x14ac:dyDescent="0.3">
      <c r="A457" s="34"/>
      <c r="C457" s="35" t="s">
        <v>15</v>
      </c>
      <c r="F457" s="248" t="str">
        <f>'Process Improvement Methodology'!F44</f>
        <v xml:space="preserve"> </v>
      </c>
      <c r="G457" s="36"/>
    </row>
    <row r="458" spans="1:7" s="33" customFormat="1" ht="6.75" customHeight="1" thickBot="1" x14ac:dyDescent="0.3">
      <c r="A458" s="40"/>
      <c r="B458" s="17"/>
      <c r="C458" s="41"/>
      <c r="D458" s="38"/>
      <c r="F458" s="99"/>
      <c r="G458" s="39"/>
    </row>
    <row r="459" spans="1:7" s="33" customFormat="1" ht="13.5" customHeight="1" thickBot="1" x14ac:dyDescent="0.3">
      <c r="A459" s="40"/>
      <c r="B459" s="17" t="str">
        <f>'Process Improvement Methodology'!B47</f>
        <v>Process Milestone:</v>
      </c>
      <c r="C459" s="17"/>
      <c r="D459" s="238">
        <f>'Process Improvement Methodology'!D47</f>
        <v>0</v>
      </c>
      <c r="F459" s="247" t="str">
        <f>'Process Improvement Methodology'!F54</f>
        <v>N/A</v>
      </c>
      <c r="G459" s="39"/>
    </row>
    <row r="460" spans="1:7" ht="6.75" customHeight="1" thickBot="1" x14ac:dyDescent="0.3">
      <c r="A460" s="34"/>
      <c r="F460" s="92"/>
      <c r="G460" s="36"/>
    </row>
    <row r="461" spans="1:7" ht="13.5" thickBot="1" x14ac:dyDescent="0.3">
      <c r="A461" s="34"/>
      <c r="C461" s="35" t="s">
        <v>15</v>
      </c>
      <c r="F461" s="248" t="str">
        <f>'Process Improvement Methodology'!F69</f>
        <v xml:space="preserve"> </v>
      </c>
      <c r="G461" s="36"/>
    </row>
    <row r="462" spans="1:7" s="33" customFormat="1" ht="6.75" customHeight="1" thickBot="1" x14ac:dyDescent="0.3">
      <c r="A462" s="40"/>
      <c r="B462" s="17"/>
      <c r="C462" s="41"/>
      <c r="D462" s="38"/>
      <c r="F462" s="99"/>
      <c r="G462" s="39"/>
    </row>
    <row r="463" spans="1:7" s="33" customFormat="1" ht="13.5" customHeight="1" thickBot="1" x14ac:dyDescent="0.3">
      <c r="A463" s="40"/>
      <c r="B463" s="17" t="str">
        <f>'Process Improvement Methodology'!B72</f>
        <v>Process Milestone:</v>
      </c>
      <c r="C463" s="17"/>
      <c r="D463" s="238">
        <f>'Process Improvement Methodology'!D72</f>
        <v>0</v>
      </c>
      <c r="F463" s="247" t="str">
        <f>'Process Improvement Methodology'!F79</f>
        <v>N/A</v>
      </c>
      <c r="G463" s="39"/>
    </row>
    <row r="464" spans="1:7" ht="6.75" customHeight="1" thickBot="1" x14ac:dyDescent="0.3">
      <c r="A464" s="34"/>
      <c r="F464" s="92"/>
      <c r="G464" s="36"/>
    </row>
    <row r="465" spans="1:7" ht="13.5" thickBot="1" x14ac:dyDescent="0.3">
      <c r="A465" s="34"/>
      <c r="C465" s="35" t="s">
        <v>15</v>
      </c>
      <c r="F465" s="248" t="str">
        <f>'Process Improvement Methodology'!F94</f>
        <v xml:space="preserve"> </v>
      </c>
      <c r="G465" s="36"/>
    </row>
    <row r="466" spans="1:7" s="33" customFormat="1" ht="6.75" customHeight="1" thickBot="1" x14ac:dyDescent="0.3">
      <c r="A466" s="40"/>
      <c r="B466" s="17"/>
      <c r="C466" s="41"/>
      <c r="D466" s="38"/>
      <c r="F466" s="99"/>
      <c r="G466" s="39"/>
    </row>
    <row r="467" spans="1:7" s="33" customFormat="1" ht="13.5" customHeight="1" thickBot="1" x14ac:dyDescent="0.3">
      <c r="A467" s="40"/>
      <c r="B467" s="17" t="str">
        <f>'Process Improvement Methodology'!B97</f>
        <v>Process Milestone:</v>
      </c>
      <c r="C467" s="17"/>
      <c r="D467" s="238">
        <f>'Process Improvement Methodology'!D97</f>
        <v>0</v>
      </c>
      <c r="F467" s="247" t="str">
        <f>'Process Improvement Methodology'!F104</f>
        <v>N/A</v>
      </c>
      <c r="G467" s="39"/>
    </row>
    <row r="468" spans="1:7" ht="6.75" customHeight="1" thickBot="1" x14ac:dyDescent="0.3">
      <c r="A468" s="34"/>
      <c r="F468" s="92"/>
      <c r="G468" s="36"/>
    </row>
    <row r="469" spans="1:7" ht="13.5" thickBot="1" x14ac:dyDescent="0.3">
      <c r="A469" s="34"/>
      <c r="C469" s="35" t="s">
        <v>15</v>
      </c>
      <c r="F469" s="248" t="str">
        <f>'Process Improvement Methodology'!F119</f>
        <v xml:space="preserve"> </v>
      </c>
      <c r="G469" s="36"/>
    </row>
    <row r="470" spans="1:7" s="33" customFormat="1" ht="6.75" customHeight="1" thickBot="1" x14ac:dyDescent="0.3">
      <c r="A470" s="40"/>
      <c r="B470" s="17"/>
      <c r="C470" s="41"/>
      <c r="D470" s="38"/>
      <c r="F470" s="99"/>
      <c r="G470" s="39"/>
    </row>
    <row r="471" spans="1:7" s="33" customFormat="1" ht="13.5" customHeight="1" thickBot="1" x14ac:dyDescent="0.3">
      <c r="A471" s="40"/>
      <c r="B471" s="17" t="str">
        <f>'Process Improvement Methodology'!B122</f>
        <v>Process Milestone:</v>
      </c>
      <c r="C471" s="17"/>
      <c r="D471" s="238">
        <f>'Process Improvement Methodology'!D122</f>
        <v>0</v>
      </c>
      <c r="F471" s="247" t="str">
        <f>'Process Improvement Methodology'!F129</f>
        <v>N/A</v>
      </c>
      <c r="G471" s="39"/>
    </row>
    <row r="472" spans="1:7" ht="6.75" customHeight="1" thickBot="1" x14ac:dyDescent="0.3">
      <c r="A472" s="34"/>
      <c r="F472" s="92"/>
      <c r="G472" s="36"/>
    </row>
    <row r="473" spans="1:7" ht="13.5" thickBot="1" x14ac:dyDescent="0.3">
      <c r="A473" s="34"/>
      <c r="C473" s="35" t="s">
        <v>15</v>
      </c>
      <c r="F473" s="248" t="str">
        <f>'Process Improvement Methodology'!F144</f>
        <v xml:space="preserve"> </v>
      </c>
      <c r="G473" s="36"/>
    </row>
    <row r="474" spans="1:7" s="33" customFormat="1" ht="6.75" customHeight="1" thickBot="1" x14ac:dyDescent="0.3">
      <c r="A474" s="40"/>
      <c r="B474" s="17"/>
      <c r="C474" s="41"/>
      <c r="D474" s="38"/>
      <c r="F474" s="99"/>
      <c r="G474" s="39"/>
    </row>
    <row r="475" spans="1:7" s="33" customFormat="1" ht="13.5" customHeight="1" thickBot="1" x14ac:dyDescent="0.3">
      <c r="A475" s="40"/>
      <c r="B475" s="17" t="str">
        <f>'Process Improvement Methodology'!B147</f>
        <v>Improvement Milestone:</v>
      </c>
      <c r="C475" s="17"/>
      <c r="D475" s="238">
        <f>'Process Improvement Methodology'!D147</f>
        <v>0</v>
      </c>
      <c r="F475" s="247" t="str">
        <f>'Process Improvement Methodology'!F154</f>
        <v>N/A</v>
      </c>
      <c r="G475" s="39"/>
    </row>
    <row r="476" spans="1:7" ht="6.75" customHeight="1" thickBot="1" x14ac:dyDescent="0.3">
      <c r="A476" s="34"/>
      <c r="F476" s="92"/>
      <c r="G476" s="36"/>
    </row>
    <row r="477" spans="1:7" ht="13.5" thickBot="1" x14ac:dyDescent="0.3">
      <c r="A477" s="34"/>
      <c r="C477" s="35" t="s">
        <v>15</v>
      </c>
      <c r="F477" s="248" t="str">
        <f>'Process Improvement Methodology'!F169</f>
        <v xml:space="preserve"> </v>
      </c>
      <c r="G477" s="36"/>
    </row>
    <row r="478" spans="1:7" s="33" customFormat="1" ht="6.75" customHeight="1" thickBot="1" x14ac:dyDescent="0.3">
      <c r="A478" s="40"/>
      <c r="B478" s="17"/>
      <c r="C478" s="41"/>
      <c r="D478" s="38"/>
      <c r="F478" s="99"/>
      <c r="G478" s="39"/>
    </row>
    <row r="479" spans="1:7" s="33" customFormat="1" ht="13.5" customHeight="1" thickBot="1" x14ac:dyDescent="0.3">
      <c r="A479" s="40"/>
      <c r="B479" s="17" t="str">
        <f>'Process Improvement Methodology'!B172</f>
        <v>Improvement Milestone:</v>
      </c>
      <c r="C479" s="17"/>
      <c r="D479" s="238">
        <f>'Process Improvement Methodology'!D172</f>
        <v>0</v>
      </c>
      <c r="F479" s="247" t="str">
        <f>'Process Improvement Methodology'!F179</f>
        <v>N/A</v>
      </c>
      <c r="G479" s="39"/>
    </row>
    <row r="480" spans="1:7" ht="6.75" customHeight="1" thickBot="1" x14ac:dyDescent="0.3">
      <c r="A480" s="34"/>
      <c r="F480" s="92"/>
      <c r="G480" s="36"/>
    </row>
    <row r="481" spans="1:7" ht="13.5" thickBot="1" x14ac:dyDescent="0.3">
      <c r="A481" s="34"/>
      <c r="C481" s="35" t="s">
        <v>15</v>
      </c>
      <c r="F481" s="248" t="str">
        <f>'Process Improvement Methodology'!F194</f>
        <v xml:space="preserve"> </v>
      </c>
      <c r="G481" s="36"/>
    </row>
    <row r="482" spans="1:7" s="33" customFormat="1" ht="6.75" customHeight="1" thickBot="1" x14ac:dyDescent="0.3">
      <c r="A482" s="40"/>
      <c r="B482" s="17"/>
      <c r="C482" s="41"/>
      <c r="D482" s="38"/>
      <c r="F482" s="99"/>
      <c r="G482" s="39"/>
    </row>
    <row r="483" spans="1:7" s="33" customFormat="1" ht="13.5" customHeight="1" thickBot="1" x14ac:dyDescent="0.3">
      <c r="A483" s="40"/>
      <c r="B483" s="17" t="str">
        <f>'Process Improvement Methodology'!B197</f>
        <v>Improvement Milestone:</v>
      </c>
      <c r="C483" s="17"/>
      <c r="D483" s="238">
        <f>'Process Improvement Methodology'!D197</f>
        <v>0</v>
      </c>
      <c r="F483" s="247" t="str">
        <f>'Process Improvement Methodology'!F204</f>
        <v>N/A</v>
      </c>
      <c r="G483" s="39"/>
    </row>
    <row r="484" spans="1:7" ht="6.75" customHeight="1" thickBot="1" x14ac:dyDescent="0.3">
      <c r="A484" s="34"/>
      <c r="F484" s="92"/>
      <c r="G484" s="36"/>
    </row>
    <row r="485" spans="1:7" ht="13.5" thickBot="1" x14ac:dyDescent="0.3">
      <c r="A485" s="34"/>
      <c r="C485" s="35" t="s">
        <v>15</v>
      </c>
      <c r="F485" s="248" t="str">
        <f>'Process Improvement Methodology'!F219</f>
        <v xml:space="preserve"> </v>
      </c>
      <c r="G485" s="36"/>
    </row>
    <row r="486" spans="1:7" s="33" customFormat="1" ht="6.75" customHeight="1" thickBot="1" x14ac:dyDescent="0.3">
      <c r="A486" s="40"/>
      <c r="B486" s="17"/>
      <c r="C486" s="41"/>
      <c r="D486" s="38"/>
      <c r="F486" s="99"/>
      <c r="G486" s="39"/>
    </row>
    <row r="487" spans="1:7" s="33" customFormat="1" ht="13.5" customHeight="1" thickBot="1" x14ac:dyDescent="0.3">
      <c r="A487" s="40"/>
      <c r="B487" s="17" t="str">
        <f>'Process Improvement Methodology'!B222</f>
        <v>Improvement Milestone:</v>
      </c>
      <c r="C487" s="17"/>
      <c r="D487" s="238">
        <f>'Process Improvement Methodology'!D222</f>
        <v>0</v>
      </c>
      <c r="F487" s="247" t="str">
        <f>'Process Improvement Methodology'!F229</f>
        <v>N/A</v>
      </c>
      <c r="G487" s="39"/>
    </row>
    <row r="488" spans="1:7" ht="6.75" customHeight="1" thickBot="1" x14ac:dyDescent="0.3">
      <c r="A488" s="34"/>
      <c r="F488" s="92"/>
      <c r="G488" s="36"/>
    </row>
    <row r="489" spans="1:7" ht="13.5" thickBot="1" x14ac:dyDescent="0.3">
      <c r="A489" s="34"/>
      <c r="C489" s="35" t="s">
        <v>15</v>
      </c>
      <c r="F489" s="248" t="str">
        <f>'Process Improvement Methodology'!F244</f>
        <v xml:space="preserve"> </v>
      </c>
      <c r="G489" s="36"/>
    </row>
    <row r="490" spans="1:7" s="33" customFormat="1" ht="6.75" customHeight="1" thickBot="1" x14ac:dyDescent="0.3">
      <c r="A490" s="40"/>
      <c r="B490" s="17"/>
      <c r="C490" s="41"/>
      <c r="D490" s="38"/>
      <c r="F490" s="99"/>
      <c r="G490" s="39"/>
    </row>
    <row r="491" spans="1:7" s="33" customFormat="1" ht="13.5" customHeight="1" thickBot="1" x14ac:dyDescent="0.3">
      <c r="A491" s="40"/>
      <c r="B491" s="17" t="str">
        <f>'Process Improvement Methodology'!B247</f>
        <v>Improvement Milestone:</v>
      </c>
      <c r="C491" s="17"/>
      <c r="D491" s="238">
        <f>'Process Improvement Methodology'!D247</f>
        <v>0</v>
      </c>
      <c r="F491" s="247" t="str">
        <f>'Process Improvement Methodology'!F254</f>
        <v>N/A</v>
      </c>
      <c r="G491" s="39"/>
    </row>
    <row r="492" spans="1:7" ht="6.75" customHeight="1" thickBot="1" x14ac:dyDescent="0.3">
      <c r="A492" s="34"/>
      <c r="F492" s="92"/>
      <c r="G492" s="36"/>
    </row>
    <row r="493" spans="1:7" ht="13.5" thickBot="1" x14ac:dyDescent="0.3">
      <c r="A493" s="34"/>
      <c r="C493" s="35" t="s">
        <v>15</v>
      </c>
      <c r="F493" s="248" t="str">
        <f>'Process Improvement Methodology'!F269</f>
        <v xml:space="preserve"> </v>
      </c>
      <c r="G493" s="36"/>
    </row>
    <row r="494" spans="1:7" ht="13.5" thickBot="1" x14ac:dyDescent="0.3">
      <c r="A494" s="34"/>
      <c r="C494" s="35"/>
      <c r="F494" s="92"/>
      <c r="G494" s="36"/>
    </row>
    <row r="495" spans="1:7" ht="13.5" thickBot="1" x14ac:dyDescent="0.3">
      <c r="A495" s="34"/>
      <c r="B495" s="2" t="s">
        <v>10</v>
      </c>
      <c r="C495" s="35"/>
      <c r="F495" s="249">
        <f>'Process Improvement Methodology'!F18</f>
        <v>0</v>
      </c>
      <c r="G495" s="36"/>
    </row>
    <row r="496" spans="1:7" ht="13.5" thickBot="1" x14ac:dyDescent="0.3">
      <c r="A496" s="34"/>
      <c r="C496" s="35"/>
      <c r="F496" s="92"/>
      <c r="G496" s="36"/>
    </row>
    <row r="497" spans="1:7" ht="13.5" thickBot="1" x14ac:dyDescent="0.3">
      <c r="A497" s="34"/>
      <c r="B497" s="2" t="s">
        <v>66</v>
      </c>
      <c r="C497" s="35"/>
      <c r="F497" s="250">
        <f>SUM(F493,F489,F485,F481,F477,F473,F469,F465,F461,F457)</f>
        <v>0</v>
      </c>
      <c r="G497" s="36"/>
    </row>
    <row r="498" spans="1:7" ht="13.5" thickBot="1" x14ac:dyDescent="0.3">
      <c r="A498" s="34"/>
      <c r="C498" s="35"/>
      <c r="F498" s="92"/>
      <c r="G498" s="36"/>
    </row>
    <row r="499" spans="1:7" ht="13.5" thickBot="1" x14ac:dyDescent="0.3">
      <c r="A499" s="34"/>
      <c r="B499" s="2" t="s">
        <v>67</v>
      </c>
      <c r="C499" s="35"/>
      <c r="F499" s="250">
        <f>COUNT(F493,F489,F485,F481,F477,F473,F469,F465,F461,F457)</f>
        <v>0</v>
      </c>
      <c r="G499" s="36"/>
    </row>
    <row r="500" spans="1:7" ht="13.5" thickBot="1" x14ac:dyDescent="0.3">
      <c r="A500" s="34"/>
      <c r="C500" s="35"/>
      <c r="F500" s="92"/>
      <c r="G500" s="36"/>
    </row>
    <row r="501" spans="1:7" ht="13.5" thickBot="1" x14ac:dyDescent="0.3">
      <c r="A501" s="34"/>
      <c r="B501" s="2" t="s">
        <v>68</v>
      </c>
      <c r="C501" s="35"/>
      <c r="F501" s="251" t="str">
        <f>IF(F499=0," ",F497/F499)</f>
        <v xml:space="preserve"> </v>
      </c>
      <c r="G501" s="36"/>
    </row>
    <row r="502" spans="1:7" ht="13.5" thickBot="1" x14ac:dyDescent="0.3">
      <c r="A502" s="34"/>
      <c r="C502" s="35"/>
      <c r="F502" s="92"/>
      <c r="G502" s="36"/>
    </row>
    <row r="503" spans="1:7" ht="13.5" thickBot="1" x14ac:dyDescent="0.3">
      <c r="A503" s="34"/>
      <c r="B503" s="2" t="s">
        <v>69</v>
      </c>
      <c r="C503" s="35"/>
      <c r="F503" s="249" t="str">
        <f>IF(F499=0," ",F501*F495)</f>
        <v xml:space="preserve"> </v>
      </c>
      <c r="G503" s="36"/>
    </row>
    <row r="504" spans="1:7" ht="13.5" thickBot="1" x14ac:dyDescent="0.3">
      <c r="A504" s="34"/>
      <c r="C504" s="35"/>
      <c r="F504" s="92"/>
      <c r="G504" s="36"/>
    </row>
    <row r="505" spans="1:7" ht="13.5" thickBot="1" x14ac:dyDescent="0.3">
      <c r="A505" s="34"/>
      <c r="B505" s="2" t="s">
        <v>11</v>
      </c>
      <c r="C505" s="35"/>
      <c r="F505" s="252">
        <f>'Process Improvement Methodology'!F20</f>
        <v>0</v>
      </c>
      <c r="G505" s="36"/>
    </row>
    <row r="506" spans="1:7" ht="13.5" thickBot="1" x14ac:dyDescent="0.3">
      <c r="A506" s="34"/>
      <c r="C506" s="35"/>
      <c r="F506" s="92"/>
      <c r="G506" s="36"/>
    </row>
    <row r="507" spans="1:7" ht="13.5" thickBot="1" x14ac:dyDescent="0.3">
      <c r="A507" s="34"/>
      <c r="B507" s="239" t="s">
        <v>70</v>
      </c>
      <c r="C507" s="35"/>
      <c r="F507" s="217" t="str">
        <f>IF(F499=0," ",F503-F505)</f>
        <v xml:space="preserve"> </v>
      </c>
      <c r="G507" s="36"/>
    </row>
    <row r="508" spans="1:7" x14ac:dyDescent="0.25">
      <c r="A508" s="48"/>
      <c r="B508" s="254"/>
      <c r="C508" s="255"/>
      <c r="D508" s="50"/>
      <c r="E508" s="50"/>
      <c r="F508" s="132"/>
      <c r="G508" s="52"/>
    </row>
    <row r="509" spans="1:7" s="33" customFormat="1" ht="15.75" thickBot="1" x14ac:dyDescent="0.3">
      <c r="A509" s="27" t="s">
        <v>115</v>
      </c>
      <c r="B509" s="28"/>
      <c r="C509" s="28"/>
      <c r="D509" s="29"/>
      <c r="E509" s="30"/>
      <c r="F509" s="111"/>
      <c r="G509" s="32"/>
    </row>
    <row r="510" spans="1:7" s="33" customFormat="1" ht="13.5" customHeight="1" thickBot="1" x14ac:dyDescent="0.3">
      <c r="A510" s="40"/>
      <c r="B510" s="17" t="str">
        <f>'ED Patient Flow'!B22</f>
        <v>Process Milestone:</v>
      </c>
      <c r="C510" s="17"/>
      <c r="D510" s="238">
        <f>'ED Patient Flow'!D22</f>
        <v>0</v>
      </c>
      <c r="F510" s="247" t="str">
        <f>'ED Patient Flow'!F29</f>
        <v>N/A</v>
      </c>
      <c r="G510" s="39"/>
    </row>
    <row r="511" spans="1:7" ht="6.75" customHeight="1" thickBot="1" x14ac:dyDescent="0.3">
      <c r="A511" s="34"/>
      <c r="F511" s="92"/>
      <c r="G511" s="36"/>
    </row>
    <row r="512" spans="1:7" ht="13.5" thickBot="1" x14ac:dyDescent="0.3">
      <c r="A512" s="34"/>
      <c r="C512" s="35" t="s">
        <v>15</v>
      </c>
      <c r="F512" s="248" t="str">
        <f>'ED Patient Flow'!F44</f>
        <v xml:space="preserve"> </v>
      </c>
      <c r="G512" s="36"/>
    </row>
    <row r="513" spans="1:7" s="33" customFormat="1" ht="6.75" customHeight="1" thickBot="1" x14ac:dyDescent="0.3">
      <c r="A513" s="40"/>
      <c r="B513" s="17"/>
      <c r="C513" s="41"/>
      <c r="D513" s="38"/>
      <c r="F513" s="99"/>
      <c r="G513" s="39"/>
    </row>
    <row r="514" spans="1:7" s="33" customFormat="1" ht="13.5" customHeight="1" thickBot="1" x14ac:dyDescent="0.3">
      <c r="A514" s="40"/>
      <c r="B514" s="17" t="str">
        <f>'ED Patient Flow'!B47</f>
        <v>Process Milestone:</v>
      </c>
      <c r="C514" s="17"/>
      <c r="D514" s="238">
        <f>'ED Patient Flow'!D47</f>
        <v>0</v>
      </c>
      <c r="F514" s="247" t="str">
        <f>'ED Patient Flow'!F54</f>
        <v>N/A</v>
      </c>
      <c r="G514" s="39"/>
    </row>
    <row r="515" spans="1:7" ht="6.75" customHeight="1" thickBot="1" x14ac:dyDescent="0.3">
      <c r="A515" s="34"/>
      <c r="F515" s="92"/>
      <c r="G515" s="36"/>
    </row>
    <row r="516" spans="1:7" ht="13.5" thickBot="1" x14ac:dyDescent="0.3">
      <c r="A516" s="34"/>
      <c r="C516" s="35" t="s">
        <v>15</v>
      </c>
      <c r="F516" s="248" t="str">
        <f>'ED Patient Flow'!F69</f>
        <v xml:space="preserve"> </v>
      </c>
      <c r="G516" s="36"/>
    </row>
    <row r="517" spans="1:7" s="33" customFormat="1" ht="6.75" customHeight="1" thickBot="1" x14ac:dyDescent="0.3">
      <c r="A517" s="40"/>
      <c r="B517" s="17"/>
      <c r="C517" s="41"/>
      <c r="D517" s="38"/>
      <c r="F517" s="99"/>
      <c r="G517" s="39"/>
    </row>
    <row r="518" spans="1:7" s="33" customFormat="1" ht="13.5" customHeight="1" thickBot="1" x14ac:dyDescent="0.3">
      <c r="A518" s="40"/>
      <c r="B518" s="17" t="str">
        <f>'ED Patient Flow'!B72</f>
        <v>Process Milestone:</v>
      </c>
      <c r="C518" s="17"/>
      <c r="D518" s="238">
        <f>'ED Patient Flow'!D72</f>
        <v>0</v>
      </c>
      <c r="F518" s="247" t="str">
        <f>'ED Patient Flow'!F79</f>
        <v>N/A</v>
      </c>
      <c r="G518" s="39"/>
    </row>
    <row r="519" spans="1:7" ht="6.75" customHeight="1" thickBot="1" x14ac:dyDescent="0.3">
      <c r="A519" s="34"/>
      <c r="F519" s="92"/>
      <c r="G519" s="36"/>
    </row>
    <row r="520" spans="1:7" ht="13.5" thickBot="1" x14ac:dyDescent="0.3">
      <c r="A520" s="34"/>
      <c r="C520" s="35" t="s">
        <v>15</v>
      </c>
      <c r="F520" s="248" t="str">
        <f>'ED Patient Flow'!F94</f>
        <v xml:space="preserve"> </v>
      </c>
      <c r="G520" s="36"/>
    </row>
    <row r="521" spans="1:7" s="33" customFormat="1" ht="6.75" customHeight="1" thickBot="1" x14ac:dyDescent="0.3">
      <c r="A521" s="40"/>
      <c r="B521" s="17"/>
      <c r="C521" s="41"/>
      <c r="D521" s="38"/>
      <c r="F521" s="99"/>
      <c r="G521" s="39"/>
    </row>
    <row r="522" spans="1:7" s="33" customFormat="1" ht="13.5" customHeight="1" thickBot="1" x14ac:dyDescent="0.3">
      <c r="A522" s="40"/>
      <c r="B522" s="17" t="str">
        <f>'ED Patient Flow'!B97</f>
        <v>Process Milestone:</v>
      </c>
      <c r="C522" s="17"/>
      <c r="D522" s="238">
        <f>'ED Patient Flow'!D97</f>
        <v>0</v>
      </c>
      <c r="F522" s="247" t="str">
        <f>'ED Patient Flow'!F104</f>
        <v>N/A</v>
      </c>
      <c r="G522" s="39"/>
    </row>
    <row r="523" spans="1:7" ht="6.75" customHeight="1" thickBot="1" x14ac:dyDescent="0.3">
      <c r="A523" s="34"/>
      <c r="F523" s="92"/>
      <c r="G523" s="36"/>
    </row>
    <row r="524" spans="1:7" ht="13.5" thickBot="1" x14ac:dyDescent="0.3">
      <c r="A524" s="34"/>
      <c r="C524" s="35" t="s">
        <v>15</v>
      </c>
      <c r="F524" s="248" t="str">
        <f>'ED Patient Flow'!F119</f>
        <v xml:space="preserve"> </v>
      </c>
      <c r="G524" s="36"/>
    </row>
    <row r="525" spans="1:7" s="33" customFormat="1" ht="6.75" customHeight="1" thickBot="1" x14ac:dyDescent="0.3">
      <c r="A525" s="40"/>
      <c r="B525" s="17"/>
      <c r="C525" s="41"/>
      <c r="D525" s="38"/>
      <c r="F525" s="99"/>
      <c r="G525" s="39"/>
    </row>
    <row r="526" spans="1:7" s="33" customFormat="1" ht="13.5" customHeight="1" thickBot="1" x14ac:dyDescent="0.3">
      <c r="A526" s="40"/>
      <c r="B526" s="17" t="str">
        <f>'ED Patient Flow'!B122</f>
        <v>Process Milestone:</v>
      </c>
      <c r="C526" s="17"/>
      <c r="D526" s="238">
        <f>'ED Patient Flow'!D122</f>
        <v>0</v>
      </c>
      <c r="F526" s="247" t="str">
        <f>'ED Patient Flow'!F129</f>
        <v>N/A</v>
      </c>
      <c r="G526" s="39"/>
    </row>
    <row r="527" spans="1:7" ht="6.75" customHeight="1" thickBot="1" x14ac:dyDescent="0.3">
      <c r="A527" s="34"/>
      <c r="F527" s="92"/>
      <c r="G527" s="36"/>
    </row>
    <row r="528" spans="1:7" ht="13.5" thickBot="1" x14ac:dyDescent="0.3">
      <c r="A528" s="34"/>
      <c r="C528" s="35" t="s">
        <v>15</v>
      </c>
      <c r="F528" s="248" t="str">
        <f>'ED Patient Flow'!F144</f>
        <v xml:space="preserve"> </v>
      </c>
      <c r="G528" s="36"/>
    </row>
    <row r="529" spans="1:7" s="33" customFormat="1" ht="6.75" customHeight="1" thickBot="1" x14ac:dyDescent="0.3">
      <c r="A529" s="40"/>
      <c r="B529" s="17"/>
      <c r="C529" s="41"/>
      <c r="D529" s="38"/>
      <c r="F529" s="99"/>
      <c r="G529" s="39"/>
    </row>
    <row r="530" spans="1:7" s="33" customFormat="1" ht="13.5" customHeight="1" thickBot="1" x14ac:dyDescent="0.3">
      <c r="A530" s="40"/>
      <c r="B530" s="17" t="str">
        <f>'ED Patient Flow'!B147</f>
        <v>Improvement Milestone:</v>
      </c>
      <c r="C530" s="17"/>
      <c r="D530" s="238">
        <f>'ED Patient Flow'!D147</f>
        <v>0</v>
      </c>
      <c r="F530" s="247" t="str">
        <f>'ED Patient Flow'!F154</f>
        <v>N/A</v>
      </c>
      <c r="G530" s="39"/>
    </row>
    <row r="531" spans="1:7" ht="6.75" customHeight="1" thickBot="1" x14ac:dyDescent="0.3">
      <c r="A531" s="34"/>
      <c r="F531" s="92"/>
      <c r="G531" s="36"/>
    </row>
    <row r="532" spans="1:7" ht="13.5" thickBot="1" x14ac:dyDescent="0.3">
      <c r="A532" s="34"/>
      <c r="C532" s="35" t="s">
        <v>15</v>
      </c>
      <c r="F532" s="248" t="str">
        <f>'ED Patient Flow'!F169</f>
        <v xml:space="preserve"> </v>
      </c>
      <c r="G532" s="36"/>
    </row>
    <row r="533" spans="1:7" s="33" customFormat="1" ht="6.75" customHeight="1" thickBot="1" x14ac:dyDescent="0.3">
      <c r="A533" s="40"/>
      <c r="B533" s="17"/>
      <c r="C533" s="41"/>
      <c r="D533" s="38"/>
      <c r="F533" s="99"/>
      <c r="G533" s="39"/>
    </row>
    <row r="534" spans="1:7" s="33" customFormat="1" ht="13.5" customHeight="1" thickBot="1" x14ac:dyDescent="0.3">
      <c r="A534" s="40"/>
      <c r="B534" s="17" t="str">
        <f>'ED Patient Flow'!B172</f>
        <v>Improvement Milestone:</v>
      </c>
      <c r="C534" s="17"/>
      <c r="D534" s="238">
        <f>'ED Patient Flow'!D172</f>
        <v>0</v>
      </c>
      <c r="F534" s="247" t="str">
        <f>'ED Patient Flow'!F179</f>
        <v>N/A</v>
      </c>
      <c r="G534" s="39"/>
    </row>
    <row r="535" spans="1:7" ht="6.75" customHeight="1" thickBot="1" x14ac:dyDescent="0.3">
      <c r="A535" s="34"/>
      <c r="F535" s="92"/>
      <c r="G535" s="36"/>
    </row>
    <row r="536" spans="1:7" ht="13.5" thickBot="1" x14ac:dyDescent="0.3">
      <c r="A536" s="34"/>
      <c r="C536" s="35" t="s">
        <v>15</v>
      </c>
      <c r="F536" s="248" t="str">
        <f>'ED Patient Flow'!F194</f>
        <v xml:space="preserve"> </v>
      </c>
      <c r="G536" s="36"/>
    </row>
    <row r="537" spans="1:7" s="33" customFormat="1" ht="6.75" customHeight="1" thickBot="1" x14ac:dyDescent="0.3">
      <c r="A537" s="40"/>
      <c r="B537" s="17"/>
      <c r="C537" s="41"/>
      <c r="D537" s="38"/>
      <c r="F537" s="99"/>
      <c r="G537" s="39"/>
    </row>
    <row r="538" spans="1:7" s="33" customFormat="1" ht="13.5" customHeight="1" thickBot="1" x14ac:dyDescent="0.3">
      <c r="A538" s="40"/>
      <c r="B538" s="17" t="str">
        <f>'ED Patient Flow'!B197</f>
        <v>Improvement Milestone:</v>
      </c>
      <c r="C538" s="17"/>
      <c r="D538" s="238">
        <f>'ED Patient Flow'!D197</f>
        <v>0</v>
      </c>
      <c r="F538" s="247" t="str">
        <f>'ED Patient Flow'!F204</f>
        <v>N/A</v>
      </c>
      <c r="G538" s="39"/>
    </row>
    <row r="539" spans="1:7" ht="6.75" customHeight="1" thickBot="1" x14ac:dyDescent="0.3">
      <c r="A539" s="34"/>
      <c r="F539" s="92"/>
      <c r="G539" s="36"/>
    </row>
    <row r="540" spans="1:7" ht="13.5" thickBot="1" x14ac:dyDescent="0.3">
      <c r="A540" s="34"/>
      <c r="C540" s="35" t="s">
        <v>15</v>
      </c>
      <c r="F540" s="248" t="str">
        <f>'ED Patient Flow'!F219</f>
        <v xml:space="preserve"> </v>
      </c>
      <c r="G540" s="36"/>
    </row>
    <row r="541" spans="1:7" s="33" customFormat="1" ht="6.75" customHeight="1" thickBot="1" x14ac:dyDescent="0.3">
      <c r="A541" s="40"/>
      <c r="B541" s="17"/>
      <c r="C541" s="41"/>
      <c r="D541" s="38"/>
      <c r="F541" s="99"/>
      <c r="G541" s="39"/>
    </row>
    <row r="542" spans="1:7" s="33" customFormat="1" ht="13.5" customHeight="1" thickBot="1" x14ac:dyDescent="0.3">
      <c r="A542" s="40"/>
      <c r="B542" s="17" t="str">
        <f>'ED Patient Flow'!B222</f>
        <v>Improvement Milestone:</v>
      </c>
      <c r="C542" s="17"/>
      <c r="D542" s="238">
        <f>'ED Patient Flow'!D222</f>
        <v>0</v>
      </c>
      <c r="F542" s="247" t="str">
        <f>'ED Patient Flow'!F229</f>
        <v>N/A</v>
      </c>
      <c r="G542" s="39"/>
    </row>
    <row r="543" spans="1:7" ht="6.75" customHeight="1" thickBot="1" x14ac:dyDescent="0.3">
      <c r="A543" s="34"/>
      <c r="F543" s="92"/>
      <c r="G543" s="36"/>
    </row>
    <row r="544" spans="1:7" ht="13.5" thickBot="1" x14ac:dyDescent="0.3">
      <c r="A544" s="34"/>
      <c r="C544" s="35" t="s">
        <v>15</v>
      </c>
      <c r="F544" s="248" t="str">
        <f>'ED Patient Flow'!F244</f>
        <v xml:space="preserve"> </v>
      </c>
      <c r="G544" s="36"/>
    </row>
    <row r="545" spans="1:7" s="33" customFormat="1" ht="6.75" customHeight="1" thickBot="1" x14ac:dyDescent="0.3">
      <c r="A545" s="40"/>
      <c r="B545" s="17"/>
      <c r="C545" s="41"/>
      <c r="D545" s="38"/>
      <c r="F545" s="99"/>
      <c r="G545" s="39"/>
    </row>
    <row r="546" spans="1:7" s="33" customFormat="1" ht="13.5" customHeight="1" thickBot="1" x14ac:dyDescent="0.3">
      <c r="A546" s="40"/>
      <c r="B546" s="17" t="str">
        <f>'ED Patient Flow'!B247</f>
        <v>Improvement Milestone:</v>
      </c>
      <c r="C546" s="17"/>
      <c r="D546" s="238">
        <f>'ED Patient Flow'!D247</f>
        <v>0</v>
      </c>
      <c r="F546" s="247" t="str">
        <f>'ED Patient Flow'!F254</f>
        <v>N/A</v>
      </c>
      <c r="G546" s="39"/>
    </row>
    <row r="547" spans="1:7" ht="6.75" customHeight="1" thickBot="1" x14ac:dyDescent="0.3">
      <c r="A547" s="34"/>
      <c r="F547" s="92"/>
      <c r="G547" s="36"/>
    </row>
    <row r="548" spans="1:7" ht="13.5" thickBot="1" x14ac:dyDescent="0.3">
      <c r="A548" s="34"/>
      <c r="C548" s="35" t="s">
        <v>15</v>
      </c>
      <c r="F548" s="248" t="str">
        <f>'ED Patient Flow'!F269</f>
        <v xml:space="preserve"> </v>
      </c>
      <c r="G548" s="36"/>
    </row>
    <row r="549" spans="1:7" ht="13.5" thickBot="1" x14ac:dyDescent="0.3">
      <c r="A549" s="34"/>
      <c r="C549" s="35"/>
      <c r="F549" s="92"/>
      <c r="G549" s="36"/>
    </row>
    <row r="550" spans="1:7" ht="13.5" thickBot="1" x14ac:dyDescent="0.3">
      <c r="A550" s="34"/>
      <c r="B550" s="2" t="s">
        <v>10</v>
      </c>
      <c r="C550" s="35"/>
      <c r="F550" s="249">
        <f>'ED Patient Flow'!F18</f>
        <v>0</v>
      </c>
      <c r="G550" s="36"/>
    </row>
    <row r="551" spans="1:7" ht="13.5" thickBot="1" x14ac:dyDescent="0.3">
      <c r="A551" s="34"/>
      <c r="C551" s="35"/>
      <c r="F551" s="92"/>
      <c r="G551" s="36"/>
    </row>
    <row r="552" spans="1:7" ht="13.5" thickBot="1" x14ac:dyDescent="0.3">
      <c r="A552" s="34"/>
      <c r="B552" s="2" t="s">
        <v>66</v>
      </c>
      <c r="C552" s="35"/>
      <c r="F552" s="250">
        <f>SUM(F548,F544,F540,F536,F532,F528,F524,F520,F516,F512)</f>
        <v>0</v>
      </c>
      <c r="G552" s="36"/>
    </row>
    <row r="553" spans="1:7" ht="13.5" thickBot="1" x14ac:dyDescent="0.3">
      <c r="A553" s="34"/>
      <c r="C553" s="35"/>
      <c r="F553" s="92"/>
      <c r="G553" s="36"/>
    </row>
    <row r="554" spans="1:7" ht="13.5" thickBot="1" x14ac:dyDescent="0.3">
      <c r="A554" s="34"/>
      <c r="B554" s="2" t="s">
        <v>67</v>
      </c>
      <c r="C554" s="35"/>
      <c r="F554" s="250">
        <f>COUNT(F548,F544,F540,F536,F532,F528,F524,F520,F516,F512)</f>
        <v>0</v>
      </c>
      <c r="G554" s="36"/>
    </row>
    <row r="555" spans="1:7" ht="13.5" thickBot="1" x14ac:dyDescent="0.3">
      <c r="A555" s="34"/>
      <c r="C555" s="35"/>
      <c r="F555" s="92"/>
      <c r="G555" s="36"/>
    </row>
    <row r="556" spans="1:7" ht="13.5" thickBot="1" x14ac:dyDescent="0.3">
      <c r="A556" s="34"/>
      <c r="B556" s="2" t="s">
        <v>68</v>
      </c>
      <c r="C556" s="35"/>
      <c r="F556" s="251" t="str">
        <f>IF(F554=0," ",F552/F554)</f>
        <v xml:space="preserve"> </v>
      </c>
      <c r="G556" s="36"/>
    </row>
    <row r="557" spans="1:7" ht="13.5" thickBot="1" x14ac:dyDescent="0.3">
      <c r="A557" s="34"/>
      <c r="C557" s="35"/>
      <c r="F557" s="92"/>
      <c r="G557" s="36"/>
    </row>
    <row r="558" spans="1:7" ht="13.5" thickBot="1" x14ac:dyDescent="0.3">
      <c r="A558" s="34"/>
      <c r="B558" s="2" t="s">
        <v>69</v>
      </c>
      <c r="C558" s="35"/>
      <c r="F558" s="249" t="str">
        <f>IF(F554=0," ",F556*F550)</f>
        <v xml:space="preserve"> </v>
      </c>
      <c r="G558" s="36"/>
    </row>
    <row r="559" spans="1:7" ht="13.5" thickBot="1" x14ac:dyDescent="0.3">
      <c r="A559" s="34"/>
      <c r="C559" s="35"/>
      <c r="F559" s="92"/>
      <c r="G559" s="36"/>
    </row>
    <row r="560" spans="1:7" ht="13.5" thickBot="1" x14ac:dyDescent="0.3">
      <c r="A560" s="34"/>
      <c r="B560" s="2" t="s">
        <v>11</v>
      </c>
      <c r="C560" s="35"/>
      <c r="F560" s="252">
        <f>'ED Patient Flow'!F20</f>
        <v>0</v>
      </c>
      <c r="G560" s="36"/>
    </row>
    <row r="561" spans="1:7" ht="13.5" thickBot="1" x14ac:dyDescent="0.3">
      <c r="A561" s="34"/>
      <c r="C561" s="35"/>
      <c r="F561" s="92"/>
      <c r="G561" s="36"/>
    </row>
    <row r="562" spans="1:7" ht="13.5" thickBot="1" x14ac:dyDescent="0.3">
      <c r="A562" s="34"/>
      <c r="B562" s="239" t="s">
        <v>70</v>
      </c>
      <c r="C562" s="35"/>
      <c r="F562" s="217" t="str">
        <f>IF(F554=0," ",F558-F560)</f>
        <v xml:space="preserve"> </v>
      </c>
      <c r="G562" s="36"/>
    </row>
    <row r="563" spans="1:7" x14ac:dyDescent="0.25">
      <c r="A563" s="48"/>
      <c r="B563" s="254"/>
      <c r="C563" s="255"/>
      <c r="D563" s="50"/>
      <c r="E563" s="50"/>
      <c r="F563" s="132"/>
      <c r="G563" s="52"/>
    </row>
    <row r="564" spans="1:7" s="33" customFormat="1" ht="15.75" thickBot="1" x14ac:dyDescent="0.3">
      <c r="A564" s="27" t="s">
        <v>116</v>
      </c>
      <c r="B564" s="28"/>
      <c r="C564" s="28"/>
      <c r="D564" s="29"/>
      <c r="E564" s="30"/>
      <c r="F564" s="111"/>
      <c r="G564" s="32"/>
    </row>
    <row r="565" spans="1:7" s="33" customFormat="1" ht="13.5" customHeight="1" thickBot="1" x14ac:dyDescent="0.3">
      <c r="A565" s="40"/>
      <c r="B565" s="17" t="str">
        <f>'Use Palliative Care Programs'!B22</f>
        <v>Process Milestone:</v>
      </c>
      <c r="C565" s="17"/>
      <c r="D565" s="238">
        <f>'Use Palliative Care Programs'!D22</f>
        <v>0</v>
      </c>
      <c r="F565" s="247" t="str">
        <f>'Use Palliative Care Programs'!F29</f>
        <v>N/A</v>
      </c>
      <c r="G565" s="39"/>
    </row>
    <row r="566" spans="1:7" ht="6.75" customHeight="1" thickBot="1" x14ac:dyDescent="0.3">
      <c r="A566" s="34"/>
      <c r="F566" s="92"/>
      <c r="G566" s="36"/>
    </row>
    <row r="567" spans="1:7" ht="13.5" thickBot="1" x14ac:dyDescent="0.3">
      <c r="A567" s="34"/>
      <c r="C567" s="35" t="s">
        <v>15</v>
      </c>
      <c r="F567" s="248" t="str">
        <f>'Use Palliative Care Programs'!F44</f>
        <v xml:space="preserve"> </v>
      </c>
      <c r="G567" s="36"/>
    </row>
    <row r="568" spans="1:7" s="33" customFormat="1" ht="6.75" customHeight="1" thickBot="1" x14ac:dyDescent="0.3">
      <c r="A568" s="40"/>
      <c r="B568" s="17"/>
      <c r="C568" s="41"/>
      <c r="D568" s="38"/>
      <c r="F568" s="99"/>
      <c r="G568" s="39"/>
    </row>
    <row r="569" spans="1:7" s="33" customFormat="1" ht="13.5" customHeight="1" thickBot="1" x14ac:dyDescent="0.3">
      <c r="A569" s="40"/>
      <c r="B569" s="17" t="str">
        <f>'Use Palliative Care Programs'!B47</f>
        <v>Process Milestone:</v>
      </c>
      <c r="C569" s="17"/>
      <c r="D569" s="238">
        <f>'Use Palliative Care Programs'!D47</f>
        <v>0</v>
      </c>
      <c r="F569" s="247" t="str">
        <f>'Use Palliative Care Programs'!F54</f>
        <v>N/A</v>
      </c>
      <c r="G569" s="39"/>
    </row>
    <row r="570" spans="1:7" ht="6.75" customHeight="1" thickBot="1" x14ac:dyDescent="0.3">
      <c r="A570" s="34"/>
      <c r="F570" s="92"/>
      <c r="G570" s="36"/>
    </row>
    <row r="571" spans="1:7" ht="13.5" thickBot="1" x14ac:dyDescent="0.3">
      <c r="A571" s="34"/>
      <c r="C571" s="35" t="s">
        <v>15</v>
      </c>
      <c r="F571" s="248" t="str">
        <f>'Use Palliative Care Programs'!F69</f>
        <v xml:space="preserve"> </v>
      </c>
      <c r="G571" s="36"/>
    </row>
    <row r="572" spans="1:7" s="33" customFormat="1" ht="6.75" customHeight="1" thickBot="1" x14ac:dyDescent="0.3">
      <c r="A572" s="40"/>
      <c r="B572" s="17"/>
      <c r="C572" s="41"/>
      <c r="D572" s="38"/>
      <c r="F572" s="99"/>
      <c r="G572" s="39"/>
    </row>
    <row r="573" spans="1:7" s="33" customFormat="1" ht="13.5" customHeight="1" thickBot="1" x14ac:dyDescent="0.3">
      <c r="A573" s="40"/>
      <c r="B573" s="17" t="str">
        <f>'Use Palliative Care Programs'!B72</f>
        <v>Process Milestone:</v>
      </c>
      <c r="C573" s="17"/>
      <c r="D573" s="238">
        <f>'Use Palliative Care Programs'!D72</f>
        <v>0</v>
      </c>
      <c r="F573" s="247" t="str">
        <f>'Use Palliative Care Programs'!F79</f>
        <v>N/A</v>
      </c>
      <c r="G573" s="39"/>
    </row>
    <row r="574" spans="1:7" ht="6.75" customHeight="1" thickBot="1" x14ac:dyDescent="0.3">
      <c r="A574" s="34"/>
      <c r="F574" s="92"/>
      <c r="G574" s="36"/>
    </row>
    <row r="575" spans="1:7" ht="13.5" thickBot="1" x14ac:dyDescent="0.3">
      <c r="A575" s="34"/>
      <c r="C575" s="35" t="s">
        <v>15</v>
      </c>
      <c r="F575" s="248" t="str">
        <f>'Use Palliative Care Programs'!F94</f>
        <v xml:space="preserve"> </v>
      </c>
      <c r="G575" s="36"/>
    </row>
    <row r="576" spans="1:7" s="33" customFormat="1" ht="6.75" customHeight="1" thickBot="1" x14ac:dyDescent="0.3">
      <c r="A576" s="40"/>
      <c r="B576" s="17"/>
      <c r="C576" s="41"/>
      <c r="D576" s="38"/>
      <c r="F576" s="99"/>
      <c r="G576" s="39"/>
    </row>
    <row r="577" spans="1:7" s="33" customFormat="1" ht="13.5" customHeight="1" thickBot="1" x14ac:dyDescent="0.3">
      <c r="A577" s="40"/>
      <c r="B577" s="17" t="str">
        <f>'Use Palliative Care Programs'!B97</f>
        <v>Process Milestone:</v>
      </c>
      <c r="C577" s="17"/>
      <c r="D577" s="238">
        <f>'Use Palliative Care Programs'!D97</f>
        <v>0</v>
      </c>
      <c r="F577" s="247" t="str">
        <f>'Use Palliative Care Programs'!F104</f>
        <v>N/A</v>
      </c>
      <c r="G577" s="39"/>
    </row>
    <row r="578" spans="1:7" ht="6.75" customHeight="1" thickBot="1" x14ac:dyDescent="0.3">
      <c r="A578" s="34"/>
      <c r="F578" s="92"/>
      <c r="G578" s="36"/>
    </row>
    <row r="579" spans="1:7" ht="13.5" thickBot="1" x14ac:dyDescent="0.3">
      <c r="A579" s="34"/>
      <c r="C579" s="35" t="s">
        <v>15</v>
      </c>
      <c r="F579" s="248" t="str">
        <f>'Use Palliative Care Programs'!F119</f>
        <v xml:space="preserve"> </v>
      </c>
      <c r="G579" s="36"/>
    </row>
    <row r="580" spans="1:7" s="33" customFormat="1" ht="6.75" customHeight="1" thickBot="1" x14ac:dyDescent="0.3">
      <c r="A580" s="40"/>
      <c r="B580" s="17"/>
      <c r="C580" s="41"/>
      <c r="D580" s="38"/>
      <c r="F580" s="99"/>
      <c r="G580" s="39"/>
    </row>
    <row r="581" spans="1:7" s="33" customFormat="1" ht="13.5" customHeight="1" thickBot="1" x14ac:dyDescent="0.3">
      <c r="A581" s="40"/>
      <c r="B581" s="17" t="str">
        <f>'Use Palliative Care Programs'!B122</f>
        <v>Process Milestone:</v>
      </c>
      <c r="C581" s="17"/>
      <c r="D581" s="238">
        <f>'Use Palliative Care Programs'!D122</f>
        <v>0</v>
      </c>
      <c r="F581" s="247" t="str">
        <f>'Use Palliative Care Programs'!F129</f>
        <v>N/A</v>
      </c>
      <c r="G581" s="39"/>
    </row>
    <row r="582" spans="1:7" ht="6.75" customHeight="1" thickBot="1" x14ac:dyDescent="0.3">
      <c r="A582" s="34"/>
      <c r="F582" s="92"/>
      <c r="G582" s="36"/>
    </row>
    <row r="583" spans="1:7" ht="13.5" thickBot="1" x14ac:dyDescent="0.3">
      <c r="A583" s="34"/>
      <c r="C583" s="35" t="s">
        <v>15</v>
      </c>
      <c r="F583" s="248" t="str">
        <f>'Use Palliative Care Programs'!F144</f>
        <v xml:space="preserve"> </v>
      </c>
      <c r="G583" s="36"/>
    </row>
    <row r="584" spans="1:7" s="33" customFormat="1" ht="6.75" customHeight="1" thickBot="1" x14ac:dyDescent="0.3">
      <c r="A584" s="40"/>
      <c r="B584" s="17"/>
      <c r="C584" s="41"/>
      <c r="D584" s="38"/>
      <c r="F584" s="99"/>
      <c r="G584" s="39"/>
    </row>
    <row r="585" spans="1:7" s="33" customFormat="1" ht="13.5" customHeight="1" thickBot="1" x14ac:dyDescent="0.3">
      <c r="A585" s="40"/>
      <c r="B585" s="17" t="str">
        <f>'Use Palliative Care Programs'!B147</f>
        <v>Improvement Milestone:</v>
      </c>
      <c r="C585" s="17"/>
      <c r="D585" s="238">
        <f>'Use Palliative Care Programs'!D147</f>
        <v>0</v>
      </c>
      <c r="F585" s="247" t="str">
        <f>'Use Palliative Care Programs'!F154</f>
        <v>N/A</v>
      </c>
      <c r="G585" s="39"/>
    </row>
    <row r="586" spans="1:7" ht="6.75" customHeight="1" thickBot="1" x14ac:dyDescent="0.3">
      <c r="A586" s="34"/>
      <c r="F586" s="92"/>
      <c r="G586" s="36"/>
    </row>
    <row r="587" spans="1:7" ht="13.5" thickBot="1" x14ac:dyDescent="0.3">
      <c r="A587" s="34"/>
      <c r="C587" s="35" t="s">
        <v>15</v>
      </c>
      <c r="F587" s="248" t="str">
        <f>'Use Palliative Care Programs'!F169</f>
        <v xml:space="preserve"> </v>
      </c>
      <c r="G587" s="36"/>
    </row>
    <row r="588" spans="1:7" s="33" customFormat="1" ht="6.75" customHeight="1" thickBot="1" x14ac:dyDescent="0.3">
      <c r="A588" s="40"/>
      <c r="B588" s="17"/>
      <c r="C588" s="41"/>
      <c r="D588" s="38"/>
      <c r="F588" s="99"/>
      <c r="G588" s="39"/>
    </row>
    <row r="589" spans="1:7" s="33" customFormat="1" ht="13.5" customHeight="1" thickBot="1" x14ac:dyDescent="0.3">
      <c r="A589" s="40"/>
      <c r="B589" s="17" t="str">
        <f>'Use Palliative Care Programs'!B172</f>
        <v>Improvement Milestone:</v>
      </c>
      <c r="C589" s="17"/>
      <c r="D589" s="238">
        <f>'Use Palliative Care Programs'!D172</f>
        <v>0</v>
      </c>
      <c r="F589" s="247" t="str">
        <f>'Use Palliative Care Programs'!F179</f>
        <v>N/A</v>
      </c>
      <c r="G589" s="39"/>
    </row>
    <row r="590" spans="1:7" ht="6.75" customHeight="1" thickBot="1" x14ac:dyDescent="0.3">
      <c r="A590" s="34"/>
      <c r="F590" s="92"/>
      <c r="G590" s="36"/>
    </row>
    <row r="591" spans="1:7" ht="13.5" thickBot="1" x14ac:dyDescent="0.3">
      <c r="A591" s="34"/>
      <c r="C591" s="35" t="s">
        <v>15</v>
      </c>
      <c r="F591" s="248" t="str">
        <f>'Use Palliative Care Programs'!F194</f>
        <v xml:space="preserve"> </v>
      </c>
      <c r="G591" s="36"/>
    </row>
    <row r="592" spans="1:7" s="33" customFormat="1" ht="6.75" customHeight="1" thickBot="1" x14ac:dyDescent="0.3">
      <c r="A592" s="40"/>
      <c r="B592" s="17"/>
      <c r="C592" s="41"/>
      <c r="D592" s="38"/>
      <c r="F592" s="99"/>
      <c r="G592" s="39"/>
    </row>
    <row r="593" spans="1:7" s="33" customFormat="1" ht="13.5" customHeight="1" thickBot="1" x14ac:dyDescent="0.3">
      <c r="A593" s="40"/>
      <c r="B593" s="17" t="str">
        <f>'Use Palliative Care Programs'!B197</f>
        <v>Improvement Milestone:</v>
      </c>
      <c r="C593" s="17"/>
      <c r="D593" s="238">
        <f>'Use Palliative Care Programs'!D197</f>
        <v>0</v>
      </c>
      <c r="F593" s="247" t="str">
        <f>'Use Palliative Care Programs'!F204</f>
        <v>N/A</v>
      </c>
      <c r="G593" s="39"/>
    </row>
    <row r="594" spans="1:7" ht="6.75" customHeight="1" thickBot="1" x14ac:dyDescent="0.3">
      <c r="A594" s="34"/>
      <c r="F594" s="92"/>
      <c r="G594" s="36"/>
    </row>
    <row r="595" spans="1:7" ht="13.5" thickBot="1" x14ac:dyDescent="0.3">
      <c r="A595" s="34"/>
      <c r="C595" s="35" t="s">
        <v>15</v>
      </c>
      <c r="F595" s="248" t="str">
        <f>'Use Palliative Care Programs'!F219</f>
        <v xml:space="preserve"> </v>
      </c>
      <c r="G595" s="36"/>
    </row>
    <row r="596" spans="1:7" s="33" customFormat="1" ht="6.75" customHeight="1" thickBot="1" x14ac:dyDescent="0.3">
      <c r="A596" s="40"/>
      <c r="B596" s="17"/>
      <c r="C596" s="41"/>
      <c r="D596" s="38"/>
      <c r="F596" s="99"/>
      <c r="G596" s="39"/>
    </row>
    <row r="597" spans="1:7" s="33" customFormat="1" ht="13.5" customHeight="1" thickBot="1" x14ac:dyDescent="0.3">
      <c r="A597" s="40"/>
      <c r="B597" s="17" t="str">
        <f>'Use Palliative Care Programs'!B222</f>
        <v>Improvement Milestone:</v>
      </c>
      <c r="C597" s="17"/>
      <c r="D597" s="238">
        <f>'Use Palliative Care Programs'!D222</f>
        <v>0</v>
      </c>
      <c r="F597" s="247" t="str">
        <f>'Use Palliative Care Programs'!F229</f>
        <v>N/A</v>
      </c>
      <c r="G597" s="39"/>
    </row>
    <row r="598" spans="1:7" ht="6.75" customHeight="1" thickBot="1" x14ac:dyDescent="0.3">
      <c r="A598" s="34"/>
      <c r="F598" s="92"/>
      <c r="G598" s="36"/>
    </row>
    <row r="599" spans="1:7" ht="13.5" thickBot="1" x14ac:dyDescent="0.3">
      <c r="A599" s="34"/>
      <c r="C599" s="35" t="s">
        <v>15</v>
      </c>
      <c r="F599" s="248" t="str">
        <f>'Use Palliative Care Programs'!F244</f>
        <v xml:space="preserve"> </v>
      </c>
      <c r="G599" s="36"/>
    </row>
    <row r="600" spans="1:7" s="33" customFormat="1" ht="6.75" customHeight="1" thickBot="1" x14ac:dyDescent="0.3">
      <c r="A600" s="40"/>
      <c r="B600" s="17"/>
      <c r="C600" s="41"/>
      <c r="D600" s="38"/>
      <c r="F600" s="99"/>
      <c r="G600" s="39"/>
    </row>
    <row r="601" spans="1:7" s="33" customFormat="1" ht="13.5" customHeight="1" thickBot="1" x14ac:dyDescent="0.3">
      <c r="A601" s="40"/>
      <c r="B601" s="17" t="str">
        <f>'Use Palliative Care Programs'!B247</f>
        <v>Improvement Milestone:</v>
      </c>
      <c r="C601" s="17"/>
      <c r="D601" s="238">
        <f>'Use Palliative Care Programs'!D247</f>
        <v>0</v>
      </c>
      <c r="F601" s="247" t="str">
        <f>'Use Palliative Care Programs'!F254</f>
        <v>N/A</v>
      </c>
      <c r="G601" s="39"/>
    </row>
    <row r="602" spans="1:7" ht="6.75" customHeight="1" thickBot="1" x14ac:dyDescent="0.3">
      <c r="A602" s="34"/>
      <c r="F602" s="92"/>
      <c r="G602" s="36"/>
    </row>
    <row r="603" spans="1:7" ht="13.5" thickBot="1" x14ac:dyDescent="0.3">
      <c r="A603" s="34"/>
      <c r="C603" s="35" t="s">
        <v>15</v>
      </c>
      <c r="F603" s="248" t="str">
        <f>'Use Palliative Care Programs'!F269</f>
        <v xml:space="preserve"> </v>
      </c>
      <c r="G603" s="36"/>
    </row>
    <row r="604" spans="1:7" ht="13.5" thickBot="1" x14ac:dyDescent="0.3">
      <c r="A604" s="34"/>
      <c r="C604" s="35"/>
      <c r="F604" s="92"/>
      <c r="G604" s="36"/>
    </row>
    <row r="605" spans="1:7" ht="13.5" thickBot="1" x14ac:dyDescent="0.3">
      <c r="A605" s="34"/>
      <c r="B605" s="2" t="s">
        <v>10</v>
      </c>
      <c r="C605" s="35"/>
      <c r="F605" s="249">
        <f>'Use Palliative Care Programs'!F18</f>
        <v>0</v>
      </c>
      <c r="G605" s="36"/>
    </row>
    <row r="606" spans="1:7" ht="13.5" thickBot="1" x14ac:dyDescent="0.3">
      <c r="A606" s="34"/>
      <c r="C606" s="35"/>
      <c r="F606" s="92"/>
      <c r="G606" s="36"/>
    </row>
    <row r="607" spans="1:7" ht="13.5" thickBot="1" x14ac:dyDescent="0.3">
      <c r="A607" s="34"/>
      <c r="B607" s="2" t="s">
        <v>66</v>
      </c>
      <c r="C607" s="35"/>
      <c r="F607" s="250">
        <f>SUM(F603,F599,F595,F591,F587,F583,F579,F575,F571,F567)</f>
        <v>0</v>
      </c>
      <c r="G607" s="36"/>
    </row>
    <row r="608" spans="1:7" ht="13.5" thickBot="1" x14ac:dyDescent="0.3">
      <c r="A608" s="34"/>
      <c r="C608" s="35"/>
      <c r="F608" s="92"/>
      <c r="G608" s="36"/>
    </row>
    <row r="609" spans="1:7" ht="13.5" thickBot="1" x14ac:dyDescent="0.3">
      <c r="A609" s="34"/>
      <c r="B609" s="2" t="s">
        <v>67</v>
      </c>
      <c r="C609" s="35"/>
      <c r="F609" s="250">
        <f>COUNT(F603,F599,F595,F591,F587,F583,F579,F575,F571,F567)</f>
        <v>0</v>
      </c>
      <c r="G609" s="36"/>
    </row>
    <row r="610" spans="1:7" ht="13.5" thickBot="1" x14ac:dyDescent="0.3">
      <c r="A610" s="34"/>
      <c r="C610" s="35"/>
      <c r="F610" s="92"/>
      <c r="G610" s="36"/>
    </row>
    <row r="611" spans="1:7" ht="13.5" thickBot="1" x14ac:dyDescent="0.3">
      <c r="A611" s="34"/>
      <c r="B611" s="2" t="s">
        <v>68</v>
      </c>
      <c r="C611" s="35"/>
      <c r="F611" s="251" t="str">
        <f>IF(F609=0," ",F607/F609)</f>
        <v xml:space="preserve"> </v>
      </c>
      <c r="G611" s="36"/>
    </row>
    <row r="612" spans="1:7" ht="13.5" thickBot="1" x14ac:dyDescent="0.3">
      <c r="A612" s="34"/>
      <c r="C612" s="35"/>
      <c r="F612" s="92"/>
      <c r="G612" s="36"/>
    </row>
    <row r="613" spans="1:7" ht="13.5" thickBot="1" x14ac:dyDescent="0.3">
      <c r="A613" s="34"/>
      <c r="B613" s="2" t="s">
        <v>69</v>
      </c>
      <c r="C613" s="35"/>
      <c r="F613" s="249" t="str">
        <f>IF(F609=0," ",F611*F605)</f>
        <v xml:space="preserve"> </v>
      </c>
      <c r="G613" s="36"/>
    </row>
    <row r="614" spans="1:7" ht="13.5" thickBot="1" x14ac:dyDescent="0.3">
      <c r="A614" s="34"/>
      <c r="C614" s="35"/>
      <c r="F614" s="92"/>
      <c r="G614" s="36"/>
    </row>
    <row r="615" spans="1:7" ht="13.5" thickBot="1" x14ac:dyDescent="0.3">
      <c r="A615" s="34"/>
      <c r="B615" s="2" t="s">
        <v>11</v>
      </c>
      <c r="C615" s="35"/>
      <c r="F615" s="252">
        <f>'Use Palliative Care Programs'!F20</f>
        <v>0</v>
      </c>
      <c r="G615" s="36"/>
    </row>
    <row r="616" spans="1:7" ht="13.5" thickBot="1" x14ac:dyDescent="0.3">
      <c r="A616" s="34"/>
      <c r="C616" s="35"/>
      <c r="F616" s="92"/>
      <c r="G616" s="36"/>
    </row>
    <row r="617" spans="1:7" ht="13.5" thickBot="1" x14ac:dyDescent="0.3">
      <c r="A617" s="34"/>
      <c r="B617" s="239" t="s">
        <v>70</v>
      </c>
      <c r="C617" s="35"/>
      <c r="F617" s="217" t="str">
        <f>IF(F609=0," ",F613-F615)</f>
        <v xml:space="preserve"> </v>
      </c>
      <c r="G617" s="36"/>
    </row>
    <row r="618" spans="1:7" x14ac:dyDescent="0.25">
      <c r="A618" s="48"/>
      <c r="B618" s="254"/>
      <c r="C618" s="255"/>
      <c r="D618" s="50"/>
      <c r="E618" s="50"/>
      <c r="F618" s="132"/>
      <c r="G618" s="52"/>
    </row>
    <row r="619" spans="1:7" s="33" customFormat="1" ht="15.75" thickBot="1" x14ac:dyDescent="0.3">
      <c r="A619" s="27" t="s">
        <v>117</v>
      </c>
      <c r="B619" s="28"/>
      <c r="C619" s="28"/>
      <c r="D619" s="29"/>
      <c r="E619" s="30"/>
      <c r="F619" s="111"/>
      <c r="G619" s="32"/>
    </row>
    <row r="620" spans="1:7" s="33" customFormat="1" ht="29.25" thickBot="1" x14ac:dyDescent="0.3">
      <c r="A620" s="40"/>
      <c r="B620" s="17" t="str">
        <f>'Conduct Medication Management'!B22</f>
        <v>Process Milestone:</v>
      </c>
      <c r="C620" s="17"/>
      <c r="D620" s="238" t="str">
        <f>'Conduct Medication Management'!D22</f>
        <v>Develop evidence-based decision rules that will be the clinical underpinning of each point of care decision support message</v>
      </c>
      <c r="F620" s="247" t="str">
        <f>'Conduct Medication Management'!F29</f>
        <v>Yes</v>
      </c>
      <c r="G620" s="39"/>
    </row>
    <row r="621" spans="1:7" ht="6.75" customHeight="1" thickBot="1" x14ac:dyDescent="0.3">
      <c r="A621" s="34"/>
      <c r="F621" s="92"/>
      <c r="G621" s="36"/>
    </row>
    <row r="622" spans="1:7" ht="13.5" thickBot="1" x14ac:dyDescent="0.3">
      <c r="A622" s="34"/>
      <c r="C622" s="35" t="s">
        <v>15</v>
      </c>
      <c r="F622" s="248">
        <f>'Conduct Medication Management'!F44</f>
        <v>1</v>
      </c>
      <c r="G622" s="36"/>
    </row>
    <row r="623" spans="1:7" s="33" customFormat="1" ht="6.75" customHeight="1" thickBot="1" x14ac:dyDescent="0.3">
      <c r="A623" s="40"/>
      <c r="B623" s="17"/>
      <c r="C623" s="41"/>
      <c r="D623" s="38"/>
      <c r="F623" s="99"/>
      <c r="G623" s="39"/>
    </row>
    <row r="624" spans="1:7" s="33" customFormat="1" ht="15" thickBot="1" x14ac:dyDescent="0.3">
      <c r="A624" s="40"/>
      <c r="B624" s="17" t="str">
        <f>'Conduct Medication Management'!B47</f>
        <v>Process Milestone:</v>
      </c>
      <c r="C624" s="17"/>
      <c r="D624" s="238" t="str">
        <f>'Conduct Medication Management'!D47</f>
        <v>Pilot the medication management program</v>
      </c>
      <c r="F624" s="247" t="str">
        <f>'Conduct Medication Management'!F54</f>
        <v>Yes</v>
      </c>
      <c r="G624" s="39"/>
    </row>
    <row r="625" spans="1:7" ht="6.75" customHeight="1" thickBot="1" x14ac:dyDescent="0.3">
      <c r="A625" s="34"/>
      <c r="F625" s="92"/>
      <c r="G625" s="36"/>
    </row>
    <row r="626" spans="1:7" ht="13.5" thickBot="1" x14ac:dyDescent="0.3">
      <c r="A626" s="34"/>
      <c r="C626" s="35" t="s">
        <v>15</v>
      </c>
      <c r="F626" s="248">
        <f>'Conduct Medication Management'!F69</f>
        <v>1</v>
      </c>
      <c r="G626" s="36"/>
    </row>
    <row r="627" spans="1:7" s="33" customFormat="1" ht="6.75" customHeight="1" thickBot="1" x14ac:dyDescent="0.3">
      <c r="A627" s="40"/>
      <c r="B627" s="17"/>
      <c r="C627" s="41"/>
      <c r="D627" s="38"/>
      <c r="F627" s="99"/>
      <c r="G627" s="39"/>
    </row>
    <row r="628" spans="1:7" s="33" customFormat="1" ht="13.5" customHeight="1" thickBot="1" x14ac:dyDescent="0.3">
      <c r="A628" s="40"/>
      <c r="B628" s="17" t="str">
        <f>'Conduct Medication Management'!B72</f>
        <v>Process Milestone:</v>
      </c>
      <c r="C628" s="17"/>
      <c r="D628" s="238">
        <f>'Conduct Medication Management'!D72</f>
        <v>0</v>
      </c>
      <c r="F628" s="247" t="str">
        <f>'Conduct Medication Management'!F79</f>
        <v>N/A</v>
      </c>
      <c r="G628" s="39"/>
    </row>
    <row r="629" spans="1:7" ht="6.75" customHeight="1" thickBot="1" x14ac:dyDescent="0.3">
      <c r="A629" s="34"/>
      <c r="F629" s="92"/>
      <c r="G629" s="36"/>
    </row>
    <row r="630" spans="1:7" ht="13.5" thickBot="1" x14ac:dyDescent="0.3">
      <c r="A630" s="34"/>
      <c r="C630" s="35" t="s">
        <v>15</v>
      </c>
      <c r="F630" s="248" t="str">
        <f>'Conduct Medication Management'!F94</f>
        <v xml:space="preserve"> </v>
      </c>
      <c r="G630" s="36"/>
    </row>
    <row r="631" spans="1:7" s="33" customFormat="1" ht="6.75" customHeight="1" thickBot="1" x14ac:dyDescent="0.3">
      <c r="A631" s="40"/>
      <c r="B631" s="17"/>
      <c r="C631" s="41"/>
      <c r="D631" s="38"/>
      <c r="F631" s="99"/>
      <c r="G631" s="39"/>
    </row>
    <row r="632" spans="1:7" s="33" customFormat="1" ht="13.5" customHeight="1" thickBot="1" x14ac:dyDescent="0.3">
      <c r="A632" s="40"/>
      <c r="B632" s="17" t="str">
        <f>'Conduct Medication Management'!B97</f>
        <v>Process Milestone:</v>
      </c>
      <c r="C632" s="17"/>
      <c r="D632" s="238">
        <f>'Conduct Medication Management'!D97</f>
        <v>0</v>
      </c>
      <c r="F632" s="247" t="str">
        <f>'Conduct Medication Management'!F104</f>
        <v>N/A</v>
      </c>
      <c r="G632" s="39"/>
    </row>
    <row r="633" spans="1:7" ht="6.75" customHeight="1" thickBot="1" x14ac:dyDescent="0.3">
      <c r="A633" s="34"/>
      <c r="F633" s="92"/>
      <c r="G633" s="36"/>
    </row>
    <row r="634" spans="1:7" ht="13.5" thickBot="1" x14ac:dyDescent="0.3">
      <c r="A634" s="34"/>
      <c r="C634" s="35" t="s">
        <v>15</v>
      </c>
      <c r="F634" s="248" t="str">
        <f>'Conduct Medication Management'!F119</f>
        <v xml:space="preserve"> </v>
      </c>
      <c r="G634" s="36"/>
    </row>
    <row r="635" spans="1:7" s="33" customFormat="1" ht="6.75" customHeight="1" thickBot="1" x14ac:dyDescent="0.3">
      <c r="A635" s="40"/>
      <c r="B635" s="17"/>
      <c r="C635" s="41"/>
      <c r="D635" s="38"/>
      <c r="F635" s="99"/>
      <c r="G635" s="39"/>
    </row>
    <row r="636" spans="1:7" s="33" customFormat="1" ht="13.5" customHeight="1" thickBot="1" x14ac:dyDescent="0.3">
      <c r="A636" s="40"/>
      <c r="B636" s="17" t="str">
        <f>'Conduct Medication Management'!B122</f>
        <v>Process Milestone:</v>
      </c>
      <c r="C636" s="17"/>
      <c r="D636" s="238">
        <f>'Conduct Medication Management'!D122</f>
        <v>0</v>
      </c>
      <c r="F636" s="247" t="str">
        <f>'Conduct Medication Management'!F129</f>
        <v>N/A</v>
      </c>
      <c r="G636" s="39"/>
    </row>
    <row r="637" spans="1:7" ht="6.75" customHeight="1" thickBot="1" x14ac:dyDescent="0.3">
      <c r="A637" s="34"/>
      <c r="F637" s="92"/>
      <c r="G637" s="36"/>
    </row>
    <row r="638" spans="1:7" ht="13.5" thickBot="1" x14ac:dyDescent="0.3">
      <c r="A638" s="34"/>
      <c r="C638" s="35" t="s">
        <v>15</v>
      </c>
      <c r="F638" s="248" t="str">
        <f>'Conduct Medication Management'!F144</f>
        <v xml:space="preserve"> </v>
      </c>
      <c r="G638" s="36"/>
    </row>
    <row r="639" spans="1:7" s="33" customFormat="1" ht="6.75" customHeight="1" thickBot="1" x14ac:dyDescent="0.3">
      <c r="A639" s="40"/>
      <c r="B639" s="17"/>
      <c r="C639" s="41"/>
      <c r="D639" s="38"/>
      <c r="F639" s="99"/>
      <c r="G639" s="39"/>
    </row>
    <row r="640" spans="1:7" s="33" customFormat="1" ht="13.5" customHeight="1" thickBot="1" x14ac:dyDescent="0.3">
      <c r="A640" s="40"/>
      <c r="B640" s="17" t="str">
        <f>'Conduct Medication Management'!B147</f>
        <v>Improvement Milestone:</v>
      </c>
      <c r="C640" s="17"/>
      <c r="D640" s="238">
        <f>'Conduct Medication Management'!D147</f>
        <v>0</v>
      </c>
      <c r="F640" s="247" t="str">
        <f>'Conduct Medication Management'!F154</f>
        <v>N/A</v>
      </c>
      <c r="G640" s="39"/>
    </row>
    <row r="641" spans="1:7" ht="6.75" customHeight="1" thickBot="1" x14ac:dyDescent="0.3">
      <c r="A641" s="34"/>
      <c r="F641" s="92"/>
      <c r="G641" s="36"/>
    </row>
    <row r="642" spans="1:7" ht="13.5" thickBot="1" x14ac:dyDescent="0.3">
      <c r="A642" s="34"/>
      <c r="C642" s="35" t="s">
        <v>15</v>
      </c>
      <c r="F642" s="248" t="str">
        <f>'Conduct Medication Management'!F169</f>
        <v xml:space="preserve"> </v>
      </c>
      <c r="G642" s="36"/>
    </row>
    <row r="643" spans="1:7" s="33" customFormat="1" ht="6.75" customHeight="1" thickBot="1" x14ac:dyDescent="0.3">
      <c r="A643" s="40"/>
      <c r="B643" s="17"/>
      <c r="C643" s="41"/>
      <c r="D643" s="38"/>
      <c r="F643" s="99"/>
      <c r="G643" s="39"/>
    </row>
    <row r="644" spans="1:7" s="33" customFormat="1" ht="13.5" customHeight="1" thickBot="1" x14ac:dyDescent="0.3">
      <c r="A644" s="40"/>
      <c r="B644" s="17" t="str">
        <f>'Conduct Medication Management'!B172</f>
        <v>Improvement Milestone:</v>
      </c>
      <c r="C644" s="17"/>
      <c r="D644" s="238">
        <f>'Conduct Medication Management'!D172</f>
        <v>0</v>
      </c>
      <c r="F644" s="247" t="str">
        <f>'Conduct Medication Management'!F179</f>
        <v>N/A</v>
      </c>
      <c r="G644" s="39"/>
    </row>
    <row r="645" spans="1:7" ht="6.75" customHeight="1" thickBot="1" x14ac:dyDescent="0.3">
      <c r="A645" s="34"/>
      <c r="F645" s="92"/>
      <c r="G645" s="36"/>
    </row>
    <row r="646" spans="1:7" ht="13.5" thickBot="1" x14ac:dyDescent="0.3">
      <c r="A646" s="34"/>
      <c r="C646" s="35" t="s">
        <v>15</v>
      </c>
      <c r="F646" s="248" t="str">
        <f>'Conduct Medication Management'!F194</f>
        <v xml:space="preserve"> </v>
      </c>
      <c r="G646" s="36"/>
    </row>
    <row r="647" spans="1:7" s="33" customFormat="1" ht="6.75" customHeight="1" thickBot="1" x14ac:dyDescent="0.3">
      <c r="A647" s="40"/>
      <c r="B647" s="17"/>
      <c r="C647" s="41"/>
      <c r="D647" s="38"/>
      <c r="F647" s="99"/>
      <c r="G647" s="39"/>
    </row>
    <row r="648" spans="1:7" s="33" customFormat="1" ht="13.5" customHeight="1" thickBot="1" x14ac:dyDescent="0.3">
      <c r="A648" s="40"/>
      <c r="B648" s="17" t="str">
        <f>'Conduct Medication Management'!B197</f>
        <v>Improvement Milestone:</v>
      </c>
      <c r="C648" s="17"/>
      <c r="D648" s="238">
        <f>'Conduct Medication Management'!D197</f>
        <v>0</v>
      </c>
      <c r="F648" s="247" t="str">
        <f>'Conduct Medication Management'!F204</f>
        <v>N/A</v>
      </c>
      <c r="G648" s="39"/>
    </row>
    <row r="649" spans="1:7" ht="6.75" customHeight="1" thickBot="1" x14ac:dyDescent="0.3">
      <c r="A649" s="34"/>
      <c r="F649" s="92"/>
      <c r="G649" s="36"/>
    </row>
    <row r="650" spans="1:7" ht="13.5" thickBot="1" x14ac:dyDescent="0.3">
      <c r="A650" s="34"/>
      <c r="C650" s="35" t="s">
        <v>15</v>
      </c>
      <c r="F650" s="248" t="str">
        <f>'Conduct Medication Management'!F219</f>
        <v xml:space="preserve"> </v>
      </c>
      <c r="G650" s="36"/>
    </row>
    <row r="651" spans="1:7" s="33" customFormat="1" ht="6.75" customHeight="1" thickBot="1" x14ac:dyDescent="0.3">
      <c r="A651" s="40"/>
      <c r="B651" s="17"/>
      <c r="C651" s="41"/>
      <c r="D651" s="38"/>
      <c r="F651" s="99"/>
      <c r="G651" s="39"/>
    </row>
    <row r="652" spans="1:7" s="33" customFormat="1" ht="13.5" customHeight="1" thickBot="1" x14ac:dyDescent="0.3">
      <c r="A652" s="40"/>
      <c r="B652" s="17" t="str">
        <f>'Conduct Medication Management'!B222</f>
        <v>Improvement Milestone:</v>
      </c>
      <c r="C652" s="17"/>
      <c r="D652" s="238">
        <f>'Conduct Medication Management'!D222</f>
        <v>0</v>
      </c>
      <c r="F652" s="247" t="str">
        <f>'Conduct Medication Management'!F229</f>
        <v>N/A</v>
      </c>
      <c r="G652" s="39"/>
    </row>
    <row r="653" spans="1:7" ht="6.75" customHeight="1" thickBot="1" x14ac:dyDescent="0.3">
      <c r="A653" s="34"/>
      <c r="F653" s="92"/>
      <c r="G653" s="36"/>
    </row>
    <row r="654" spans="1:7" ht="13.5" thickBot="1" x14ac:dyDescent="0.3">
      <c r="A654" s="34"/>
      <c r="C654" s="35" t="s">
        <v>15</v>
      </c>
      <c r="F654" s="248" t="str">
        <f>'Conduct Medication Management'!F244</f>
        <v xml:space="preserve"> </v>
      </c>
      <c r="G654" s="36"/>
    </row>
    <row r="655" spans="1:7" s="33" customFormat="1" ht="6.75" customHeight="1" thickBot="1" x14ac:dyDescent="0.3">
      <c r="A655" s="40"/>
      <c r="B655" s="17"/>
      <c r="C655" s="41"/>
      <c r="D655" s="38"/>
      <c r="F655" s="99"/>
      <c r="G655" s="39"/>
    </row>
    <row r="656" spans="1:7" s="33" customFormat="1" ht="13.5" customHeight="1" thickBot="1" x14ac:dyDescent="0.3">
      <c r="A656" s="40"/>
      <c r="B656" s="17" t="str">
        <f>'Conduct Medication Management'!B247</f>
        <v>Improvement Milestone:</v>
      </c>
      <c r="C656" s="17"/>
      <c r="D656" s="238">
        <f>'Conduct Medication Management'!D247</f>
        <v>0</v>
      </c>
      <c r="F656" s="247" t="str">
        <f>'Conduct Medication Management'!F254</f>
        <v>N/A</v>
      </c>
      <c r="G656" s="39"/>
    </row>
    <row r="657" spans="1:7" ht="6.75" customHeight="1" thickBot="1" x14ac:dyDescent="0.3">
      <c r="A657" s="34"/>
      <c r="F657" s="92"/>
      <c r="G657" s="36"/>
    </row>
    <row r="658" spans="1:7" ht="13.5" thickBot="1" x14ac:dyDescent="0.3">
      <c r="A658" s="34"/>
      <c r="C658" s="35" t="s">
        <v>15</v>
      </c>
      <c r="F658" s="248" t="str">
        <f>'Conduct Medication Management'!F269</f>
        <v xml:space="preserve"> </v>
      </c>
      <c r="G658" s="36"/>
    </row>
    <row r="659" spans="1:7" ht="13.5" thickBot="1" x14ac:dyDescent="0.3">
      <c r="A659" s="34"/>
      <c r="C659" s="35"/>
      <c r="F659" s="92"/>
      <c r="G659" s="36"/>
    </row>
    <row r="660" spans="1:7" ht="13.5" thickBot="1" x14ac:dyDescent="0.3">
      <c r="A660" s="34"/>
      <c r="B660" s="2" t="s">
        <v>10</v>
      </c>
      <c r="C660" s="35"/>
      <c r="F660" s="249">
        <f>'Conduct Medication Management'!F18</f>
        <v>2879800</v>
      </c>
      <c r="G660" s="36"/>
    </row>
    <row r="661" spans="1:7" ht="13.5" thickBot="1" x14ac:dyDescent="0.3">
      <c r="A661" s="34"/>
      <c r="C661" s="35"/>
      <c r="F661" s="92"/>
      <c r="G661" s="36"/>
    </row>
    <row r="662" spans="1:7" ht="13.5" thickBot="1" x14ac:dyDescent="0.3">
      <c r="A662" s="34"/>
      <c r="B662" s="2" t="s">
        <v>66</v>
      </c>
      <c r="C662" s="35"/>
      <c r="F662" s="250">
        <f>SUM(F658,F654,F650,F646,F642,F638,F634,F630,F626,F622)</f>
        <v>2</v>
      </c>
      <c r="G662" s="36"/>
    </row>
    <row r="663" spans="1:7" ht="13.5" thickBot="1" x14ac:dyDescent="0.3">
      <c r="A663" s="34"/>
      <c r="C663" s="35"/>
      <c r="F663" s="92"/>
      <c r="G663" s="36"/>
    </row>
    <row r="664" spans="1:7" ht="13.5" thickBot="1" x14ac:dyDescent="0.3">
      <c r="A664" s="34"/>
      <c r="B664" s="2" t="s">
        <v>67</v>
      </c>
      <c r="C664" s="35"/>
      <c r="F664" s="250">
        <f>COUNT(F658,F654,F650,F646,F642,F638,F634,F630,F626,F622)</f>
        <v>2</v>
      </c>
      <c r="G664" s="36"/>
    </row>
    <row r="665" spans="1:7" ht="13.5" thickBot="1" x14ac:dyDescent="0.3">
      <c r="A665" s="34"/>
      <c r="C665" s="35"/>
      <c r="F665" s="92"/>
      <c r="G665" s="36"/>
    </row>
    <row r="666" spans="1:7" ht="13.5" thickBot="1" x14ac:dyDescent="0.3">
      <c r="A666" s="34"/>
      <c r="B666" s="2" t="s">
        <v>68</v>
      </c>
      <c r="C666" s="35"/>
      <c r="F666" s="251">
        <f>IF(F664=0," ",F662/F664)</f>
        <v>1</v>
      </c>
      <c r="G666" s="36"/>
    </row>
    <row r="667" spans="1:7" ht="13.5" thickBot="1" x14ac:dyDescent="0.3">
      <c r="A667" s="34"/>
      <c r="C667" s="35"/>
      <c r="F667" s="92"/>
      <c r="G667" s="36"/>
    </row>
    <row r="668" spans="1:7" ht="13.5" thickBot="1" x14ac:dyDescent="0.3">
      <c r="A668" s="34"/>
      <c r="B668" s="2" t="s">
        <v>69</v>
      </c>
      <c r="C668" s="35"/>
      <c r="F668" s="249">
        <f>IF(F664=0," ",F666*F660)</f>
        <v>2879800</v>
      </c>
      <c r="G668" s="36"/>
    </row>
    <row r="669" spans="1:7" ht="13.5" thickBot="1" x14ac:dyDescent="0.3">
      <c r="A669" s="34"/>
      <c r="C669" s="35"/>
      <c r="F669" s="92"/>
      <c r="G669" s="36"/>
    </row>
    <row r="670" spans="1:7" ht="13.5" thickBot="1" x14ac:dyDescent="0.3">
      <c r="A670" s="34"/>
      <c r="B670" s="2" t="s">
        <v>11</v>
      </c>
      <c r="C670" s="35"/>
      <c r="F670" s="252">
        <f>'Conduct Medication Management'!F20</f>
        <v>2879800</v>
      </c>
      <c r="G670" s="36"/>
    </row>
    <row r="671" spans="1:7" ht="13.5" thickBot="1" x14ac:dyDescent="0.3">
      <c r="A671" s="34"/>
      <c r="C671" s="35"/>
      <c r="F671" s="92"/>
      <c r="G671" s="36"/>
    </row>
    <row r="672" spans="1:7" ht="13.5" thickBot="1" x14ac:dyDescent="0.3">
      <c r="A672" s="34"/>
      <c r="B672" s="239" t="s">
        <v>70</v>
      </c>
      <c r="C672" s="35"/>
      <c r="F672" s="217">
        <f>IF(F664=0," ",F668-F670)</f>
        <v>0</v>
      </c>
      <c r="G672" s="36"/>
    </row>
    <row r="673" spans="1:7" x14ac:dyDescent="0.25">
      <c r="A673" s="48"/>
      <c r="B673" s="254"/>
      <c r="C673" s="255"/>
      <c r="D673" s="50"/>
      <c r="E673" s="50"/>
      <c r="F673" s="132"/>
      <c r="G673" s="52"/>
    </row>
    <row r="674" spans="1:7" s="33" customFormat="1" ht="15.75" thickBot="1" x14ac:dyDescent="0.3">
      <c r="A674" s="27" t="s">
        <v>118</v>
      </c>
      <c r="B674" s="28"/>
      <c r="C674" s="28"/>
      <c r="D674" s="29"/>
      <c r="E674" s="30"/>
      <c r="F674" s="111"/>
      <c r="G674" s="32"/>
    </row>
    <row r="675" spans="1:7" s="33" customFormat="1" ht="29.25" thickBot="1" x14ac:dyDescent="0.3">
      <c r="A675" s="40"/>
      <c r="B675" s="17" t="str">
        <f>'Care Transitions'!B22</f>
        <v>Process Milestone:</v>
      </c>
      <c r="C675" s="17"/>
      <c r="D675" s="238" t="str">
        <f>'Care Transitions'!D22</f>
        <v>Develop a staffing and implementation plan to accomplish the goals/objectives of the care transitions program</v>
      </c>
      <c r="F675" s="247" t="str">
        <f>'Care Transitions'!F29</f>
        <v>Yes</v>
      </c>
      <c r="G675" s="39"/>
    </row>
    <row r="676" spans="1:7" ht="6.75" customHeight="1" thickBot="1" x14ac:dyDescent="0.3">
      <c r="A676" s="34"/>
      <c r="F676" s="92"/>
      <c r="G676" s="36"/>
    </row>
    <row r="677" spans="1:7" ht="13.5" thickBot="1" x14ac:dyDescent="0.3">
      <c r="A677" s="34"/>
      <c r="C677" s="35" t="s">
        <v>15</v>
      </c>
      <c r="F677" s="248">
        <f>'Care Transitions'!F44</f>
        <v>1</v>
      </c>
      <c r="G677" s="36"/>
    </row>
    <row r="678" spans="1:7" s="33" customFormat="1" ht="6.75" customHeight="1" thickBot="1" x14ac:dyDescent="0.3">
      <c r="A678" s="40"/>
      <c r="B678" s="17"/>
      <c r="C678" s="41"/>
      <c r="D678" s="38"/>
      <c r="F678" s="99"/>
      <c r="G678" s="39"/>
    </row>
    <row r="679" spans="1:7" s="33" customFormat="1" ht="29.25" thickBot="1" x14ac:dyDescent="0.3">
      <c r="A679" s="40"/>
      <c r="B679" s="17" t="str">
        <f>'Care Transitions'!B47</f>
        <v>Process Milestone:</v>
      </c>
      <c r="C679" s="17"/>
      <c r="D679" s="238" t="str">
        <f>'Care Transitions'!D47</f>
        <v>Demonstrate the integration of information systems by stratifying patient demographic data by process, clinical, and/or quality data</v>
      </c>
      <c r="F679" s="247" t="str">
        <f>'Care Transitions'!F54</f>
        <v>Yes</v>
      </c>
      <c r="G679" s="39"/>
    </row>
    <row r="680" spans="1:7" ht="6.75" customHeight="1" thickBot="1" x14ac:dyDescent="0.3">
      <c r="A680" s="34"/>
      <c r="F680" s="92"/>
      <c r="G680" s="36"/>
    </row>
    <row r="681" spans="1:7" ht="13.5" thickBot="1" x14ac:dyDescent="0.3">
      <c r="A681" s="34"/>
      <c r="C681" s="35" t="s">
        <v>15</v>
      </c>
      <c r="F681" s="248">
        <f>'Care Transitions'!F69</f>
        <v>1</v>
      </c>
      <c r="G681" s="36"/>
    </row>
    <row r="682" spans="1:7" s="33" customFormat="1" ht="6.75" customHeight="1" thickBot="1" x14ac:dyDescent="0.3">
      <c r="A682" s="40"/>
      <c r="B682" s="17"/>
      <c r="C682" s="41"/>
      <c r="D682" s="38"/>
      <c r="F682" s="99"/>
      <c r="G682" s="39"/>
    </row>
    <row r="683" spans="1:7" s="33" customFormat="1" ht="13.5" customHeight="1" thickBot="1" x14ac:dyDescent="0.3">
      <c r="A683" s="40"/>
      <c r="B683" s="17" t="str">
        <f>'Care Transitions'!B72</f>
        <v>Process Milestone:</v>
      </c>
      <c r="C683" s="17"/>
      <c r="D683" s="238">
        <f>'Care Transitions'!D72</f>
        <v>0</v>
      </c>
      <c r="F683" s="247" t="str">
        <f>'Care Transitions'!F79</f>
        <v>N/A</v>
      </c>
      <c r="G683" s="39"/>
    </row>
    <row r="684" spans="1:7" ht="6.75" customHeight="1" thickBot="1" x14ac:dyDescent="0.3">
      <c r="A684" s="34"/>
      <c r="F684" s="92"/>
      <c r="G684" s="36"/>
    </row>
    <row r="685" spans="1:7" ht="13.5" thickBot="1" x14ac:dyDescent="0.3">
      <c r="A685" s="34"/>
      <c r="C685" s="35" t="s">
        <v>15</v>
      </c>
      <c r="F685" s="248" t="str">
        <f>'Care Transitions'!F94</f>
        <v xml:space="preserve"> </v>
      </c>
      <c r="G685" s="36"/>
    </row>
    <row r="686" spans="1:7" s="33" customFormat="1" ht="6.75" customHeight="1" thickBot="1" x14ac:dyDescent="0.3">
      <c r="A686" s="40"/>
      <c r="B686" s="17"/>
      <c r="C686" s="41"/>
      <c r="D686" s="38"/>
      <c r="F686" s="99"/>
      <c r="G686" s="39"/>
    </row>
    <row r="687" spans="1:7" s="33" customFormat="1" ht="13.5" customHeight="1" thickBot="1" x14ac:dyDescent="0.3">
      <c r="A687" s="40"/>
      <c r="B687" s="17" t="str">
        <f>'Care Transitions'!B97</f>
        <v>Process Milestone:</v>
      </c>
      <c r="C687" s="17"/>
      <c r="D687" s="238">
        <f>'Care Transitions'!D97</f>
        <v>0</v>
      </c>
      <c r="F687" s="247" t="str">
        <f>'Care Transitions'!F104</f>
        <v>N/A</v>
      </c>
      <c r="G687" s="39"/>
    </row>
    <row r="688" spans="1:7" ht="6.75" customHeight="1" thickBot="1" x14ac:dyDescent="0.3">
      <c r="A688" s="34"/>
      <c r="F688" s="92"/>
      <c r="G688" s="36"/>
    </row>
    <row r="689" spans="1:7" ht="13.5" thickBot="1" x14ac:dyDescent="0.3">
      <c r="A689" s="34"/>
      <c r="C689" s="35" t="s">
        <v>15</v>
      </c>
      <c r="F689" s="248" t="str">
        <f>'Care Transitions'!F119</f>
        <v xml:space="preserve"> </v>
      </c>
      <c r="G689" s="36"/>
    </row>
    <row r="690" spans="1:7" s="33" customFormat="1" ht="6.75" customHeight="1" thickBot="1" x14ac:dyDescent="0.3">
      <c r="A690" s="40"/>
      <c r="B690" s="17"/>
      <c r="C690" s="41"/>
      <c r="D690" s="38"/>
      <c r="F690" s="99"/>
      <c r="G690" s="39"/>
    </row>
    <row r="691" spans="1:7" s="33" customFormat="1" ht="13.5" customHeight="1" thickBot="1" x14ac:dyDescent="0.3">
      <c r="A691" s="40"/>
      <c r="B691" s="17" t="str">
        <f>'Care Transitions'!B122</f>
        <v>Process Milestone:</v>
      </c>
      <c r="C691" s="17"/>
      <c r="D691" s="238">
        <f>'Care Transitions'!D122</f>
        <v>0</v>
      </c>
      <c r="F691" s="247" t="str">
        <f>'Care Transitions'!F129</f>
        <v>N/A</v>
      </c>
      <c r="G691" s="39"/>
    </row>
    <row r="692" spans="1:7" ht="6.75" customHeight="1" thickBot="1" x14ac:dyDescent="0.3">
      <c r="A692" s="34"/>
      <c r="F692" s="92"/>
      <c r="G692" s="36"/>
    </row>
    <row r="693" spans="1:7" ht="13.5" thickBot="1" x14ac:dyDescent="0.3">
      <c r="A693" s="34"/>
      <c r="C693" s="35" t="s">
        <v>15</v>
      </c>
      <c r="F693" s="248" t="str">
        <f>'Care Transitions'!F144</f>
        <v xml:space="preserve"> </v>
      </c>
      <c r="G693" s="36"/>
    </row>
    <row r="694" spans="1:7" s="33" customFormat="1" ht="6.75" customHeight="1" thickBot="1" x14ac:dyDescent="0.3">
      <c r="A694" s="40"/>
      <c r="B694" s="17"/>
      <c r="C694" s="41"/>
      <c r="D694" s="38"/>
      <c r="F694" s="99"/>
      <c r="G694" s="39"/>
    </row>
    <row r="695" spans="1:7" s="33" customFormat="1" ht="13.5" customHeight="1" thickBot="1" x14ac:dyDescent="0.3">
      <c r="A695" s="40"/>
      <c r="B695" s="17" t="str">
        <f>'Care Transitions'!B147</f>
        <v>Improvement Milestone:</v>
      </c>
      <c r="C695" s="17"/>
      <c r="D695" s="238">
        <f>'Care Transitions'!D147</f>
        <v>0</v>
      </c>
      <c r="F695" s="247" t="str">
        <f>'Care Transitions'!F154</f>
        <v>N/A</v>
      </c>
      <c r="G695" s="39"/>
    </row>
    <row r="696" spans="1:7" ht="6.75" customHeight="1" thickBot="1" x14ac:dyDescent="0.3">
      <c r="A696" s="34"/>
      <c r="F696" s="92"/>
      <c r="G696" s="36"/>
    </row>
    <row r="697" spans="1:7" ht="13.5" thickBot="1" x14ac:dyDescent="0.3">
      <c r="A697" s="34"/>
      <c r="C697" s="35" t="s">
        <v>15</v>
      </c>
      <c r="F697" s="248" t="str">
        <f>'Care Transitions'!F169</f>
        <v xml:space="preserve"> </v>
      </c>
      <c r="G697" s="36"/>
    </row>
    <row r="698" spans="1:7" s="33" customFormat="1" ht="6.75" customHeight="1" thickBot="1" x14ac:dyDescent="0.3">
      <c r="A698" s="40"/>
      <c r="B698" s="17"/>
      <c r="C698" s="41"/>
      <c r="D698" s="38"/>
      <c r="F698" s="99"/>
      <c r="G698" s="39"/>
    </row>
    <row r="699" spans="1:7" s="33" customFormat="1" ht="13.5" customHeight="1" thickBot="1" x14ac:dyDescent="0.3">
      <c r="A699" s="40"/>
      <c r="B699" s="17" t="str">
        <f>'Care Transitions'!B172</f>
        <v>Improvement Milestone:</v>
      </c>
      <c r="C699" s="17"/>
      <c r="D699" s="238">
        <f>'Care Transitions'!D172</f>
        <v>0</v>
      </c>
      <c r="F699" s="247" t="str">
        <f>'Care Transitions'!F179</f>
        <v>N/A</v>
      </c>
      <c r="G699" s="39"/>
    </row>
    <row r="700" spans="1:7" ht="6.75" customHeight="1" thickBot="1" x14ac:dyDescent="0.3">
      <c r="A700" s="34"/>
      <c r="F700" s="92"/>
      <c r="G700" s="36"/>
    </row>
    <row r="701" spans="1:7" ht="13.5" thickBot="1" x14ac:dyDescent="0.3">
      <c r="A701" s="34"/>
      <c r="C701" s="35" t="s">
        <v>15</v>
      </c>
      <c r="F701" s="248" t="str">
        <f>'Care Transitions'!F194</f>
        <v xml:space="preserve"> </v>
      </c>
      <c r="G701" s="36"/>
    </row>
    <row r="702" spans="1:7" s="33" customFormat="1" ht="6.75" customHeight="1" thickBot="1" x14ac:dyDescent="0.3">
      <c r="A702" s="40"/>
      <c r="B702" s="17"/>
      <c r="C702" s="41"/>
      <c r="D702" s="38"/>
      <c r="F702" s="99"/>
      <c r="G702" s="39"/>
    </row>
    <row r="703" spans="1:7" s="33" customFormat="1" ht="13.5" customHeight="1" thickBot="1" x14ac:dyDescent="0.3">
      <c r="A703" s="40"/>
      <c r="B703" s="17" t="str">
        <f>'Care Transitions'!B197</f>
        <v>Improvement Milestone:</v>
      </c>
      <c r="C703" s="17"/>
      <c r="D703" s="238">
        <f>'Care Transitions'!D197</f>
        <v>0</v>
      </c>
      <c r="F703" s="247" t="str">
        <f>'Care Transitions'!F204</f>
        <v>N/A</v>
      </c>
      <c r="G703" s="39"/>
    </row>
    <row r="704" spans="1:7" ht="6.75" customHeight="1" thickBot="1" x14ac:dyDescent="0.3">
      <c r="A704" s="34"/>
      <c r="F704" s="92"/>
      <c r="G704" s="36"/>
    </row>
    <row r="705" spans="1:7" ht="13.5" thickBot="1" x14ac:dyDescent="0.3">
      <c r="A705" s="34"/>
      <c r="C705" s="35" t="s">
        <v>15</v>
      </c>
      <c r="F705" s="248" t="str">
        <f>'Care Transitions'!F219</f>
        <v xml:space="preserve"> </v>
      </c>
      <c r="G705" s="36"/>
    </row>
    <row r="706" spans="1:7" s="33" customFormat="1" ht="6.75" customHeight="1" thickBot="1" x14ac:dyDescent="0.3">
      <c r="A706" s="40"/>
      <c r="B706" s="17"/>
      <c r="C706" s="41"/>
      <c r="D706" s="38"/>
      <c r="F706" s="99"/>
      <c r="G706" s="39"/>
    </row>
    <row r="707" spans="1:7" s="33" customFormat="1" ht="13.5" customHeight="1" thickBot="1" x14ac:dyDescent="0.3">
      <c r="A707" s="40"/>
      <c r="B707" s="17" t="str">
        <f>'Care Transitions'!B222</f>
        <v>Improvement Milestone:</v>
      </c>
      <c r="C707" s="17"/>
      <c r="D707" s="238">
        <f>'Care Transitions'!D222</f>
        <v>0</v>
      </c>
      <c r="F707" s="247" t="str">
        <f>'Care Transitions'!F229</f>
        <v>N/A</v>
      </c>
      <c r="G707" s="39"/>
    </row>
    <row r="708" spans="1:7" ht="6.75" customHeight="1" thickBot="1" x14ac:dyDescent="0.3">
      <c r="A708" s="34"/>
      <c r="F708" s="92"/>
      <c r="G708" s="36"/>
    </row>
    <row r="709" spans="1:7" ht="13.5" thickBot="1" x14ac:dyDescent="0.3">
      <c r="A709" s="34"/>
      <c r="C709" s="35" t="s">
        <v>15</v>
      </c>
      <c r="F709" s="248" t="str">
        <f>'Care Transitions'!F244</f>
        <v xml:space="preserve"> </v>
      </c>
      <c r="G709" s="36"/>
    </row>
    <row r="710" spans="1:7" s="33" customFormat="1" ht="6.75" customHeight="1" thickBot="1" x14ac:dyDescent="0.3">
      <c r="A710" s="40"/>
      <c r="B710" s="17"/>
      <c r="C710" s="41"/>
      <c r="D710" s="38"/>
      <c r="F710" s="99"/>
      <c r="G710" s="39"/>
    </row>
    <row r="711" spans="1:7" s="33" customFormat="1" ht="13.5" customHeight="1" thickBot="1" x14ac:dyDescent="0.3">
      <c r="A711" s="40"/>
      <c r="B711" s="17" t="str">
        <f>'Care Transitions'!B247</f>
        <v>Improvement Milestone:</v>
      </c>
      <c r="C711" s="17"/>
      <c r="D711" s="238">
        <f>'Care Transitions'!D247</f>
        <v>0</v>
      </c>
      <c r="F711" s="247" t="str">
        <f>'Care Transitions'!F254</f>
        <v>N/A</v>
      </c>
      <c r="G711" s="39"/>
    </row>
    <row r="712" spans="1:7" ht="6.75" customHeight="1" thickBot="1" x14ac:dyDescent="0.3">
      <c r="A712" s="34"/>
      <c r="F712" s="92"/>
      <c r="G712" s="36"/>
    </row>
    <row r="713" spans="1:7" ht="13.5" thickBot="1" x14ac:dyDescent="0.3">
      <c r="A713" s="34"/>
      <c r="C713" s="35" t="s">
        <v>15</v>
      </c>
      <c r="F713" s="248" t="str">
        <f>'Care Transitions'!F269</f>
        <v xml:space="preserve"> </v>
      </c>
      <c r="G713" s="36"/>
    </row>
    <row r="714" spans="1:7" ht="13.5" thickBot="1" x14ac:dyDescent="0.3">
      <c r="A714" s="34"/>
      <c r="C714" s="35"/>
      <c r="F714" s="92"/>
      <c r="G714" s="36"/>
    </row>
    <row r="715" spans="1:7" ht="13.5" thickBot="1" x14ac:dyDescent="0.3">
      <c r="A715" s="34"/>
      <c r="B715" s="2" t="s">
        <v>10</v>
      </c>
      <c r="C715" s="35"/>
      <c r="F715" s="249">
        <f>'Care Transitions'!F18</f>
        <v>5590200</v>
      </c>
      <c r="G715" s="36"/>
    </row>
    <row r="716" spans="1:7" ht="13.5" thickBot="1" x14ac:dyDescent="0.3">
      <c r="A716" s="34"/>
      <c r="C716" s="35"/>
      <c r="F716" s="92"/>
      <c r="G716" s="36"/>
    </row>
    <row r="717" spans="1:7" ht="13.5" thickBot="1" x14ac:dyDescent="0.3">
      <c r="A717" s="34"/>
      <c r="B717" s="2" t="s">
        <v>66</v>
      </c>
      <c r="C717" s="35"/>
      <c r="F717" s="250">
        <f>SUM(F713,F709,F705,F701,F697,F693,F689,F685,F681,F677)</f>
        <v>2</v>
      </c>
      <c r="G717" s="36"/>
    </row>
    <row r="718" spans="1:7" ht="13.5" thickBot="1" x14ac:dyDescent="0.3">
      <c r="A718" s="34"/>
      <c r="C718" s="35"/>
      <c r="F718" s="92"/>
      <c r="G718" s="36"/>
    </row>
    <row r="719" spans="1:7" ht="13.5" thickBot="1" x14ac:dyDescent="0.3">
      <c r="A719" s="34"/>
      <c r="B719" s="2" t="s">
        <v>67</v>
      </c>
      <c r="C719" s="35"/>
      <c r="F719" s="250">
        <f>COUNT(F713,F709,F705,F701,F697,F693,F689,F685,F681,F677)</f>
        <v>2</v>
      </c>
      <c r="G719" s="36"/>
    </row>
    <row r="720" spans="1:7" ht="13.5" thickBot="1" x14ac:dyDescent="0.3">
      <c r="A720" s="34"/>
      <c r="C720" s="35"/>
      <c r="F720" s="92"/>
      <c r="G720" s="36"/>
    </row>
    <row r="721" spans="1:7" ht="13.5" thickBot="1" x14ac:dyDescent="0.3">
      <c r="A721" s="34"/>
      <c r="B721" s="2" t="s">
        <v>68</v>
      </c>
      <c r="C721" s="35"/>
      <c r="F721" s="251">
        <f>IF(F719=0," ",F717/F719)</f>
        <v>1</v>
      </c>
      <c r="G721" s="36"/>
    </row>
    <row r="722" spans="1:7" ht="13.5" thickBot="1" x14ac:dyDescent="0.3">
      <c r="A722" s="34"/>
      <c r="C722" s="35"/>
      <c r="F722" s="92"/>
      <c r="G722" s="36"/>
    </row>
    <row r="723" spans="1:7" ht="13.5" thickBot="1" x14ac:dyDescent="0.3">
      <c r="A723" s="34"/>
      <c r="B723" s="2" t="s">
        <v>69</v>
      </c>
      <c r="C723" s="35"/>
      <c r="F723" s="249">
        <f>IF(F719=0," ",F721*F715)</f>
        <v>5590200</v>
      </c>
      <c r="G723" s="36"/>
    </row>
    <row r="724" spans="1:7" ht="13.5" thickBot="1" x14ac:dyDescent="0.3">
      <c r="A724" s="34"/>
      <c r="C724" s="35"/>
      <c r="F724" s="92"/>
      <c r="G724" s="36"/>
    </row>
    <row r="725" spans="1:7" ht="13.5" thickBot="1" x14ac:dyDescent="0.3">
      <c r="A725" s="34"/>
      <c r="B725" s="2" t="s">
        <v>11</v>
      </c>
      <c r="C725" s="35"/>
      <c r="F725" s="252">
        <f>'Care Transitions'!F20</f>
        <v>5590200</v>
      </c>
      <c r="G725" s="36"/>
    </row>
    <row r="726" spans="1:7" ht="13.5" thickBot="1" x14ac:dyDescent="0.3">
      <c r="A726" s="34"/>
      <c r="C726" s="35"/>
      <c r="F726" s="92"/>
      <c r="G726" s="36"/>
    </row>
    <row r="727" spans="1:7" ht="13.5" thickBot="1" x14ac:dyDescent="0.3">
      <c r="A727" s="34"/>
      <c r="B727" s="239" t="s">
        <v>70</v>
      </c>
      <c r="C727" s="35"/>
      <c r="F727" s="217">
        <f>IF(F719=0," ",F723-F725)</f>
        <v>0</v>
      </c>
      <c r="G727" s="36"/>
    </row>
    <row r="728" spans="1:7" x14ac:dyDescent="0.25">
      <c r="A728" s="48"/>
      <c r="B728" s="254"/>
      <c r="C728" s="255"/>
      <c r="D728" s="50"/>
      <c r="E728" s="50"/>
      <c r="F728" s="132"/>
      <c r="G728" s="52"/>
    </row>
    <row r="729" spans="1:7" s="33" customFormat="1" ht="15.75" thickBot="1" x14ac:dyDescent="0.3">
      <c r="A729" s="27" t="s">
        <v>119</v>
      </c>
      <c r="B729" s="28"/>
      <c r="C729" s="28"/>
      <c r="D729" s="29"/>
      <c r="E729" s="30"/>
      <c r="F729" s="111"/>
      <c r="G729" s="32"/>
    </row>
    <row r="730" spans="1:7" s="33" customFormat="1" ht="13.5" customHeight="1" thickBot="1" x14ac:dyDescent="0.3">
      <c r="A730" s="40"/>
      <c r="B730" s="17" t="str">
        <f>'Real-Time HAIs System'!B22</f>
        <v>Process Milestone:</v>
      </c>
      <c r="C730" s="17"/>
      <c r="D730" s="238">
        <f>'Real-Time HAIs System'!D22</f>
        <v>0</v>
      </c>
      <c r="F730" s="247" t="str">
        <f>'Real-Time HAIs System'!F29</f>
        <v>N/A</v>
      </c>
      <c r="G730" s="39"/>
    </row>
    <row r="731" spans="1:7" ht="6.75" customHeight="1" thickBot="1" x14ac:dyDescent="0.3">
      <c r="A731" s="34"/>
      <c r="F731" s="92"/>
      <c r="G731" s="36"/>
    </row>
    <row r="732" spans="1:7" ht="13.5" thickBot="1" x14ac:dyDescent="0.3">
      <c r="A732" s="34"/>
      <c r="C732" s="35" t="s">
        <v>15</v>
      </c>
      <c r="F732" s="248" t="str">
        <f>'Real-Time HAIs System'!F44</f>
        <v xml:space="preserve"> </v>
      </c>
      <c r="G732" s="36"/>
    </row>
    <row r="733" spans="1:7" s="33" customFormat="1" ht="6.75" customHeight="1" thickBot="1" x14ac:dyDescent="0.3">
      <c r="A733" s="40"/>
      <c r="B733" s="17"/>
      <c r="C733" s="41"/>
      <c r="D733" s="38"/>
      <c r="F733" s="99"/>
      <c r="G733" s="39"/>
    </row>
    <row r="734" spans="1:7" s="33" customFormat="1" ht="13.5" customHeight="1" thickBot="1" x14ac:dyDescent="0.3">
      <c r="A734" s="40"/>
      <c r="B734" s="17" t="str">
        <f>'Real-Time HAIs System'!B47</f>
        <v>Process Milestone:</v>
      </c>
      <c r="C734" s="17"/>
      <c r="D734" s="238">
        <f>'Real-Time HAIs System'!D47</f>
        <v>0</v>
      </c>
      <c r="F734" s="247" t="str">
        <f>'Real-Time HAIs System'!F54</f>
        <v>N/A</v>
      </c>
      <c r="G734" s="39"/>
    </row>
    <row r="735" spans="1:7" ht="6.75" customHeight="1" thickBot="1" x14ac:dyDescent="0.3">
      <c r="A735" s="34"/>
      <c r="F735" s="92"/>
      <c r="G735" s="36"/>
    </row>
    <row r="736" spans="1:7" ht="13.5" thickBot="1" x14ac:dyDescent="0.3">
      <c r="A736" s="34"/>
      <c r="C736" s="35" t="s">
        <v>15</v>
      </c>
      <c r="F736" s="248" t="str">
        <f>'Real-Time HAIs System'!F69</f>
        <v xml:space="preserve"> </v>
      </c>
      <c r="G736" s="36"/>
    </row>
    <row r="737" spans="1:7" s="33" customFormat="1" ht="6.75" customHeight="1" thickBot="1" x14ac:dyDescent="0.3">
      <c r="A737" s="40"/>
      <c r="B737" s="17"/>
      <c r="C737" s="41"/>
      <c r="D737" s="38"/>
      <c r="F737" s="99"/>
      <c r="G737" s="39"/>
    </row>
    <row r="738" spans="1:7" s="33" customFormat="1" ht="13.5" customHeight="1" thickBot="1" x14ac:dyDescent="0.3">
      <c r="A738" s="40"/>
      <c r="B738" s="17" t="str">
        <f>'Real-Time HAIs System'!B72</f>
        <v>Process Milestone:</v>
      </c>
      <c r="C738" s="17"/>
      <c r="D738" s="238">
        <f>'Real-Time HAIs System'!D72</f>
        <v>0</v>
      </c>
      <c r="F738" s="247" t="str">
        <f>'Real-Time HAIs System'!F79</f>
        <v>N/A</v>
      </c>
      <c r="G738" s="39"/>
    </row>
    <row r="739" spans="1:7" ht="6.75" customHeight="1" thickBot="1" x14ac:dyDescent="0.3">
      <c r="A739" s="34"/>
      <c r="F739" s="92"/>
      <c r="G739" s="36"/>
    </row>
    <row r="740" spans="1:7" ht="13.5" thickBot="1" x14ac:dyDescent="0.3">
      <c r="A740" s="34"/>
      <c r="C740" s="35" t="s">
        <v>15</v>
      </c>
      <c r="F740" s="248" t="str">
        <f>'Real-Time HAIs System'!F94</f>
        <v xml:space="preserve"> </v>
      </c>
      <c r="G740" s="36"/>
    </row>
    <row r="741" spans="1:7" s="33" customFormat="1" ht="6.75" customHeight="1" thickBot="1" x14ac:dyDescent="0.3">
      <c r="A741" s="40"/>
      <c r="B741" s="17"/>
      <c r="C741" s="41"/>
      <c r="D741" s="38"/>
      <c r="F741" s="99"/>
      <c r="G741" s="39"/>
    </row>
    <row r="742" spans="1:7" s="33" customFormat="1" ht="13.5" customHeight="1" thickBot="1" x14ac:dyDescent="0.3">
      <c r="A742" s="40"/>
      <c r="B742" s="17" t="str">
        <f>'Real-Time HAIs System'!B97</f>
        <v>Process Milestone:</v>
      </c>
      <c r="C742" s="17"/>
      <c r="D742" s="238">
        <f>'Real-Time HAIs System'!D97</f>
        <v>0</v>
      </c>
      <c r="F742" s="247" t="str">
        <f>'Real-Time HAIs System'!F104</f>
        <v>N/A</v>
      </c>
      <c r="G742" s="39"/>
    </row>
    <row r="743" spans="1:7" ht="6.75" customHeight="1" thickBot="1" x14ac:dyDescent="0.3">
      <c r="A743" s="34"/>
      <c r="F743" s="92"/>
      <c r="G743" s="36"/>
    </row>
    <row r="744" spans="1:7" ht="13.5" thickBot="1" x14ac:dyDescent="0.3">
      <c r="A744" s="34"/>
      <c r="C744" s="35" t="s">
        <v>15</v>
      </c>
      <c r="F744" s="248" t="str">
        <f>'Real-Time HAIs System'!F119</f>
        <v xml:space="preserve"> </v>
      </c>
      <c r="G744" s="36"/>
    </row>
    <row r="745" spans="1:7" s="33" customFormat="1" ht="6.75" customHeight="1" thickBot="1" x14ac:dyDescent="0.3">
      <c r="A745" s="40"/>
      <c r="B745" s="17"/>
      <c r="C745" s="41"/>
      <c r="D745" s="38"/>
      <c r="F745" s="99"/>
      <c r="G745" s="39"/>
    </row>
    <row r="746" spans="1:7" s="33" customFormat="1" ht="13.5" customHeight="1" thickBot="1" x14ac:dyDescent="0.3">
      <c r="A746" s="40"/>
      <c r="B746" s="17" t="str">
        <f>'Real-Time HAIs System'!B122</f>
        <v>Process Milestone:</v>
      </c>
      <c r="C746" s="17"/>
      <c r="D746" s="238">
        <f>'Real-Time HAIs System'!D122</f>
        <v>0</v>
      </c>
      <c r="F746" s="247" t="str">
        <f>'Real-Time HAIs System'!F129</f>
        <v>N/A</v>
      </c>
      <c r="G746" s="39"/>
    </row>
    <row r="747" spans="1:7" ht="6.75" customHeight="1" thickBot="1" x14ac:dyDescent="0.3">
      <c r="A747" s="34"/>
      <c r="F747" s="92"/>
      <c r="G747" s="36"/>
    </row>
    <row r="748" spans="1:7" ht="13.5" thickBot="1" x14ac:dyDescent="0.3">
      <c r="A748" s="34"/>
      <c r="C748" s="35" t="s">
        <v>15</v>
      </c>
      <c r="F748" s="248" t="str">
        <f>'Real-Time HAIs System'!F144</f>
        <v xml:space="preserve"> </v>
      </c>
      <c r="G748" s="36"/>
    </row>
    <row r="749" spans="1:7" s="33" customFormat="1" ht="6.75" customHeight="1" thickBot="1" x14ac:dyDescent="0.3">
      <c r="A749" s="40"/>
      <c r="B749" s="17"/>
      <c r="C749" s="41"/>
      <c r="D749" s="38"/>
      <c r="F749" s="99"/>
      <c r="G749" s="39"/>
    </row>
    <row r="750" spans="1:7" s="33" customFormat="1" ht="13.5" customHeight="1" thickBot="1" x14ac:dyDescent="0.3">
      <c r="A750" s="40"/>
      <c r="B750" s="17" t="str">
        <f>'Real-Time HAIs System'!B147</f>
        <v>Improvement Milestone:</v>
      </c>
      <c r="C750" s="17"/>
      <c r="D750" s="238">
        <f>'Real-Time HAIs System'!D147</f>
        <v>0</v>
      </c>
      <c r="F750" s="247" t="str">
        <f>'Real-Time HAIs System'!F154</f>
        <v>N/A</v>
      </c>
      <c r="G750" s="39"/>
    </row>
    <row r="751" spans="1:7" ht="6.75" customHeight="1" thickBot="1" x14ac:dyDescent="0.3">
      <c r="A751" s="34"/>
      <c r="F751" s="92"/>
      <c r="G751" s="36"/>
    </row>
    <row r="752" spans="1:7" ht="13.5" thickBot="1" x14ac:dyDescent="0.3">
      <c r="A752" s="34"/>
      <c r="C752" s="35" t="s">
        <v>15</v>
      </c>
      <c r="F752" s="248" t="str">
        <f>'Real-Time HAIs System'!F169</f>
        <v xml:space="preserve"> </v>
      </c>
      <c r="G752" s="36"/>
    </row>
    <row r="753" spans="1:7" s="33" customFormat="1" ht="6.75" customHeight="1" thickBot="1" x14ac:dyDescent="0.3">
      <c r="A753" s="40"/>
      <c r="B753" s="17"/>
      <c r="C753" s="41"/>
      <c r="D753" s="38"/>
      <c r="F753" s="99"/>
      <c r="G753" s="39"/>
    </row>
    <row r="754" spans="1:7" s="33" customFormat="1" ht="13.5" customHeight="1" thickBot="1" x14ac:dyDescent="0.3">
      <c r="A754" s="40"/>
      <c r="B754" s="17" t="str">
        <f>'Real-Time HAIs System'!B172</f>
        <v>Improvement Milestone:</v>
      </c>
      <c r="C754" s="17"/>
      <c r="D754" s="238">
        <f>'Real-Time HAIs System'!D172</f>
        <v>0</v>
      </c>
      <c r="F754" s="247" t="str">
        <f>'Real-Time HAIs System'!F179</f>
        <v>N/A</v>
      </c>
      <c r="G754" s="39"/>
    </row>
    <row r="755" spans="1:7" ht="6.75" customHeight="1" thickBot="1" x14ac:dyDescent="0.3">
      <c r="A755" s="34"/>
      <c r="F755" s="92"/>
      <c r="G755" s="36"/>
    </row>
    <row r="756" spans="1:7" ht="13.5" thickBot="1" x14ac:dyDescent="0.3">
      <c r="A756" s="34"/>
      <c r="C756" s="35" t="s">
        <v>15</v>
      </c>
      <c r="F756" s="248" t="str">
        <f>'Real-Time HAIs System'!F194</f>
        <v xml:space="preserve"> </v>
      </c>
      <c r="G756" s="36"/>
    </row>
    <row r="757" spans="1:7" s="33" customFormat="1" ht="6.75" customHeight="1" thickBot="1" x14ac:dyDescent="0.3">
      <c r="A757" s="40"/>
      <c r="B757" s="17"/>
      <c r="C757" s="41"/>
      <c r="D757" s="38"/>
      <c r="F757" s="99"/>
      <c r="G757" s="39"/>
    </row>
    <row r="758" spans="1:7" s="33" customFormat="1" ht="13.5" customHeight="1" thickBot="1" x14ac:dyDescent="0.3">
      <c r="A758" s="40"/>
      <c r="B758" s="17" t="str">
        <f>'Real-Time HAIs System'!B197</f>
        <v>Improvement Milestone:</v>
      </c>
      <c r="C758" s="17"/>
      <c r="D758" s="238">
        <f>'Real-Time HAIs System'!D197</f>
        <v>0</v>
      </c>
      <c r="F758" s="247" t="str">
        <f>'Real-Time HAIs System'!F204</f>
        <v>N/A</v>
      </c>
      <c r="G758" s="39"/>
    </row>
    <row r="759" spans="1:7" ht="6.75" customHeight="1" thickBot="1" x14ac:dyDescent="0.3">
      <c r="A759" s="34"/>
      <c r="F759" s="92"/>
      <c r="G759" s="36"/>
    </row>
    <row r="760" spans="1:7" ht="13.5" thickBot="1" x14ac:dyDescent="0.3">
      <c r="A760" s="34"/>
      <c r="C760" s="35" t="s">
        <v>15</v>
      </c>
      <c r="F760" s="248" t="str">
        <f>'Real-Time HAIs System'!F219</f>
        <v xml:space="preserve"> </v>
      </c>
      <c r="G760" s="36"/>
    </row>
    <row r="761" spans="1:7" s="33" customFormat="1" ht="6.75" customHeight="1" thickBot="1" x14ac:dyDescent="0.3">
      <c r="A761" s="40"/>
      <c r="B761" s="17"/>
      <c r="C761" s="41"/>
      <c r="D761" s="38"/>
      <c r="F761" s="99"/>
      <c r="G761" s="39"/>
    </row>
    <row r="762" spans="1:7" s="33" customFormat="1" ht="13.5" customHeight="1" thickBot="1" x14ac:dyDescent="0.3">
      <c r="A762" s="40"/>
      <c r="B762" s="17" t="str">
        <f>'Real-Time HAIs System'!B222</f>
        <v>Improvement Milestone:</v>
      </c>
      <c r="C762" s="17"/>
      <c r="D762" s="238">
        <f>'Real-Time HAIs System'!D222</f>
        <v>0</v>
      </c>
      <c r="F762" s="247" t="str">
        <f>'Real-Time HAIs System'!F229</f>
        <v>N/A</v>
      </c>
      <c r="G762" s="39"/>
    </row>
    <row r="763" spans="1:7" ht="6.75" customHeight="1" thickBot="1" x14ac:dyDescent="0.3">
      <c r="A763" s="34"/>
      <c r="F763" s="92"/>
      <c r="G763" s="36"/>
    </row>
    <row r="764" spans="1:7" ht="13.5" thickBot="1" x14ac:dyDescent="0.3">
      <c r="A764" s="34"/>
      <c r="C764" s="35" t="s">
        <v>15</v>
      </c>
      <c r="F764" s="248" t="str">
        <f>'Real-Time HAIs System'!F244</f>
        <v xml:space="preserve"> </v>
      </c>
      <c r="G764" s="36"/>
    </row>
    <row r="765" spans="1:7" s="33" customFormat="1" ht="6.75" customHeight="1" thickBot="1" x14ac:dyDescent="0.3">
      <c r="A765" s="40"/>
      <c r="B765" s="17"/>
      <c r="C765" s="41"/>
      <c r="D765" s="38"/>
      <c r="F765" s="99"/>
      <c r="G765" s="39"/>
    </row>
    <row r="766" spans="1:7" s="33" customFormat="1" ht="13.5" customHeight="1" thickBot="1" x14ac:dyDescent="0.3">
      <c r="A766" s="40"/>
      <c r="B766" s="17" t="str">
        <f>'Real-Time HAIs System'!B247</f>
        <v>Improvement Milestone:</v>
      </c>
      <c r="C766" s="17"/>
      <c r="D766" s="238">
        <f>'Real-Time HAIs System'!D247</f>
        <v>0</v>
      </c>
      <c r="F766" s="247" t="str">
        <f>'Real-Time HAIs System'!F254</f>
        <v>N/A</v>
      </c>
      <c r="G766" s="39"/>
    </row>
    <row r="767" spans="1:7" ht="6.75" customHeight="1" thickBot="1" x14ac:dyDescent="0.3">
      <c r="A767" s="34"/>
      <c r="F767" s="92"/>
      <c r="G767" s="36"/>
    </row>
    <row r="768" spans="1:7" ht="13.5" thickBot="1" x14ac:dyDescent="0.3">
      <c r="A768" s="34"/>
      <c r="C768" s="35" t="s">
        <v>15</v>
      </c>
      <c r="F768" s="248" t="str">
        <f>'Real-Time HAIs System'!F269</f>
        <v xml:space="preserve"> </v>
      </c>
      <c r="G768" s="36"/>
    </row>
    <row r="769" spans="1:7" ht="13.5" thickBot="1" x14ac:dyDescent="0.3">
      <c r="A769" s="34"/>
      <c r="C769" s="35"/>
      <c r="F769" s="92"/>
      <c r="G769" s="36"/>
    </row>
    <row r="770" spans="1:7" ht="13.5" thickBot="1" x14ac:dyDescent="0.3">
      <c r="A770" s="34"/>
      <c r="B770" s="2" t="s">
        <v>10</v>
      </c>
      <c r="C770" s="35"/>
      <c r="F770" s="249">
        <f>'Real-Time HAIs System'!F18</f>
        <v>0</v>
      </c>
      <c r="G770" s="36"/>
    </row>
    <row r="771" spans="1:7" ht="13.5" thickBot="1" x14ac:dyDescent="0.3">
      <c r="A771" s="34"/>
      <c r="C771" s="35"/>
      <c r="F771" s="92"/>
      <c r="G771" s="36"/>
    </row>
    <row r="772" spans="1:7" ht="13.5" thickBot="1" x14ac:dyDescent="0.3">
      <c r="A772" s="34"/>
      <c r="B772" s="2" t="s">
        <v>66</v>
      </c>
      <c r="C772" s="35"/>
      <c r="F772" s="250">
        <f>SUM(F768,F764,F760,F756,F752,F748,F744,F740,F736,F732)</f>
        <v>0</v>
      </c>
      <c r="G772" s="36"/>
    </row>
    <row r="773" spans="1:7" ht="13.5" thickBot="1" x14ac:dyDescent="0.3">
      <c r="A773" s="34"/>
      <c r="C773" s="35"/>
      <c r="F773" s="92"/>
      <c r="G773" s="36"/>
    </row>
    <row r="774" spans="1:7" ht="13.5" thickBot="1" x14ac:dyDescent="0.3">
      <c r="A774" s="34"/>
      <c r="B774" s="2" t="s">
        <v>67</v>
      </c>
      <c r="C774" s="35"/>
      <c r="F774" s="250">
        <f>COUNT(F768,F764,F760,F756,F752,F748,F744,F740,F736,F732)</f>
        <v>0</v>
      </c>
      <c r="G774" s="36"/>
    </row>
    <row r="775" spans="1:7" ht="13.5" thickBot="1" x14ac:dyDescent="0.3">
      <c r="A775" s="34"/>
      <c r="C775" s="35"/>
      <c r="F775" s="92"/>
      <c r="G775" s="36"/>
    </row>
    <row r="776" spans="1:7" ht="13.5" thickBot="1" x14ac:dyDescent="0.3">
      <c r="A776" s="34"/>
      <c r="B776" s="2" t="s">
        <v>68</v>
      </c>
      <c r="C776" s="35"/>
      <c r="F776" s="251" t="str">
        <f>IF(F774=0," ",F772/F774)</f>
        <v xml:space="preserve"> </v>
      </c>
      <c r="G776" s="36"/>
    </row>
    <row r="777" spans="1:7" ht="13.5" thickBot="1" x14ac:dyDescent="0.3">
      <c r="A777" s="34"/>
      <c r="C777" s="35"/>
      <c r="F777" s="92"/>
      <c r="G777" s="36"/>
    </row>
    <row r="778" spans="1:7" ht="13.5" thickBot="1" x14ac:dyDescent="0.3">
      <c r="A778" s="34"/>
      <c r="B778" s="2" t="s">
        <v>69</v>
      </c>
      <c r="C778" s="35"/>
      <c r="F778" s="249" t="str">
        <f>IF(F774=0," ",F776*F770)</f>
        <v xml:space="preserve"> </v>
      </c>
      <c r="G778" s="36"/>
    </row>
    <row r="779" spans="1:7" ht="13.5" thickBot="1" x14ac:dyDescent="0.3">
      <c r="A779" s="34"/>
      <c r="C779" s="35"/>
      <c r="F779" s="92"/>
      <c r="G779" s="36"/>
    </row>
    <row r="780" spans="1:7" ht="13.5" thickBot="1" x14ac:dyDescent="0.3">
      <c r="A780" s="34"/>
      <c r="B780" s="2" t="s">
        <v>11</v>
      </c>
      <c r="C780" s="35"/>
      <c r="F780" s="252">
        <f>'Real-Time HAIs System'!F20</f>
        <v>0</v>
      </c>
      <c r="G780" s="36"/>
    </row>
    <row r="781" spans="1:7" ht="13.5" thickBot="1" x14ac:dyDescent="0.3">
      <c r="A781" s="34"/>
      <c r="C781" s="35"/>
      <c r="F781" s="92"/>
      <c r="G781" s="36"/>
    </row>
    <row r="782" spans="1:7" ht="13.5" thickBot="1" x14ac:dyDescent="0.3">
      <c r="A782" s="34"/>
      <c r="B782" s="239" t="s">
        <v>70</v>
      </c>
      <c r="C782" s="35"/>
      <c r="F782" s="217" t="str">
        <f>IF(F774=0," ",F778-F780)</f>
        <v xml:space="preserve"> </v>
      </c>
      <c r="G782" s="36"/>
    </row>
    <row r="783" spans="1:7" x14ac:dyDescent="0.25">
      <c r="A783" s="48"/>
      <c r="B783" s="49"/>
      <c r="C783" s="49"/>
      <c r="D783" s="50"/>
      <c r="E783" s="49"/>
      <c r="F783" s="51"/>
      <c r="G783" s="52"/>
    </row>
  </sheetData>
  <sheetProtection password="CB04" sheet="1" objects="1" scenarios="1" formatColumns="0" formatRows="0"/>
  <pageMargins left="0.55000000000000004" right="0.55000000000000004" top="0.75" bottom="0.75" header="0.3" footer="0.3"/>
  <pageSetup scale="75" orientation="portrait" r:id="rId1"/>
  <headerFooter>
    <oddHeader>&amp;C&amp;"-,Bold"&amp;14DSRIP Annual Reporting Form</oddHeader>
    <oddFooter>&amp;C&amp;A&amp;R&amp;P of &amp;N&amp;L&amp;D</oddFooter>
  </headerFooter>
  <rowBreaks count="13" manualBreakCount="13">
    <brk id="68" max="16383" man="1"/>
    <brk id="123" max="16383" man="1"/>
    <brk id="178" max="16383" man="1"/>
    <brk id="233" max="16383" man="1"/>
    <brk id="288" max="16383" man="1"/>
    <brk id="343" max="16383" man="1"/>
    <brk id="398" max="16383" man="1"/>
    <brk id="453" max="16383" man="1"/>
    <brk id="508" max="16383" man="1"/>
    <brk id="563" max="16383" man="1"/>
    <brk id="618" max="16383" man="1"/>
    <brk id="673" max="16383" man="1"/>
    <brk id="7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G176"/>
  <sheetViews>
    <sheetView showGridLines="0" showWhiteSpace="0" view="pageBreakPreview" zoomScale="85" zoomScaleNormal="90" zoomScaleSheetLayoutView="85" zoomScalePageLayoutView="85" workbookViewId="0"/>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UCLA Health System</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41212</v>
      </c>
    </row>
    <row r="5" spans="1:7" ht="15" x14ac:dyDescent="0.25">
      <c r="A5" s="9" t="s">
        <v>58</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64</v>
      </c>
      <c r="B13" s="21"/>
      <c r="C13" s="21"/>
      <c r="D13" s="22"/>
      <c r="E13" s="23"/>
      <c r="F13" s="24"/>
      <c r="G13" s="25"/>
    </row>
    <row r="14" spans="1:7" s="33" customFormat="1" ht="15" x14ac:dyDescent="0.25">
      <c r="A14" s="256" t="str">
        <f>'PatientCaregiver Experience'!A15</f>
        <v>Patient/Care Giver Experience (required)</v>
      </c>
      <c r="B14" s="28"/>
      <c r="C14" s="28"/>
      <c r="D14" s="29"/>
      <c r="E14" s="30"/>
      <c r="F14" s="31"/>
      <c r="G14" s="32"/>
    </row>
    <row r="15" spans="1:7" s="33" customFormat="1" ht="13.5" customHeight="1" thickBot="1" x14ac:dyDescent="0.3">
      <c r="A15" s="40"/>
      <c r="B15" s="17" t="str">
        <f>'PatientCaregiver Experience'!B21</f>
        <v>Undertake the necessary planning, redesign, translation, training and contract</v>
      </c>
      <c r="C15" s="41"/>
      <c r="D15" s="38"/>
      <c r="G15" s="39"/>
    </row>
    <row r="16" spans="1:7" s="33" customFormat="1" ht="15.75" thickBot="1" x14ac:dyDescent="0.3">
      <c r="A16" s="40"/>
      <c r="B16" s="17" t="str">
        <f>'PatientCaregiver Experience'!B22</f>
        <v>negotiations in order to implement CG-CAHPS in DY8  (DY7 only)</v>
      </c>
      <c r="C16" s="41"/>
      <c r="D16" s="38"/>
      <c r="F16" s="247" t="str">
        <f>'PatientCaregiver Experience'!F35</f>
        <v>Yes</v>
      </c>
      <c r="G16" s="39"/>
    </row>
    <row r="17" spans="1:7" s="33" customFormat="1" ht="6.75" customHeight="1" thickBot="1" x14ac:dyDescent="0.3">
      <c r="A17" s="40"/>
      <c r="B17" s="17"/>
      <c r="C17" s="41"/>
      <c r="D17" s="38"/>
      <c r="F17" s="99"/>
      <c r="G17" s="39"/>
    </row>
    <row r="18" spans="1:7" s="33" customFormat="1" ht="13.5" customHeight="1" thickBot="1" x14ac:dyDescent="0.3">
      <c r="A18" s="40"/>
      <c r="C18" s="35" t="s">
        <v>15</v>
      </c>
      <c r="D18" s="38"/>
      <c r="F18" s="260">
        <f>'PatientCaregiver Experience'!F37</f>
        <v>1</v>
      </c>
      <c r="G18" s="39"/>
    </row>
    <row r="19" spans="1:7" s="33" customFormat="1" ht="6.75" customHeight="1" x14ac:dyDescent="0.25">
      <c r="A19" s="40"/>
      <c r="B19" s="17"/>
      <c r="C19" s="41"/>
      <c r="D19" s="38"/>
      <c r="F19" s="99"/>
      <c r="G19" s="39"/>
    </row>
    <row r="20" spans="1:7" s="33" customFormat="1" ht="15.75" thickBot="1" x14ac:dyDescent="0.3">
      <c r="A20" s="40"/>
      <c r="B20" s="17" t="str">
        <f>'PatientCaregiver Experience'!B40</f>
        <v xml:space="preserve">Report results of CG CAHPS questions for “Getting Timely Appointments, Care, </v>
      </c>
      <c r="C20" s="41"/>
      <c r="D20" s="38"/>
      <c r="F20" s="99"/>
      <c r="G20" s="39"/>
    </row>
    <row r="21" spans="1:7" s="33" customFormat="1" ht="13.5" customHeight="1" thickBot="1" x14ac:dyDescent="0.3">
      <c r="A21" s="40"/>
      <c r="B21" s="257" t="str">
        <f>'PatientCaregiver Experience'!B41</f>
        <v>and Information” theme to the State (DY8-10)</v>
      </c>
      <c r="C21" s="17"/>
      <c r="F21" s="247" t="str">
        <f>'PatientCaregiver Experience'!F57</f>
        <v>N/A</v>
      </c>
      <c r="G21" s="39"/>
    </row>
    <row r="22" spans="1:7" s="33" customFormat="1" ht="87" hidden="1" customHeight="1" x14ac:dyDescent="0.25">
      <c r="A22" s="40"/>
      <c r="B22" s="41"/>
      <c r="C22" s="296" t="s">
        <v>65</v>
      </c>
      <c r="D22" s="296"/>
      <c r="F22" s="99"/>
      <c r="G22" s="39"/>
    </row>
    <row r="23" spans="1:7" s="33" customFormat="1" ht="6.75" customHeight="1" thickBot="1" x14ac:dyDescent="0.3">
      <c r="A23" s="40"/>
      <c r="B23" s="41"/>
      <c r="C23" s="38"/>
      <c r="D23" s="38"/>
      <c r="F23" s="99"/>
      <c r="G23" s="39"/>
    </row>
    <row r="24" spans="1:7" s="33" customFormat="1" ht="13.5" customHeight="1" thickBot="1" x14ac:dyDescent="0.3">
      <c r="A24" s="40"/>
      <c r="C24" s="35" t="s">
        <v>15</v>
      </c>
      <c r="D24" s="38"/>
      <c r="F24" s="260" t="str">
        <f>'PatientCaregiver Experience'!F59</f>
        <v/>
      </c>
      <c r="G24" s="39"/>
    </row>
    <row r="25" spans="1:7" s="33" customFormat="1" ht="6.75" customHeight="1" x14ac:dyDescent="0.25">
      <c r="A25" s="40"/>
      <c r="B25" s="17"/>
      <c r="C25" s="41"/>
      <c r="D25" s="38"/>
      <c r="F25" s="99"/>
      <c r="G25" s="39"/>
    </row>
    <row r="26" spans="1:7" s="33" customFormat="1" ht="15.75" thickBot="1" x14ac:dyDescent="0.3">
      <c r="A26" s="40"/>
      <c r="B26" s="17" t="str">
        <f>'PatientCaregiver Experience'!B62</f>
        <v xml:space="preserve">Report results of CG CAHPS questions for “How Well Doctors Communicate With </v>
      </c>
      <c r="C26" s="41"/>
      <c r="D26" s="38"/>
      <c r="F26" s="99"/>
      <c r="G26" s="39"/>
    </row>
    <row r="27" spans="1:7" s="33" customFormat="1" ht="13.5" customHeight="1" thickBot="1" x14ac:dyDescent="0.3">
      <c r="A27" s="40"/>
      <c r="B27" s="17" t="str">
        <f>'PatientCaregiver Experience'!B63</f>
        <v>Patients” theme to the State  (DY8-10)</v>
      </c>
      <c r="C27" s="41"/>
      <c r="D27" s="38"/>
      <c r="F27" s="247" t="str">
        <f>'PatientCaregiver Experience'!F79</f>
        <v>N/A</v>
      </c>
      <c r="G27" s="39"/>
    </row>
    <row r="28" spans="1:7" ht="6.75" customHeight="1" thickBot="1" x14ac:dyDescent="0.3">
      <c r="A28" s="34"/>
      <c r="F28" s="92"/>
      <c r="G28" s="36"/>
    </row>
    <row r="29" spans="1:7" ht="13.5" thickBot="1" x14ac:dyDescent="0.3">
      <c r="A29" s="34"/>
      <c r="C29" s="35" t="s">
        <v>15</v>
      </c>
      <c r="F29" s="248" t="str">
        <f>'PatientCaregiver Experience'!F81</f>
        <v/>
      </c>
      <c r="G29" s="36"/>
    </row>
    <row r="30" spans="1:7" s="33" customFormat="1" ht="6.75" customHeight="1" x14ac:dyDescent="0.25">
      <c r="A30" s="40"/>
      <c r="B30" s="17"/>
      <c r="C30" s="41"/>
      <c r="D30" s="38"/>
      <c r="F30" s="99"/>
      <c r="G30" s="39"/>
    </row>
    <row r="31" spans="1:7" s="33" customFormat="1" ht="15.75" thickBot="1" x14ac:dyDescent="0.3">
      <c r="A31" s="40"/>
      <c r="B31" s="17" t="str">
        <f>'PatientCaregiver Experience'!B84</f>
        <v xml:space="preserve">Report results of CG CAHPS questions for “Helpful, Courteous, and Respectful Office </v>
      </c>
      <c r="C31" s="41"/>
      <c r="D31" s="38"/>
      <c r="F31" s="99"/>
      <c r="G31" s="39"/>
    </row>
    <row r="32" spans="1:7" s="33" customFormat="1" ht="13.5" customHeight="1" thickBot="1" x14ac:dyDescent="0.3">
      <c r="A32" s="40"/>
      <c r="B32" s="17" t="str">
        <f>'PatientCaregiver Experience'!B85</f>
        <v>Staff” theme to the State (DY8-10)</v>
      </c>
      <c r="C32" s="41"/>
      <c r="D32" s="38"/>
      <c r="F32" s="247" t="str">
        <f>'PatientCaregiver Experience'!F101</f>
        <v>N/A</v>
      </c>
      <c r="G32" s="39"/>
    </row>
    <row r="33" spans="1:7" ht="6.75" customHeight="1" thickBot="1" x14ac:dyDescent="0.3">
      <c r="A33" s="34"/>
      <c r="F33" s="92"/>
      <c r="G33" s="36"/>
    </row>
    <row r="34" spans="1:7" ht="13.5" thickBot="1" x14ac:dyDescent="0.3">
      <c r="A34" s="34"/>
      <c r="C34" s="35" t="s">
        <v>15</v>
      </c>
      <c r="F34" s="248" t="str">
        <f>'PatientCaregiver Experience'!F103</f>
        <v/>
      </c>
      <c r="G34" s="36"/>
    </row>
    <row r="35" spans="1:7" s="33" customFormat="1" ht="6.75" customHeight="1" x14ac:dyDescent="0.25">
      <c r="A35" s="40"/>
      <c r="B35" s="17"/>
      <c r="C35" s="41"/>
      <c r="D35" s="38"/>
      <c r="F35" s="99"/>
      <c r="G35" s="39"/>
    </row>
    <row r="36" spans="1:7" s="33" customFormat="1" ht="15.75" thickBot="1" x14ac:dyDescent="0.3">
      <c r="A36" s="40"/>
      <c r="B36" s="17" t="str">
        <f>'PatientCaregiver Experience'!B106</f>
        <v xml:space="preserve">Report results of CG CAHPS questions for “Patients’ Rating of the Doctor” </v>
      </c>
      <c r="C36" s="41"/>
      <c r="D36" s="38"/>
      <c r="F36" s="99"/>
      <c r="G36" s="39"/>
    </row>
    <row r="37" spans="1:7" s="33" customFormat="1" ht="13.5" customHeight="1" thickBot="1" x14ac:dyDescent="0.3">
      <c r="A37" s="40"/>
      <c r="B37" s="17" t="str">
        <f>'PatientCaregiver Experience'!B107</f>
        <v>theme to the State (DY8-10)</v>
      </c>
      <c r="C37" s="41"/>
      <c r="D37" s="38"/>
      <c r="F37" s="247" t="str">
        <f>'PatientCaregiver Experience'!F123</f>
        <v>N/A</v>
      </c>
      <c r="G37" s="39"/>
    </row>
    <row r="38" spans="1:7" ht="6.75" customHeight="1" thickBot="1" x14ac:dyDescent="0.3">
      <c r="A38" s="34"/>
      <c r="F38" s="92"/>
      <c r="G38" s="36"/>
    </row>
    <row r="39" spans="1:7" ht="13.5" thickBot="1" x14ac:dyDescent="0.3">
      <c r="A39" s="34"/>
      <c r="C39" s="35" t="s">
        <v>15</v>
      </c>
      <c r="F39" s="248" t="str">
        <f>'PatientCaregiver Experience'!F125</f>
        <v/>
      </c>
      <c r="G39" s="36"/>
    </row>
    <row r="40" spans="1:7" s="33" customFormat="1" ht="6.75" customHeight="1" x14ac:dyDescent="0.25">
      <c r="A40" s="40"/>
      <c r="B40" s="17"/>
      <c r="C40" s="41"/>
      <c r="D40" s="38"/>
      <c r="F40" s="99"/>
      <c r="G40" s="39"/>
    </row>
    <row r="41" spans="1:7" s="33" customFormat="1" ht="15.75" thickBot="1" x14ac:dyDescent="0.3">
      <c r="A41" s="40"/>
      <c r="B41" s="17" t="str">
        <f>'PatientCaregiver Experience'!B128</f>
        <v>Report results of CG CAHPS questions for “Shared Decisionmaking”</v>
      </c>
      <c r="C41" s="41"/>
      <c r="D41" s="38"/>
      <c r="F41" s="99"/>
      <c r="G41" s="39"/>
    </row>
    <row r="42" spans="1:7" s="33" customFormat="1" ht="13.5" customHeight="1" thickBot="1" x14ac:dyDescent="0.3">
      <c r="A42" s="40"/>
      <c r="B42" s="17" t="str">
        <f>'PatientCaregiver Experience'!B129</f>
        <v>theme to the State (DY8-10)</v>
      </c>
      <c r="C42" s="41"/>
      <c r="D42" s="38"/>
      <c r="F42" s="247" t="str">
        <f>'PatientCaregiver Experience'!F145</f>
        <v>N/A</v>
      </c>
      <c r="G42" s="39"/>
    </row>
    <row r="43" spans="1:7" ht="6.75" customHeight="1" thickBot="1" x14ac:dyDescent="0.3">
      <c r="A43" s="34"/>
      <c r="F43" s="92"/>
      <c r="G43" s="36"/>
    </row>
    <row r="44" spans="1:7" ht="13.5" thickBot="1" x14ac:dyDescent="0.3">
      <c r="A44" s="34"/>
      <c r="C44" s="35" t="s">
        <v>15</v>
      </c>
      <c r="F44" s="248" t="str">
        <f>'PatientCaregiver Experience'!F147</f>
        <v/>
      </c>
      <c r="G44" s="36"/>
    </row>
    <row r="45" spans="1:7" ht="13.5" thickBot="1" x14ac:dyDescent="0.3">
      <c r="A45" s="34"/>
      <c r="C45" s="35"/>
      <c r="F45" s="92"/>
      <c r="G45" s="36"/>
    </row>
    <row r="46" spans="1:7" ht="13.5" thickBot="1" x14ac:dyDescent="0.3">
      <c r="A46" s="34"/>
      <c r="B46" s="2" t="s">
        <v>10</v>
      </c>
      <c r="C46" s="35"/>
      <c r="F46" s="249">
        <f>'PatientCaregiver Experience'!F17</f>
        <v>3110250</v>
      </c>
      <c r="G46" s="36"/>
    </row>
    <row r="47" spans="1:7" ht="13.5" thickBot="1" x14ac:dyDescent="0.3">
      <c r="A47" s="34"/>
      <c r="C47" s="35"/>
      <c r="F47" s="92"/>
      <c r="G47" s="36"/>
    </row>
    <row r="48" spans="1:7" ht="13.5" thickBot="1" x14ac:dyDescent="0.3">
      <c r="A48" s="34"/>
      <c r="B48" s="2" t="s">
        <v>66</v>
      </c>
      <c r="C48" s="35"/>
      <c r="F48" s="250">
        <f>SUM(F18,F24,F29,F34,F39,F44)</f>
        <v>1</v>
      </c>
      <c r="G48" s="36"/>
    </row>
    <row r="49" spans="1:7" ht="13.5" thickBot="1" x14ac:dyDescent="0.3">
      <c r="A49" s="34"/>
      <c r="C49" s="35"/>
      <c r="F49" s="92"/>
      <c r="G49" s="36"/>
    </row>
    <row r="50" spans="1:7" ht="13.5" thickBot="1" x14ac:dyDescent="0.3">
      <c r="A50" s="34"/>
      <c r="B50" s="2" t="s">
        <v>67</v>
      </c>
      <c r="C50" s="35"/>
      <c r="F50" s="250">
        <f>COUNT(F18,F24,F29,F34,F39,F44)</f>
        <v>1</v>
      </c>
      <c r="G50" s="36"/>
    </row>
    <row r="51" spans="1:7" ht="13.5" thickBot="1" x14ac:dyDescent="0.3">
      <c r="A51" s="34"/>
      <c r="C51" s="35"/>
      <c r="F51" s="92"/>
      <c r="G51" s="36"/>
    </row>
    <row r="52" spans="1:7" ht="13.5" thickBot="1" x14ac:dyDescent="0.3">
      <c r="A52" s="34"/>
      <c r="B52" s="2" t="s">
        <v>68</v>
      </c>
      <c r="C52" s="35"/>
      <c r="F52" s="251">
        <f>IF(F50=0," ",F48/F50)</f>
        <v>1</v>
      </c>
      <c r="G52" s="36"/>
    </row>
    <row r="53" spans="1:7" ht="13.5" thickBot="1" x14ac:dyDescent="0.3">
      <c r="A53" s="34"/>
      <c r="C53" s="35"/>
      <c r="F53" s="92"/>
      <c r="G53" s="36"/>
    </row>
    <row r="54" spans="1:7" ht="13.5" thickBot="1" x14ac:dyDescent="0.3">
      <c r="A54" s="34"/>
      <c r="B54" s="2" t="s">
        <v>69</v>
      </c>
      <c r="C54" s="35"/>
      <c r="F54" s="249">
        <f>IF(F50=0," ",F52*F46)</f>
        <v>3110250</v>
      </c>
      <c r="G54" s="36"/>
    </row>
    <row r="55" spans="1:7" ht="13.5" thickBot="1" x14ac:dyDescent="0.3">
      <c r="A55" s="34"/>
      <c r="C55" s="35"/>
      <c r="F55" s="92"/>
      <c r="G55" s="36"/>
    </row>
    <row r="56" spans="1:7" ht="13.5" thickBot="1" x14ac:dyDescent="0.3">
      <c r="A56" s="34"/>
      <c r="B56" s="2" t="s">
        <v>11</v>
      </c>
      <c r="C56" s="35"/>
      <c r="F56" s="252">
        <f>'PatientCaregiver Experience'!F19</f>
        <v>3110250</v>
      </c>
      <c r="G56" s="36"/>
    </row>
    <row r="57" spans="1:7" ht="13.5" thickBot="1" x14ac:dyDescent="0.3">
      <c r="A57" s="34"/>
      <c r="C57" s="35"/>
      <c r="F57" s="92"/>
      <c r="G57" s="36"/>
    </row>
    <row r="58" spans="1:7" ht="13.5" thickBot="1" x14ac:dyDescent="0.3">
      <c r="A58" s="34"/>
      <c r="B58" s="239" t="s">
        <v>70</v>
      </c>
      <c r="C58" s="35"/>
      <c r="F58" s="217">
        <f>IF(F50=0," ",F54-F56)</f>
        <v>0</v>
      </c>
      <c r="G58" s="36"/>
    </row>
    <row r="59" spans="1:7" s="33" customFormat="1" ht="12.75" customHeight="1" x14ac:dyDescent="0.25">
      <c r="A59" s="240"/>
      <c r="B59" s="241"/>
      <c r="C59" s="241"/>
      <c r="D59" s="154"/>
      <c r="E59" s="243"/>
      <c r="F59" s="253"/>
      <c r="G59" s="244"/>
    </row>
    <row r="60" spans="1:7" s="33" customFormat="1" ht="15" x14ac:dyDescent="0.25">
      <c r="A60" s="256" t="str">
        <f>'Care Coordination'!A15</f>
        <v>Care Coordination (required)</v>
      </c>
      <c r="B60" s="28"/>
      <c r="C60" s="28"/>
      <c r="D60" s="29"/>
      <c r="E60" s="30"/>
      <c r="F60" s="111"/>
      <c r="G60" s="32"/>
    </row>
    <row r="61" spans="1:7" s="33" customFormat="1" ht="15.75" thickBot="1" x14ac:dyDescent="0.3">
      <c r="A61" s="258"/>
      <c r="B61" s="17" t="str">
        <f>'Care Coordination'!B21</f>
        <v>Report results of the Diabetes, short-term complications measure to the State</v>
      </c>
      <c r="C61" s="9"/>
      <c r="D61" s="38"/>
      <c r="F61" s="99"/>
      <c r="G61" s="39"/>
    </row>
    <row r="62" spans="1:7" s="33" customFormat="1" ht="13.5" customHeight="1" thickBot="1" x14ac:dyDescent="0.3">
      <c r="A62" s="259"/>
      <c r="B62" s="17" t="str">
        <f>'Care Coordination'!B22</f>
        <v>(DY7-10)</v>
      </c>
      <c r="D62" s="38"/>
      <c r="F62" s="247" t="str">
        <f>'Care Coordination'!F43</f>
        <v>Yes</v>
      </c>
      <c r="G62" s="39"/>
    </row>
    <row r="63" spans="1:7" s="33" customFormat="1" ht="6.75" customHeight="1" thickBot="1" x14ac:dyDescent="0.3">
      <c r="A63" s="259"/>
      <c r="B63" s="17"/>
      <c r="C63" s="17"/>
      <c r="D63" s="38"/>
      <c r="F63" s="99"/>
      <c r="G63" s="39"/>
    </row>
    <row r="64" spans="1:7" s="33" customFormat="1" ht="13.5" customHeight="1" thickBot="1" x14ac:dyDescent="0.3">
      <c r="A64" s="40"/>
      <c r="C64" s="35" t="s">
        <v>15</v>
      </c>
      <c r="D64" s="38"/>
      <c r="F64" s="260">
        <f>'Care Coordination'!F45</f>
        <v>1</v>
      </c>
      <c r="G64" s="39"/>
    </row>
    <row r="65" spans="1:7" s="33" customFormat="1" ht="6.75" customHeight="1" thickBot="1" x14ac:dyDescent="0.3">
      <c r="A65" s="40"/>
      <c r="B65" s="17"/>
      <c r="C65" s="41"/>
      <c r="D65" s="38"/>
      <c r="F65" s="99"/>
      <c r="G65" s="39"/>
    </row>
    <row r="66" spans="1:7" s="33" customFormat="1" ht="13.5" customHeight="1" thickBot="1" x14ac:dyDescent="0.3">
      <c r="A66" s="259"/>
      <c r="B66" s="17" t="str">
        <f>'Care Coordination'!B48</f>
        <v>Report results of the Uncontrolled Diabetes measure to the State (DY7-10)</v>
      </c>
      <c r="D66" s="38"/>
      <c r="F66" s="247" t="str">
        <f>'Care Coordination'!F69</f>
        <v>Yes</v>
      </c>
      <c r="G66" s="39"/>
    </row>
    <row r="67" spans="1:7" ht="6.75" customHeight="1" thickBot="1" x14ac:dyDescent="0.3">
      <c r="A67" s="34"/>
      <c r="F67" s="92"/>
      <c r="G67" s="36"/>
    </row>
    <row r="68" spans="1:7" s="33" customFormat="1" ht="13.5" customHeight="1" thickBot="1" x14ac:dyDescent="0.3">
      <c r="A68" s="40"/>
      <c r="C68" s="35" t="s">
        <v>15</v>
      </c>
      <c r="D68" s="38"/>
      <c r="F68" s="260">
        <f>'Care Coordination'!F71</f>
        <v>1</v>
      </c>
      <c r="G68" s="39"/>
    </row>
    <row r="69" spans="1:7" s="33" customFormat="1" ht="6.75" customHeight="1" thickBot="1" x14ac:dyDescent="0.3">
      <c r="A69" s="40"/>
      <c r="B69" s="17"/>
      <c r="C69" s="41"/>
      <c r="D69" s="38"/>
      <c r="F69" s="99"/>
      <c r="G69" s="39"/>
    </row>
    <row r="70" spans="1:7" s="33" customFormat="1" ht="13.5" customHeight="1" thickBot="1" x14ac:dyDescent="0.3">
      <c r="A70" s="40"/>
      <c r="B70" s="17" t="str">
        <f>'Care Coordination'!B74</f>
        <v>Report results of the Congestive Heart Failure measure to the State (DY8-10)</v>
      </c>
      <c r="C70" s="41"/>
      <c r="D70" s="38"/>
      <c r="F70" s="247" t="str">
        <f>'Care Coordination'!F95</f>
        <v>N/A</v>
      </c>
      <c r="G70" s="39"/>
    </row>
    <row r="71" spans="1:7" ht="6.75" customHeight="1" thickBot="1" x14ac:dyDescent="0.3">
      <c r="A71" s="34"/>
      <c r="F71" s="92"/>
      <c r="G71" s="36"/>
    </row>
    <row r="72" spans="1:7" ht="13.5" thickBot="1" x14ac:dyDescent="0.3">
      <c r="A72" s="34"/>
      <c r="C72" s="35" t="s">
        <v>15</v>
      </c>
      <c r="F72" s="248" t="str">
        <f>'Care Coordination'!F97</f>
        <v/>
      </c>
      <c r="G72" s="36"/>
    </row>
    <row r="73" spans="1:7" s="33" customFormat="1" ht="6.75" customHeight="1" x14ac:dyDescent="0.25">
      <c r="A73" s="40"/>
      <c r="B73" s="17"/>
      <c r="C73" s="41"/>
      <c r="D73" s="38"/>
      <c r="F73" s="99"/>
      <c r="G73" s="39"/>
    </row>
    <row r="74" spans="1:7" s="33" customFormat="1" ht="15.75" thickBot="1" x14ac:dyDescent="0.3">
      <c r="A74" s="40"/>
      <c r="B74" s="17" t="str">
        <f>'Care Coordination'!B100</f>
        <v>Report results of the Chronic Obstructive Pulmonary Disease measure</v>
      </c>
      <c r="C74" s="41"/>
      <c r="D74" s="38"/>
      <c r="F74" s="99"/>
      <c r="G74" s="39"/>
    </row>
    <row r="75" spans="1:7" s="33" customFormat="1" ht="13.5" customHeight="1" thickBot="1" x14ac:dyDescent="0.3">
      <c r="A75" s="40"/>
      <c r="B75" s="17" t="str">
        <f>'Care Coordination'!B101</f>
        <v>to the State (DY8-10)</v>
      </c>
      <c r="C75" s="41"/>
      <c r="D75" s="38"/>
      <c r="F75" s="247" t="str">
        <f>'Care Coordination'!F122</f>
        <v>N/A</v>
      </c>
      <c r="G75" s="39"/>
    </row>
    <row r="76" spans="1:7" ht="6.75" customHeight="1" thickBot="1" x14ac:dyDescent="0.3">
      <c r="A76" s="34"/>
      <c r="F76" s="92"/>
      <c r="G76" s="36"/>
    </row>
    <row r="77" spans="1:7" ht="13.5" thickBot="1" x14ac:dyDescent="0.3">
      <c r="A77" s="34"/>
      <c r="C77" s="35" t="s">
        <v>15</v>
      </c>
      <c r="F77" s="248" t="str">
        <f>'Care Coordination'!F124</f>
        <v/>
      </c>
      <c r="G77" s="36"/>
    </row>
    <row r="78" spans="1:7" ht="13.5" thickBot="1" x14ac:dyDescent="0.3">
      <c r="A78" s="34"/>
      <c r="C78" s="35"/>
      <c r="F78" s="92"/>
      <c r="G78" s="36"/>
    </row>
    <row r="79" spans="1:7" ht="13.5" thickBot="1" x14ac:dyDescent="0.3">
      <c r="A79" s="34"/>
      <c r="B79" s="2" t="s">
        <v>10</v>
      </c>
      <c r="C79" s="35"/>
      <c r="F79" s="249">
        <f>'Care Coordination'!F17</f>
        <v>3110250</v>
      </c>
      <c r="G79" s="36"/>
    </row>
    <row r="80" spans="1:7" ht="13.5" thickBot="1" x14ac:dyDescent="0.3">
      <c r="A80" s="34"/>
      <c r="C80" s="35"/>
      <c r="F80" s="92"/>
      <c r="G80" s="36"/>
    </row>
    <row r="81" spans="1:7" ht="13.5" thickBot="1" x14ac:dyDescent="0.3">
      <c r="A81" s="34"/>
      <c r="B81" s="2" t="s">
        <v>66</v>
      </c>
      <c r="C81" s="35"/>
      <c r="F81" s="261">
        <f>SUM(F64,F68,F72,F77)</f>
        <v>2</v>
      </c>
      <c r="G81" s="36"/>
    </row>
    <row r="82" spans="1:7" ht="13.5" thickBot="1" x14ac:dyDescent="0.3">
      <c r="A82" s="34"/>
      <c r="C82" s="35"/>
      <c r="F82" s="92"/>
      <c r="G82" s="36"/>
    </row>
    <row r="83" spans="1:7" ht="13.5" thickBot="1" x14ac:dyDescent="0.3">
      <c r="A83" s="34"/>
      <c r="B83" s="2" t="s">
        <v>67</v>
      </c>
      <c r="C83" s="35"/>
      <c r="F83" s="250">
        <f>COUNT(F64,F68,F72,F77)</f>
        <v>2</v>
      </c>
      <c r="G83" s="36"/>
    </row>
    <row r="84" spans="1:7" ht="13.5" thickBot="1" x14ac:dyDescent="0.3">
      <c r="A84" s="34"/>
      <c r="C84" s="35"/>
      <c r="F84" s="92"/>
      <c r="G84" s="36"/>
    </row>
    <row r="85" spans="1:7" ht="13.5" thickBot="1" x14ac:dyDescent="0.3">
      <c r="A85" s="34"/>
      <c r="B85" s="2" t="s">
        <v>68</v>
      </c>
      <c r="C85" s="35"/>
      <c r="F85" s="251">
        <f>IF(F83=0," ",F81/F83)</f>
        <v>1</v>
      </c>
      <c r="G85" s="36"/>
    </row>
    <row r="86" spans="1:7" ht="13.5" thickBot="1" x14ac:dyDescent="0.3">
      <c r="A86" s="34"/>
      <c r="C86" s="35"/>
      <c r="F86" s="92"/>
      <c r="G86" s="36"/>
    </row>
    <row r="87" spans="1:7" ht="13.5" thickBot="1" x14ac:dyDescent="0.3">
      <c r="A87" s="34"/>
      <c r="B87" s="2" t="s">
        <v>69</v>
      </c>
      <c r="C87" s="35"/>
      <c r="F87" s="249">
        <f>IF(F83=0," ",F85*F79)</f>
        <v>3110250</v>
      </c>
      <c r="G87" s="36"/>
    </row>
    <row r="88" spans="1:7" ht="13.5" thickBot="1" x14ac:dyDescent="0.3">
      <c r="A88" s="34"/>
      <c r="C88" s="35"/>
      <c r="F88" s="92"/>
      <c r="G88" s="36"/>
    </row>
    <row r="89" spans="1:7" ht="13.5" thickBot="1" x14ac:dyDescent="0.3">
      <c r="A89" s="34"/>
      <c r="B89" s="2" t="s">
        <v>11</v>
      </c>
      <c r="C89" s="35"/>
      <c r="F89" s="252">
        <f>'Care Coordination'!F19</f>
        <v>3110250</v>
      </c>
      <c r="G89" s="36"/>
    </row>
    <row r="90" spans="1:7" ht="13.5" thickBot="1" x14ac:dyDescent="0.3">
      <c r="A90" s="34"/>
      <c r="C90" s="35"/>
      <c r="F90" s="92"/>
      <c r="G90" s="36"/>
    </row>
    <row r="91" spans="1:7" ht="13.5" thickBot="1" x14ac:dyDescent="0.3">
      <c r="A91" s="34"/>
      <c r="B91" s="239" t="s">
        <v>70</v>
      </c>
      <c r="C91" s="35"/>
      <c r="F91" s="217">
        <f>IF(F83=0," ",F87-F89)</f>
        <v>0</v>
      </c>
      <c r="G91" s="36"/>
    </row>
    <row r="92" spans="1:7" s="33" customFormat="1" ht="12.75" customHeight="1" x14ac:dyDescent="0.25">
      <c r="A92" s="240"/>
      <c r="B92" s="241"/>
      <c r="C92" s="242"/>
      <c r="D92" s="154"/>
      <c r="E92" s="243"/>
      <c r="F92" s="253"/>
      <c r="G92" s="244"/>
    </row>
    <row r="93" spans="1:7" s="33" customFormat="1" ht="15" x14ac:dyDescent="0.25">
      <c r="A93" s="256" t="str">
        <f>'Preventive Health'!A15</f>
        <v>Preventive Health (required)</v>
      </c>
      <c r="B93" s="28"/>
      <c r="C93" s="28"/>
      <c r="D93" s="29"/>
      <c r="E93" s="30"/>
      <c r="F93" s="111"/>
      <c r="G93" s="32"/>
    </row>
    <row r="94" spans="1:7" s="33" customFormat="1" ht="15.75" thickBot="1" x14ac:dyDescent="0.3">
      <c r="A94" s="258"/>
      <c r="B94" s="17" t="str">
        <f>'Preventive Health'!B21</f>
        <v xml:space="preserve">Report results of the Mammography Screening for Breast Cancer </v>
      </c>
      <c r="C94" s="9"/>
      <c r="D94" s="38"/>
      <c r="F94" s="99"/>
      <c r="G94" s="39"/>
    </row>
    <row r="95" spans="1:7" s="33" customFormat="1" ht="13.5" customHeight="1" thickBot="1" x14ac:dyDescent="0.3">
      <c r="A95" s="37"/>
      <c r="B95" s="17" t="str">
        <f>'Preventive Health'!B22</f>
        <v>measure to the State (DY7-10)</v>
      </c>
      <c r="C95" s="9"/>
      <c r="D95" s="38"/>
      <c r="F95" s="247" t="str">
        <f>'Preventive Health'!F43</f>
        <v>Yes</v>
      </c>
      <c r="G95" s="39"/>
    </row>
    <row r="96" spans="1:7" s="33" customFormat="1" ht="6.75" customHeight="1" thickBot="1" x14ac:dyDescent="0.3">
      <c r="A96" s="40"/>
      <c r="B96" s="17"/>
      <c r="C96" s="17"/>
      <c r="D96" s="38"/>
      <c r="F96" s="99"/>
      <c r="G96" s="39"/>
    </row>
    <row r="97" spans="1:7" s="33" customFormat="1" ht="13.5" customHeight="1" thickBot="1" x14ac:dyDescent="0.3">
      <c r="A97" s="40"/>
      <c r="C97" s="35" t="s">
        <v>15</v>
      </c>
      <c r="D97" s="38"/>
      <c r="F97" s="260">
        <f>'Preventive Health'!F45</f>
        <v>1</v>
      </c>
      <c r="G97" s="39"/>
    </row>
    <row r="98" spans="1:7" s="33" customFormat="1" ht="6.75" customHeight="1" thickBot="1" x14ac:dyDescent="0.3">
      <c r="A98" s="40"/>
      <c r="B98" s="17"/>
      <c r="C98" s="41"/>
      <c r="D98" s="38"/>
      <c r="F98" s="99"/>
      <c r="G98" s="39"/>
    </row>
    <row r="99" spans="1:7" s="33" customFormat="1" ht="13.5" customHeight="1" thickBot="1" x14ac:dyDescent="0.3">
      <c r="A99" s="40"/>
      <c r="B99" s="17" t="str">
        <f>'Preventive Health'!B48</f>
        <v>Reports results of the Influenza Immunization measure to the State (DY7-10)</v>
      </c>
      <c r="C99" s="41"/>
      <c r="D99" s="38"/>
      <c r="F99" s="247" t="str">
        <f>'Preventive Health'!F69</f>
        <v>Yes</v>
      </c>
      <c r="G99" s="39"/>
    </row>
    <row r="100" spans="1:7" ht="6.75" customHeight="1" thickBot="1" x14ac:dyDescent="0.3">
      <c r="A100" s="34"/>
      <c r="F100" s="92"/>
      <c r="G100" s="36"/>
    </row>
    <row r="101" spans="1:7" ht="13.5" thickBot="1" x14ac:dyDescent="0.3">
      <c r="A101" s="34"/>
      <c r="C101" s="35" t="s">
        <v>15</v>
      </c>
      <c r="F101" s="248">
        <f>'Preventive Health'!F71</f>
        <v>1</v>
      </c>
      <c r="G101" s="36"/>
    </row>
    <row r="102" spans="1:7" s="33" customFormat="1" ht="6.75" customHeight="1" thickBot="1" x14ac:dyDescent="0.3">
      <c r="A102" s="40"/>
      <c r="B102" s="17"/>
      <c r="C102" s="41"/>
      <c r="D102" s="38"/>
      <c r="F102" s="99"/>
      <c r="G102" s="39"/>
    </row>
    <row r="103" spans="1:7" s="33" customFormat="1" ht="13.5" customHeight="1" thickBot="1" x14ac:dyDescent="0.3">
      <c r="A103" s="40"/>
      <c r="B103" s="17" t="str">
        <f>'Preventive Health'!B74</f>
        <v>Report results of the Child Weight Screening measure to the State (DY8-10)</v>
      </c>
      <c r="C103" s="41"/>
      <c r="D103" s="38"/>
      <c r="F103" s="247" t="str">
        <f>'Preventive Health'!F95</f>
        <v>N/A</v>
      </c>
      <c r="G103" s="39"/>
    </row>
    <row r="104" spans="1:7" ht="6.75" customHeight="1" thickBot="1" x14ac:dyDescent="0.3">
      <c r="A104" s="34"/>
      <c r="F104" s="92"/>
      <c r="G104" s="36"/>
    </row>
    <row r="105" spans="1:7" ht="13.5" thickBot="1" x14ac:dyDescent="0.3">
      <c r="A105" s="34"/>
      <c r="C105" s="35" t="s">
        <v>15</v>
      </c>
      <c r="F105" s="248" t="str">
        <f>'Preventive Health'!F97</f>
        <v/>
      </c>
      <c r="G105" s="36"/>
    </row>
    <row r="106" spans="1:7" s="33" customFormat="1" ht="6.75" customHeight="1" x14ac:dyDescent="0.25">
      <c r="A106" s="40"/>
      <c r="B106" s="17"/>
      <c r="C106" s="41"/>
      <c r="D106" s="38"/>
      <c r="F106" s="99"/>
      <c r="G106" s="39"/>
    </row>
    <row r="107" spans="1:7" s="33" customFormat="1" ht="15.75" thickBot="1" x14ac:dyDescent="0.3">
      <c r="A107" s="40"/>
      <c r="B107" s="17" t="str">
        <f>'Preventive Health'!B100</f>
        <v>Report results of the Pediatrics Body Mass Index (BMI) measure to the State</v>
      </c>
      <c r="C107" s="41"/>
      <c r="D107" s="38"/>
      <c r="F107" s="99"/>
      <c r="G107" s="39"/>
    </row>
    <row r="108" spans="1:7" s="33" customFormat="1" ht="13.5" customHeight="1" thickBot="1" x14ac:dyDescent="0.3">
      <c r="A108" s="40"/>
      <c r="B108" s="17" t="str">
        <f>'Preventive Health'!B101</f>
        <v>(DY8-10)</v>
      </c>
      <c r="C108" s="41"/>
      <c r="D108" s="38"/>
      <c r="F108" s="247" t="str">
        <f>'Preventive Health'!F122</f>
        <v>N/A</v>
      </c>
      <c r="G108" s="39"/>
    </row>
    <row r="109" spans="1:7" ht="6.75" customHeight="1" thickBot="1" x14ac:dyDescent="0.3">
      <c r="A109" s="34"/>
      <c r="F109" s="92"/>
      <c r="G109" s="36"/>
    </row>
    <row r="110" spans="1:7" ht="13.5" thickBot="1" x14ac:dyDescent="0.3">
      <c r="A110" s="34"/>
      <c r="C110" s="35" t="s">
        <v>15</v>
      </c>
      <c r="F110" s="248" t="str">
        <f>'Preventive Health'!F124</f>
        <v/>
      </c>
      <c r="G110" s="36"/>
    </row>
    <row r="111" spans="1:7" s="33" customFormat="1" ht="6.75" customHeight="1" thickBot="1" x14ac:dyDescent="0.3">
      <c r="A111" s="40"/>
      <c r="B111" s="17"/>
      <c r="C111" s="41"/>
      <c r="D111" s="38"/>
      <c r="F111" s="99"/>
      <c r="G111" s="39"/>
    </row>
    <row r="112" spans="1:7" s="33" customFormat="1" ht="13.5" customHeight="1" thickBot="1" x14ac:dyDescent="0.3">
      <c r="A112" s="40"/>
      <c r="B112" s="17" t="str">
        <f>'Preventive Health'!B127</f>
        <v>Report results of the Tobacco Cessation measure to the State (DY8-10)</v>
      </c>
      <c r="C112" s="41"/>
      <c r="D112" s="38"/>
      <c r="F112" s="247" t="str">
        <f>'Preventive Health'!F148</f>
        <v>N/A</v>
      </c>
      <c r="G112" s="39"/>
    </row>
    <row r="113" spans="1:7" ht="6.75" customHeight="1" thickBot="1" x14ac:dyDescent="0.3">
      <c r="A113" s="34"/>
      <c r="F113" s="92"/>
      <c r="G113" s="36"/>
    </row>
    <row r="114" spans="1:7" ht="13.5" thickBot="1" x14ac:dyDescent="0.3">
      <c r="A114" s="34"/>
      <c r="C114" s="35" t="s">
        <v>15</v>
      </c>
      <c r="F114" s="248" t="str">
        <f>'Preventive Health'!F150</f>
        <v/>
      </c>
      <c r="G114" s="36"/>
    </row>
    <row r="115" spans="1:7" ht="13.5" thickBot="1" x14ac:dyDescent="0.3">
      <c r="A115" s="34"/>
      <c r="C115" s="35"/>
      <c r="F115" s="92"/>
      <c r="G115" s="36"/>
    </row>
    <row r="116" spans="1:7" ht="13.5" thickBot="1" x14ac:dyDescent="0.3">
      <c r="A116" s="34"/>
      <c r="B116" s="2" t="s">
        <v>10</v>
      </c>
      <c r="C116" s="35"/>
      <c r="F116" s="249">
        <f>'Preventive Health'!F17</f>
        <v>3110250</v>
      </c>
      <c r="G116" s="36"/>
    </row>
    <row r="117" spans="1:7" ht="13.5" thickBot="1" x14ac:dyDescent="0.3">
      <c r="A117" s="34"/>
      <c r="C117" s="35"/>
      <c r="F117" s="92"/>
      <c r="G117" s="36"/>
    </row>
    <row r="118" spans="1:7" ht="13.5" thickBot="1" x14ac:dyDescent="0.3">
      <c r="A118" s="34"/>
      <c r="B118" s="2" t="s">
        <v>66</v>
      </c>
      <c r="C118" s="35"/>
      <c r="F118" s="261">
        <f>SUM(F97,F101,F105,F110,F114)</f>
        <v>2</v>
      </c>
      <c r="G118" s="36"/>
    </row>
    <row r="119" spans="1:7" ht="13.5" thickBot="1" x14ac:dyDescent="0.3">
      <c r="A119" s="34"/>
      <c r="C119" s="35"/>
      <c r="F119" s="92"/>
      <c r="G119" s="36"/>
    </row>
    <row r="120" spans="1:7" ht="13.5" thickBot="1" x14ac:dyDescent="0.3">
      <c r="A120" s="34"/>
      <c r="B120" s="2" t="s">
        <v>67</v>
      </c>
      <c r="C120" s="35"/>
      <c r="F120" s="250">
        <f>COUNT(F97,F101,F105,F110,F114)</f>
        <v>2</v>
      </c>
      <c r="G120" s="36"/>
    </row>
    <row r="121" spans="1:7" ht="13.5" thickBot="1" x14ac:dyDescent="0.3">
      <c r="A121" s="34"/>
      <c r="C121" s="35"/>
      <c r="F121" s="92"/>
      <c r="G121" s="36"/>
    </row>
    <row r="122" spans="1:7" ht="13.5" thickBot="1" x14ac:dyDescent="0.3">
      <c r="A122" s="34"/>
      <c r="B122" s="2" t="s">
        <v>68</v>
      </c>
      <c r="C122" s="35"/>
      <c r="F122" s="251">
        <f>IF(F120=0," ",F118/F120)</f>
        <v>1</v>
      </c>
      <c r="G122" s="36"/>
    </row>
    <row r="123" spans="1:7" ht="13.5" thickBot="1" x14ac:dyDescent="0.3">
      <c r="A123" s="34"/>
      <c r="C123" s="35"/>
      <c r="F123" s="92"/>
      <c r="G123" s="36"/>
    </row>
    <row r="124" spans="1:7" ht="13.5" thickBot="1" x14ac:dyDescent="0.3">
      <c r="A124" s="34"/>
      <c r="B124" s="2" t="s">
        <v>69</v>
      </c>
      <c r="C124" s="35"/>
      <c r="F124" s="249">
        <f>IF(F120=0," ",F122*F116)</f>
        <v>3110250</v>
      </c>
      <c r="G124" s="36"/>
    </row>
    <row r="125" spans="1:7" ht="13.5" thickBot="1" x14ac:dyDescent="0.3">
      <c r="A125" s="34"/>
      <c r="C125" s="35"/>
      <c r="F125" s="92"/>
      <c r="G125" s="36"/>
    </row>
    <row r="126" spans="1:7" ht="13.5" thickBot="1" x14ac:dyDescent="0.3">
      <c r="A126" s="34"/>
      <c r="B126" s="2" t="s">
        <v>11</v>
      </c>
      <c r="C126" s="35"/>
      <c r="F126" s="252">
        <f>'Preventive Health'!F19</f>
        <v>3110250</v>
      </c>
      <c r="G126" s="36"/>
    </row>
    <row r="127" spans="1:7" ht="13.5" thickBot="1" x14ac:dyDescent="0.3">
      <c r="A127" s="34"/>
      <c r="C127" s="35"/>
      <c r="F127" s="92"/>
      <c r="G127" s="36"/>
    </row>
    <row r="128" spans="1:7" ht="13.5" thickBot="1" x14ac:dyDescent="0.3">
      <c r="A128" s="34"/>
      <c r="B128" s="239" t="s">
        <v>70</v>
      </c>
      <c r="C128" s="35"/>
      <c r="F128" s="217">
        <f>IF(F120=0," ",F124-F126)</f>
        <v>0</v>
      </c>
      <c r="G128" s="36"/>
    </row>
    <row r="129" spans="1:7" s="33" customFormat="1" ht="12.75" customHeight="1" x14ac:dyDescent="0.25">
      <c r="A129" s="240"/>
      <c r="B129" s="241"/>
      <c r="C129" s="242"/>
      <c r="D129" s="154"/>
      <c r="E129" s="243"/>
      <c r="F129" s="253"/>
      <c r="G129" s="244"/>
    </row>
    <row r="130" spans="1:7" s="33" customFormat="1" ht="15" x14ac:dyDescent="0.25">
      <c r="A130" s="256" t="str">
        <f>'At-Risk Populations'!A17</f>
        <v>At-Risk Populations (required)</v>
      </c>
      <c r="B130" s="28"/>
      <c r="C130" s="28"/>
      <c r="D130" s="29"/>
      <c r="E130" s="30"/>
      <c r="F130" s="111"/>
      <c r="G130" s="32"/>
    </row>
    <row r="131" spans="1:7" s="33" customFormat="1" ht="15.75" thickBot="1" x14ac:dyDescent="0.3">
      <c r="A131" s="258"/>
      <c r="B131" s="17" t="str">
        <f>'At-Risk Populations'!B23</f>
        <v xml:space="preserve">Report results of the Diabetes Mellitus: Low Density Lipoprotein </v>
      </c>
      <c r="C131" s="9"/>
      <c r="D131" s="38"/>
      <c r="F131" s="99"/>
      <c r="G131" s="39"/>
    </row>
    <row r="132" spans="1:7" s="33" customFormat="1" ht="13.5" customHeight="1" thickBot="1" x14ac:dyDescent="0.3">
      <c r="A132" s="40"/>
      <c r="B132" s="17" t="str">
        <f>'At-Risk Populations'!B24</f>
        <v>(LDL-C) Control (&lt;100 mg/dl) measure to the State (DY7-10)</v>
      </c>
      <c r="F132" s="247" t="str">
        <f>'At-Risk Populations'!F45</f>
        <v>Yes</v>
      </c>
      <c r="G132" s="39"/>
    </row>
    <row r="133" spans="1:7" s="33" customFormat="1" ht="6.75" customHeight="1" thickBot="1" x14ac:dyDescent="0.3">
      <c r="A133" s="40"/>
      <c r="B133" s="17"/>
      <c r="C133" s="17"/>
      <c r="F133" s="99"/>
      <c r="G133" s="39"/>
    </row>
    <row r="134" spans="1:7" s="33" customFormat="1" ht="13.5" customHeight="1" thickBot="1" x14ac:dyDescent="0.3">
      <c r="A134" s="40"/>
      <c r="C134" s="35" t="s">
        <v>15</v>
      </c>
      <c r="D134" s="38"/>
      <c r="F134" s="260">
        <f>'At-Risk Populations'!F47</f>
        <v>1</v>
      </c>
      <c r="G134" s="39"/>
    </row>
    <row r="135" spans="1:7" s="33" customFormat="1" ht="6.75" customHeight="1" x14ac:dyDescent="0.25">
      <c r="A135" s="40"/>
      <c r="B135" s="17"/>
      <c r="C135" s="41"/>
      <c r="D135" s="38"/>
      <c r="F135" s="99"/>
      <c r="G135" s="39"/>
    </row>
    <row r="136" spans="1:7" s="33" customFormat="1" ht="15.75" thickBot="1" x14ac:dyDescent="0.3">
      <c r="A136" s="40"/>
      <c r="B136" s="17" t="str">
        <f>'At-Risk Populations'!B50</f>
        <v>Report results of the Diabetes Mellitus: Hemoglobin A1c Control (&lt;8%)</v>
      </c>
      <c r="C136" s="41"/>
      <c r="D136" s="38"/>
      <c r="F136" s="99"/>
      <c r="G136" s="39"/>
    </row>
    <row r="137" spans="1:7" s="33" customFormat="1" ht="13.5" customHeight="1" thickBot="1" x14ac:dyDescent="0.3">
      <c r="A137" s="40"/>
      <c r="B137" s="17" t="str">
        <f>'At-Risk Populations'!B51</f>
        <v>measure to the State (DY7-10)</v>
      </c>
      <c r="C137" s="41"/>
      <c r="D137" s="38"/>
      <c r="F137" s="247" t="str">
        <f>'At-Risk Populations'!F72</f>
        <v>Yes</v>
      </c>
      <c r="G137" s="39"/>
    </row>
    <row r="138" spans="1:7" ht="6.75" customHeight="1" thickBot="1" x14ac:dyDescent="0.3">
      <c r="A138" s="34"/>
      <c r="F138" s="92"/>
      <c r="G138" s="36"/>
    </row>
    <row r="139" spans="1:7" ht="13.5" thickBot="1" x14ac:dyDescent="0.3">
      <c r="A139" s="34"/>
      <c r="C139" s="35" t="s">
        <v>15</v>
      </c>
      <c r="F139" s="248">
        <f>'At-Risk Populations'!F74</f>
        <v>1</v>
      </c>
      <c r="G139" s="36"/>
    </row>
    <row r="140" spans="1:7" s="33" customFormat="1" ht="6.75" customHeight="1" x14ac:dyDescent="0.25">
      <c r="A140" s="40"/>
      <c r="B140" s="17"/>
      <c r="C140" s="41"/>
      <c r="D140" s="38"/>
      <c r="F140" s="99"/>
      <c r="G140" s="39"/>
    </row>
    <row r="141" spans="1:7" s="33" customFormat="1" ht="15.75" thickBot="1" x14ac:dyDescent="0.3">
      <c r="A141" s="40"/>
      <c r="B141" s="17" t="str">
        <f>'At-Risk Populations'!B77</f>
        <v xml:space="preserve">Report results of the 30-Day Congestive Heart Failure Readmission Rate </v>
      </c>
      <c r="C141" s="41"/>
      <c r="D141" s="38"/>
      <c r="F141" s="99"/>
      <c r="G141" s="39"/>
    </row>
    <row r="142" spans="1:7" s="33" customFormat="1" ht="13.5" customHeight="1" thickBot="1" x14ac:dyDescent="0.3">
      <c r="A142" s="40"/>
      <c r="B142" s="17" t="str">
        <f>'At-Risk Populations'!B78</f>
        <v>measure to the State (DY8-10)</v>
      </c>
      <c r="C142" s="41"/>
      <c r="D142" s="38"/>
      <c r="F142" s="247" t="str">
        <f>'At-Risk Populations'!F99</f>
        <v>N/A</v>
      </c>
      <c r="G142" s="39"/>
    </row>
    <row r="143" spans="1:7" ht="6.75" customHeight="1" thickBot="1" x14ac:dyDescent="0.3">
      <c r="A143" s="34"/>
      <c r="F143" s="92"/>
      <c r="G143" s="36"/>
    </row>
    <row r="144" spans="1:7" ht="13.5" thickBot="1" x14ac:dyDescent="0.3">
      <c r="A144" s="34"/>
      <c r="C144" s="35" t="s">
        <v>15</v>
      </c>
      <c r="F144" s="248" t="str">
        <f>'At-Risk Populations'!F101</f>
        <v/>
      </c>
      <c r="G144" s="36"/>
    </row>
    <row r="145" spans="1:7" s="33" customFormat="1" ht="6.75" customHeight="1" x14ac:dyDescent="0.25">
      <c r="A145" s="40"/>
      <c r="B145" s="17"/>
      <c r="C145" s="41"/>
      <c r="D145" s="38"/>
      <c r="F145" s="99"/>
      <c r="G145" s="39"/>
    </row>
    <row r="146" spans="1:7" s="33" customFormat="1" ht="15.75" thickBot="1" x14ac:dyDescent="0.3">
      <c r="A146" s="40"/>
      <c r="B146" s="17" t="str">
        <f>'At-Risk Populations'!B104</f>
        <v>Report results of the Hypertension (HTN): Blood Pressure Control</v>
      </c>
      <c r="C146" s="41"/>
      <c r="D146" s="38"/>
      <c r="F146" s="99"/>
      <c r="G146" s="39"/>
    </row>
    <row r="147" spans="1:7" s="33" customFormat="1" ht="13.5" customHeight="1" thickBot="1" x14ac:dyDescent="0.3">
      <c r="A147" s="40"/>
      <c r="B147" s="17" t="str">
        <f>'At-Risk Populations'!B105</f>
        <v>(&lt;140/90 mmHg) measure to the State (DY8-10)</v>
      </c>
      <c r="C147" s="41"/>
      <c r="D147" s="38"/>
      <c r="F147" s="247" t="str">
        <f>'At-Risk Populations'!F126</f>
        <v>N/A</v>
      </c>
      <c r="G147" s="39"/>
    </row>
    <row r="148" spans="1:7" ht="6.75" customHeight="1" thickBot="1" x14ac:dyDescent="0.3">
      <c r="A148" s="34"/>
      <c r="F148" s="92"/>
      <c r="G148" s="36"/>
    </row>
    <row r="149" spans="1:7" ht="13.5" thickBot="1" x14ac:dyDescent="0.3">
      <c r="A149" s="34"/>
      <c r="C149" s="35" t="s">
        <v>15</v>
      </c>
      <c r="F149" s="248" t="str">
        <f>'At-Risk Populations'!F128</f>
        <v/>
      </c>
      <c r="G149" s="36"/>
    </row>
    <row r="150" spans="1:7" s="33" customFormat="1" ht="6.75" customHeight="1" thickBot="1" x14ac:dyDescent="0.3">
      <c r="A150" s="40"/>
      <c r="B150" s="17"/>
      <c r="C150" s="41"/>
      <c r="D150" s="38"/>
      <c r="F150" s="99"/>
      <c r="G150" s="39"/>
    </row>
    <row r="151" spans="1:7" s="33" customFormat="1" ht="13.5" customHeight="1" thickBot="1" x14ac:dyDescent="0.3">
      <c r="A151" s="40"/>
      <c r="B151" s="17" t="str">
        <f>'At-Risk Populations'!B131</f>
        <v>Report results of the Pediatrics Asthma Care measure to the State (DY8-10)</v>
      </c>
      <c r="C151" s="41"/>
      <c r="D151" s="38"/>
      <c r="F151" s="247" t="str">
        <f>'At-Risk Populations'!F152</f>
        <v>N/A</v>
      </c>
      <c r="G151" s="39"/>
    </row>
    <row r="152" spans="1:7" ht="6.75" customHeight="1" thickBot="1" x14ac:dyDescent="0.3">
      <c r="A152" s="34"/>
      <c r="F152" s="92"/>
      <c r="G152" s="36"/>
    </row>
    <row r="153" spans="1:7" ht="13.5" thickBot="1" x14ac:dyDescent="0.3">
      <c r="A153" s="34"/>
      <c r="C153" s="35" t="s">
        <v>15</v>
      </c>
      <c r="F153" s="248" t="str">
        <f>'At-Risk Populations'!F154</f>
        <v/>
      </c>
      <c r="G153" s="36"/>
    </row>
    <row r="154" spans="1:7" s="33" customFormat="1" ht="6.75" customHeight="1" thickBot="1" x14ac:dyDescent="0.3">
      <c r="A154" s="40"/>
      <c r="B154" s="17"/>
      <c r="C154" s="41"/>
      <c r="D154" s="38"/>
      <c r="F154" s="99"/>
      <c r="G154" s="39"/>
    </row>
    <row r="155" spans="1:7" s="33" customFormat="1" ht="13.5" customHeight="1" thickBot="1" x14ac:dyDescent="0.3">
      <c r="A155" s="40"/>
      <c r="B155" s="17" t="str">
        <f>'At-Risk Populations'!B157</f>
        <v>Report results of the Optimal Diabetes Care Composite to the State (DY8-10)</v>
      </c>
      <c r="C155" s="41"/>
      <c r="D155" s="38"/>
      <c r="F155" s="247" t="str">
        <f>'At-Risk Populations'!F178</f>
        <v>N/A</v>
      </c>
      <c r="G155" s="39"/>
    </row>
    <row r="156" spans="1:7" ht="6.75" customHeight="1" thickBot="1" x14ac:dyDescent="0.3">
      <c r="A156" s="34"/>
      <c r="F156" s="92"/>
      <c r="G156" s="36"/>
    </row>
    <row r="157" spans="1:7" ht="13.5" thickBot="1" x14ac:dyDescent="0.3">
      <c r="A157" s="34"/>
      <c r="C157" s="35" t="s">
        <v>15</v>
      </c>
      <c r="F157" s="248" t="str">
        <f>'At-Risk Populations'!F180</f>
        <v/>
      </c>
      <c r="G157" s="36"/>
    </row>
    <row r="158" spans="1:7" s="33" customFormat="1" ht="6.75" customHeight="1" thickBot="1" x14ac:dyDescent="0.3">
      <c r="A158" s="40"/>
      <c r="B158" s="17"/>
      <c r="C158" s="41"/>
      <c r="D158" s="38"/>
      <c r="F158" s="99"/>
      <c r="G158" s="39"/>
    </row>
    <row r="159" spans="1:7" s="33" customFormat="1" ht="13.5" customHeight="1" thickBot="1" x14ac:dyDescent="0.3">
      <c r="A159" s="40"/>
      <c r="B159" s="17" t="str">
        <f>'At-Risk Populations'!B183</f>
        <v>Report results of the Diabetes Composite to the State (DY8-10)</v>
      </c>
      <c r="C159" s="41"/>
      <c r="D159" s="38"/>
      <c r="F159" s="247" t="str">
        <f>'At-Risk Populations'!F204</f>
        <v>N/A</v>
      </c>
      <c r="G159" s="39"/>
    </row>
    <row r="160" spans="1:7" ht="6.75" customHeight="1" thickBot="1" x14ac:dyDescent="0.3">
      <c r="A160" s="34"/>
      <c r="F160" s="92"/>
      <c r="G160" s="36"/>
    </row>
    <row r="161" spans="1:7" ht="13.5" thickBot="1" x14ac:dyDescent="0.3">
      <c r="A161" s="34"/>
      <c r="C161" s="35" t="s">
        <v>15</v>
      </c>
      <c r="F161" s="248" t="str">
        <f>'At-Risk Populations'!F206</f>
        <v/>
      </c>
      <c r="G161" s="36"/>
    </row>
    <row r="162" spans="1:7" ht="13.5" thickBot="1" x14ac:dyDescent="0.3">
      <c r="A162" s="34"/>
      <c r="C162" s="35"/>
      <c r="F162" s="92"/>
      <c r="G162" s="36"/>
    </row>
    <row r="163" spans="1:7" ht="13.5" thickBot="1" x14ac:dyDescent="0.3">
      <c r="A163" s="34"/>
      <c r="B163" s="2" t="s">
        <v>10</v>
      </c>
      <c r="C163" s="35"/>
      <c r="F163" s="249">
        <f>'At-Risk Populations'!F19</f>
        <v>3110250</v>
      </c>
      <c r="G163" s="36"/>
    </row>
    <row r="164" spans="1:7" ht="13.5" thickBot="1" x14ac:dyDescent="0.3">
      <c r="A164" s="34"/>
      <c r="C164" s="35"/>
      <c r="F164" s="92"/>
      <c r="G164" s="36"/>
    </row>
    <row r="165" spans="1:7" ht="13.5" thickBot="1" x14ac:dyDescent="0.3">
      <c r="A165" s="34"/>
      <c r="B165" s="2" t="s">
        <v>66</v>
      </c>
      <c r="C165" s="35"/>
      <c r="F165" s="261">
        <f>SUM(F134,F139,F144,F149,F153,F157,F161)</f>
        <v>2</v>
      </c>
      <c r="G165" s="36"/>
    </row>
    <row r="166" spans="1:7" ht="13.5" thickBot="1" x14ac:dyDescent="0.3">
      <c r="A166" s="34"/>
      <c r="C166" s="35"/>
      <c r="F166" s="92"/>
      <c r="G166" s="36"/>
    </row>
    <row r="167" spans="1:7" ht="13.5" thickBot="1" x14ac:dyDescent="0.3">
      <c r="A167" s="34"/>
      <c r="B167" s="2" t="s">
        <v>67</v>
      </c>
      <c r="C167" s="35"/>
      <c r="F167" s="250">
        <f>COUNT(F134,F139,F144,F149,F153,F157,F161)</f>
        <v>2</v>
      </c>
      <c r="G167" s="36"/>
    </row>
    <row r="168" spans="1:7" ht="13.5" thickBot="1" x14ac:dyDescent="0.3">
      <c r="A168" s="34"/>
      <c r="C168" s="35"/>
      <c r="F168" s="92"/>
      <c r="G168" s="36"/>
    </row>
    <row r="169" spans="1:7" ht="13.5" thickBot="1" x14ac:dyDescent="0.3">
      <c r="A169" s="34"/>
      <c r="B169" s="2" t="s">
        <v>68</v>
      </c>
      <c r="C169" s="35"/>
      <c r="F169" s="251">
        <f>IF(F167=0," ",F165/F167)</f>
        <v>1</v>
      </c>
      <c r="G169" s="36"/>
    </row>
    <row r="170" spans="1:7" ht="13.5" thickBot="1" x14ac:dyDescent="0.3">
      <c r="A170" s="34"/>
      <c r="C170" s="35"/>
      <c r="F170" s="92"/>
      <c r="G170" s="36"/>
    </row>
    <row r="171" spans="1:7" ht="13.5" thickBot="1" x14ac:dyDescent="0.3">
      <c r="A171" s="34"/>
      <c r="B171" s="2" t="s">
        <v>69</v>
      </c>
      <c r="C171" s="35"/>
      <c r="F171" s="249">
        <f>IF(F167=0," ",F169*F163)</f>
        <v>3110250</v>
      </c>
      <c r="G171" s="36"/>
    </row>
    <row r="172" spans="1:7" ht="13.5" thickBot="1" x14ac:dyDescent="0.3">
      <c r="A172" s="34"/>
      <c r="C172" s="35"/>
      <c r="F172" s="92"/>
      <c r="G172" s="36"/>
    </row>
    <row r="173" spans="1:7" ht="13.5" thickBot="1" x14ac:dyDescent="0.3">
      <c r="A173" s="34"/>
      <c r="B173" s="2" t="s">
        <v>11</v>
      </c>
      <c r="C173" s="35"/>
      <c r="F173" s="252">
        <f>'At-Risk Populations'!F21</f>
        <v>3110250</v>
      </c>
      <c r="G173" s="36"/>
    </row>
    <row r="174" spans="1:7" ht="13.5" thickBot="1" x14ac:dyDescent="0.3">
      <c r="A174" s="34"/>
      <c r="C174" s="35"/>
      <c r="F174" s="92"/>
      <c r="G174" s="36"/>
    </row>
    <row r="175" spans="1:7" ht="13.5" thickBot="1" x14ac:dyDescent="0.3">
      <c r="A175" s="34"/>
      <c r="B175" s="239" t="s">
        <v>70</v>
      </c>
      <c r="C175" s="35"/>
      <c r="F175" s="217">
        <f>IF(F167=0," ",F171-F173)</f>
        <v>0</v>
      </c>
      <c r="G175" s="36"/>
    </row>
    <row r="176" spans="1:7" x14ac:dyDescent="0.25">
      <c r="A176" s="48"/>
      <c r="B176" s="49"/>
      <c r="C176" s="49"/>
      <c r="D176" s="50"/>
      <c r="E176" s="49"/>
      <c r="F176" s="51"/>
      <c r="G176" s="52"/>
    </row>
  </sheetData>
  <sheetProtection password="CB04" sheet="1" objects="1" scenarios="1" formatColumns="0" formatRows="0"/>
  <mergeCells count="1">
    <mergeCell ref="C22:D22"/>
  </mergeCells>
  <pageMargins left="0.55000000000000004" right="0.55000000000000004" top="0.75" bottom="0.75" header="0.3" footer="0.3"/>
  <pageSetup scale="75" orientation="portrait" r:id="rId1"/>
  <headerFooter>
    <oddHeader>&amp;C&amp;"-,Bold"&amp;14DSRIP Annual Reporting Form</oddHeader>
    <oddFooter>&amp;C&amp;A&amp;R&amp;P of &amp;N&amp;L&amp;D</oddFooter>
  </headerFooter>
  <rowBreaks count="2" manualBreakCount="2">
    <brk id="59" max="7" man="1"/>
    <brk id="12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sheetPr>
  <dimension ref="A1:G367"/>
  <sheetViews>
    <sheetView showGridLines="0" view="pageBreakPreview" zoomScale="85" zoomScaleNormal="90" zoomScaleSheetLayoutView="85" zoomScalePageLayoutView="70" workbookViewId="0"/>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UCLA Health System</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41212</v>
      </c>
    </row>
    <row r="5" spans="1:7" ht="15" x14ac:dyDescent="0.25">
      <c r="A5" s="9" t="s">
        <v>142</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126</v>
      </c>
      <c r="B13" s="21"/>
      <c r="C13" s="21"/>
      <c r="D13" s="22"/>
      <c r="E13" s="23"/>
      <c r="F13" s="24"/>
      <c r="G13" s="25"/>
    </row>
    <row r="14" spans="1:7" s="33" customFormat="1" ht="15" x14ac:dyDescent="0.25">
      <c r="A14" s="27" t="s">
        <v>127</v>
      </c>
      <c r="B14" s="28"/>
      <c r="C14" s="28"/>
      <c r="D14" s="29"/>
      <c r="E14" s="30"/>
      <c r="F14" s="31"/>
      <c r="G14" s="32"/>
    </row>
    <row r="15" spans="1:7" s="33" customFormat="1" ht="6.75" customHeight="1" thickBot="1" x14ac:dyDescent="0.3">
      <c r="A15" s="40"/>
      <c r="B15" s="17"/>
      <c r="C15" s="41"/>
      <c r="D15" s="38"/>
      <c r="F15" s="19"/>
      <c r="G15" s="39"/>
    </row>
    <row r="16" spans="1:7" s="33" customFormat="1" ht="13.5" customHeight="1" thickBot="1" x14ac:dyDescent="0.3">
      <c r="A16" s="40"/>
      <c r="B16" s="17" t="str">
        <f>Sepsis!B21</f>
        <v>Compliance with Sepsis Resuscitation bundle (%)</v>
      </c>
      <c r="C16" s="41"/>
      <c r="D16" s="38"/>
      <c r="F16" s="247">
        <f>Sepsis!F27</f>
        <v>0.13666162380231972</v>
      </c>
      <c r="G16" s="39"/>
    </row>
    <row r="17" spans="1:7" s="33" customFormat="1" ht="6.75" customHeight="1" thickBot="1" x14ac:dyDescent="0.3">
      <c r="A17" s="40"/>
      <c r="B17" s="17"/>
      <c r="C17" s="41"/>
      <c r="D17" s="38"/>
      <c r="F17" s="99"/>
      <c r="G17" s="39"/>
    </row>
    <row r="18" spans="1:7" s="33" customFormat="1" ht="13.5" customHeight="1" thickBot="1" x14ac:dyDescent="0.3">
      <c r="A18" s="40"/>
      <c r="C18" s="35" t="s">
        <v>15</v>
      </c>
      <c r="D18" s="38"/>
      <c r="F18" s="263">
        <f>Sepsis!F44</f>
        <v>1</v>
      </c>
      <c r="G18" s="39"/>
    </row>
    <row r="19" spans="1:7" s="33" customFormat="1" ht="6.75" customHeight="1" thickBot="1" x14ac:dyDescent="0.3">
      <c r="A19" s="40"/>
      <c r="B19" s="17"/>
      <c r="C19" s="41"/>
      <c r="D19" s="38"/>
      <c r="F19" s="99"/>
      <c r="G19" s="39"/>
    </row>
    <row r="20" spans="1:7" s="33" customFormat="1" ht="43.5" thickBot="1" x14ac:dyDescent="0.3">
      <c r="A20" s="40"/>
      <c r="B20" s="17" t="str">
        <f>Sepsis!B47</f>
        <v>Optional Milestone:</v>
      </c>
      <c r="C20" s="17"/>
      <c r="D20" s="238" t="str">
        <f>Sepsis!D47</f>
        <v>Implement the Sepsis Resuscitation Bundle: to be completed within 6 hours for patients with severe sepsis, septic shock, and/or lactate &gt; 4 mmol/L (36 mg/dl) Source of data to be the RRUCLA patient chart.</v>
      </c>
      <c r="F20" s="247" t="str">
        <f>Sepsis!F54</f>
        <v>Yes</v>
      </c>
      <c r="G20" s="39"/>
    </row>
    <row r="21" spans="1:7" ht="6.75" customHeight="1" thickBot="1" x14ac:dyDescent="0.3">
      <c r="A21" s="34"/>
      <c r="F21" s="92"/>
      <c r="G21" s="36"/>
    </row>
    <row r="22" spans="1:7" ht="13.5" thickBot="1" x14ac:dyDescent="0.3">
      <c r="A22" s="34"/>
      <c r="C22" s="35" t="s">
        <v>15</v>
      </c>
      <c r="F22" s="248">
        <f>Sepsis!F69</f>
        <v>1</v>
      </c>
      <c r="G22" s="36"/>
    </row>
    <row r="23" spans="1:7" s="33" customFormat="1" ht="6.75" customHeight="1" thickBot="1" x14ac:dyDescent="0.3">
      <c r="A23" s="40"/>
      <c r="B23" s="17"/>
      <c r="C23" s="41"/>
      <c r="D23" s="38"/>
      <c r="F23" s="99"/>
      <c r="G23" s="39"/>
    </row>
    <row r="24" spans="1:7" s="33" customFormat="1" ht="43.5" thickBot="1" x14ac:dyDescent="0.3">
      <c r="A24" s="40"/>
      <c r="B24" s="17" t="str">
        <f>Sepsis!B72</f>
        <v>Optional Milestone:</v>
      </c>
      <c r="C24" s="17"/>
      <c r="D24" s="238" t="str">
        <f>Sepsis!D72</f>
        <v>Report at least 6 months of data collection on Sepsis Resuscitation Bundle to SNI to foster shared learning and benchmarking across the California public hospitals</v>
      </c>
      <c r="F24" s="247">
        <f>Sepsis!F79</f>
        <v>4.0642722117202268E-2</v>
      </c>
      <c r="G24" s="39"/>
    </row>
    <row r="25" spans="1:7" ht="6.75" customHeight="1" thickBot="1" x14ac:dyDescent="0.3">
      <c r="A25" s="34"/>
      <c r="F25" s="92"/>
      <c r="G25" s="36"/>
    </row>
    <row r="26" spans="1:7" ht="13.5" thickBot="1" x14ac:dyDescent="0.3">
      <c r="A26" s="34"/>
      <c r="C26" s="35" t="s">
        <v>15</v>
      </c>
      <c r="F26" s="248">
        <f>Sepsis!F94</f>
        <v>1</v>
      </c>
      <c r="G26" s="36"/>
    </row>
    <row r="27" spans="1:7" s="33" customFormat="1" ht="6.75" customHeight="1" thickBot="1" x14ac:dyDescent="0.3">
      <c r="A27" s="40"/>
      <c r="B27" s="17"/>
      <c r="C27" s="41"/>
      <c r="D27" s="38"/>
      <c r="F27" s="99"/>
      <c r="G27" s="39"/>
    </row>
    <row r="28" spans="1:7" s="33" customFormat="1" ht="13.5" customHeight="1" thickBot="1" x14ac:dyDescent="0.3">
      <c r="A28" s="40"/>
      <c r="B28" s="17" t="str">
        <f>Sepsis!B97</f>
        <v>Optional Milestone:</v>
      </c>
      <c r="C28" s="17"/>
      <c r="D28" s="238">
        <f>Sepsis!D97</f>
        <v>0</v>
      </c>
      <c r="F28" s="247" t="str">
        <f>Sepsis!F104</f>
        <v>N/A</v>
      </c>
      <c r="G28" s="39"/>
    </row>
    <row r="29" spans="1:7" ht="6.75" customHeight="1" thickBot="1" x14ac:dyDescent="0.3">
      <c r="A29" s="34"/>
      <c r="F29" s="92"/>
      <c r="G29" s="36"/>
    </row>
    <row r="30" spans="1:7" ht="13.5" thickBot="1" x14ac:dyDescent="0.3">
      <c r="A30" s="34"/>
      <c r="C30" s="35" t="s">
        <v>15</v>
      </c>
      <c r="F30" s="248" t="str">
        <f>Sepsis!F119</f>
        <v/>
      </c>
      <c r="G30" s="36"/>
    </row>
    <row r="31" spans="1:7" s="33" customFormat="1" ht="6.75" customHeight="1" thickBot="1" x14ac:dyDescent="0.3">
      <c r="A31" s="40"/>
      <c r="B31" s="17"/>
      <c r="C31" s="41"/>
      <c r="D31" s="38"/>
      <c r="F31" s="99"/>
      <c r="G31" s="39"/>
    </row>
    <row r="32" spans="1:7" s="33" customFormat="1" ht="13.5" customHeight="1" thickBot="1" x14ac:dyDescent="0.3">
      <c r="A32" s="40"/>
      <c r="B32" s="17" t="str">
        <f>Sepsis!B122</f>
        <v>Optional Milestone:</v>
      </c>
      <c r="C32" s="17"/>
      <c r="D32" s="238">
        <f>Sepsis!D122</f>
        <v>0</v>
      </c>
      <c r="F32" s="247" t="str">
        <f>Sepsis!F129</f>
        <v>N/A</v>
      </c>
      <c r="G32" s="39"/>
    </row>
    <row r="33" spans="1:7" ht="6.75" customHeight="1" thickBot="1" x14ac:dyDescent="0.3">
      <c r="A33" s="34"/>
      <c r="F33" s="92"/>
      <c r="G33" s="36"/>
    </row>
    <row r="34" spans="1:7" ht="13.5" thickBot="1" x14ac:dyDescent="0.3">
      <c r="A34" s="34"/>
      <c r="C34" s="35" t="s">
        <v>15</v>
      </c>
      <c r="F34" s="248" t="str">
        <f>Sepsis!F144</f>
        <v/>
      </c>
      <c r="G34" s="36"/>
    </row>
    <row r="35" spans="1:7" s="33" customFormat="1" ht="6.75" customHeight="1" thickBot="1" x14ac:dyDescent="0.3">
      <c r="A35" s="40"/>
      <c r="B35" s="17"/>
      <c r="C35" s="41"/>
      <c r="D35" s="38"/>
      <c r="F35" s="99"/>
      <c r="G35" s="39"/>
    </row>
    <row r="36" spans="1:7" s="33" customFormat="1" ht="13.5" customHeight="1" thickBot="1" x14ac:dyDescent="0.3">
      <c r="A36" s="40"/>
      <c r="B36" s="17" t="str">
        <f>Sepsis!B147</f>
        <v>Optional Milestone:</v>
      </c>
      <c r="C36" s="17"/>
      <c r="D36" s="238">
        <f>Sepsis!D147</f>
        <v>0</v>
      </c>
      <c r="F36" s="247" t="str">
        <f>Sepsis!F154</f>
        <v>N/A</v>
      </c>
      <c r="G36" s="39"/>
    </row>
    <row r="37" spans="1:7" ht="6.75" customHeight="1" thickBot="1" x14ac:dyDescent="0.3">
      <c r="A37" s="34"/>
      <c r="F37" s="92"/>
      <c r="G37" s="36"/>
    </row>
    <row r="38" spans="1:7" ht="13.5" thickBot="1" x14ac:dyDescent="0.3">
      <c r="A38" s="34"/>
      <c r="C38" s="35" t="s">
        <v>15</v>
      </c>
      <c r="F38" s="248" t="str">
        <f>Sepsis!F169</f>
        <v/>
      </c>
      <c r="G38" s="36"/>
    </row>
    <row r="39" spans="1:7" s="33" customFormat="1" ht="6.75" customHeight="1" thickBot="1" x14ac:dyDescent="0.3">
      <c r="A39" s="40"/>
      <c r="B39" s="17"/>
      <c r="C39" s="41"/>
      <c r="D39" s="38"/>
      <c r="F39" s="99"/>
      <c r="G39" s="39"/>
    </row>
    <row r="40" spans="1:7" s="33" customFormat="1" ht="13.5" customHeight="1" thickBot="1" x14ac:dyDescent="0.3">
      <c r="A40" s="40"/>
      <c r="B40" s="17" t="str">
        <f>Sepsis!B172</f>
        <v>Optional Milestone:</v>
      </c>
      <c r="C40" s="17"/>
      <c r="D40" s="238">
        <f>Sepsis!D172</f>
        <v>0</v>
      </c>
      <c r="F40" s="247" t="str">
        <f>Sepsis!F179</f>
        <v>N/A</v>
      </c>
      <c r="G40" s="39"/>
    </row>
    <row r="41" spans="1:7" ht="6.75" customHeight="1" thickBot="1" x14ac:dyDescent="0.3">
      <c r="A41" s="34"/>
      <c r="F41" s="92"/>
      <c r="G41" s="36"/>
    </row>
    <row r="42" spans="1:7" ht="13.5" thickBot="1" x14ac:dyDescent="0.3">
      <c r="A42" s="34"/>
      <c r="C42" s="35" t="s">
        <v>15</v>
      </c>
      <c r="F42" s="248" t="str">
        <f>Sepsis!F194</f>
        <v/>
      </c>
      <c r="G42" s="36"/>
    </row>
    <row r="43" spans="1:7" s="33" customFormat="1" ht="6.75" customHeight="1" thickBot="1" x14ac:dyDescent="0.3">
      <c r="A43" s="40"/>
      <c r="B43" s="17"/>
      <c r="C43" s="41"/>
      <c r="D43" s="38"/>
      <c r="F43" s="99"/>
      <c r="G43" s="39"/>
    </row>
    <row r="44" spans="1:7" s="33" customFormat="1" ht="13.5" customHeight="1" thickBot="1" x14ac:dyDescent="0.3">
      <c r="A44" s="40"/>
      <c r="B44" s="17" t="str">
        <f>Sepsis!B197</f>
        <v>Optional Milestone:</v>
      </c>
      <c r="C44" s="17"/>
      <c r="D44" s="238">
        <f>Sepsis!D197</f>
        <v>0</v>
      </c>
      <c r="F44" s="247" t="str">
        <f>Sepsis!F204</f>
        <v>N/A</v>
      </c>
      <c r="G44" s="39"/>
    </row>
    <row r="45" spans="1:7" ht="6.75" customHeight="1" thickBot="1" x14ac:dyDescent="0.3">
      <c r="A45" s="34"/>
      <c r="F45" s="92"/>
      <c r="G45" s="36"/>
    </row>
    <row r="46" spans="1:7" ht="13.5" thickBot="1" x14ac:dyDescent="0.3">
      <c r="A46" s="34"/>
      <c r="C46" s="35" t="s">
        <v>15</v>
      </c>
      <c r="F46" s="248" t="str">
        <f>Sepsis!F219</f>
        <v/>
      </c>
      <c r="G46" s="36"/>
    </row>
    <row r="47" spans="1:7" s="33" customFormat="1" ht="6.75" customHeight="1" thickBot="1" x14ac:dyDescent="0.3">
      <c r="A47" s="40"/>
      <c r="B47" s="17"/>
      <c r="C47" s="41"/>
      <c r="D47" s="38"/>
      <c r="F47" s="99"/>
      <c r="G47" s="39"/>
    </row>
    <row r="48" spans="1:7" s="33" customFormat="1" ht="13.5" customHeight="1" thickBot="1" x14ac:dyDescent="0.3">
      <c r="A48" s="40"/>
      <c r="B48" s="17" t="str">
        <f>Sepsis!B222</f>
        <v>Optional Milestone:</v>
      </c>
      <c r="C48" s="17"/>
      <c r="D48" s="238">
        <f>Sepsis!D222</f>
        <v>0</v>
      </c>
      <c r="F48" s="247" t="str">
        <f>Sepsis!F229</f>
        <v>N/A</v>
      </c>
      <c r="G48" s="39"/>
    </row>
    <row r="49" spans="1:7" ht="6.75" customHeight="1" thickBot="1" x14ac:dyDescent="0.3">
      <c r="A49" s="34"/>
      <c r="F49" s="92"/>
      <c r="G49" s="36"/>
    </row>
    <row r="50" spans="1:7" ht="13.5" thickBot="1" x14ac:dyDescent="0.3">
      <c r="A50" s="34"/>
      <c r="C50" s="35" t="s">
        <v>15</v>
      </c>
      <c r="F50" s="248" t="str">
        <f>Sepsis!F244</f>
        <v/>
      </c>
      <c r="G50" s="36"/>
    </row>
    <row r="51" spans="1:7" s="33" customFormat="1" ht="6.75" customHeight="1" thickBot="1" x14ac:dyDescent="0.3">
      <c r="A51" s="40"/>
      <c r="B51" s="17"/>
      <c r="C51" s="41"/>
      <c r="D51" s="38"/>
      <c r="F51" s="99"/>
      <c r="G51" s="39"/>
    </row>
    <row r="52" spans="1:7" s="33" customFormat="1" ht="13.5" customHeight="1" thickBot="1" x14ac:dyDescent="0.3">
      <c r="A52" s="40"/>
      <c r="B52" s="17" t="str">
        <f>Sepsis!B247</f>
        <v>Optional Milestone:</v>
      </c>
      <c r="C52" s="17"/>
      <c r="D52" s="238">
        <f>Sepsis!D247</f>
        <v>0</v>
      </c>
      <c r="F52" s="247" t="str">
        <f>Sepsis!F254</f>
        <v>N/A</v>
      </c>
      <c r="G52" s="39"/>
    </row>
    <row r="53" spans="1:7" ht="6.75" customHeight="1" thickBot="1" x14ac:dyDescent="0.3">
      <c r="A53" s="34"/>
      <c r="F53" s="92"/>
      <c r="G53" s="36"/>
    </row>
    <row r="54" spans="1:7" ht="13.5" thickBot="1" x14ac:dyDescent="0.3">
      <c r="A54" s="34"/>
      <c r="C54" s="35" t="s">
        <v>15</v>
      </c>
      <c r="F54" s="248" t="str">
        <f>Sepsis!F269</f>
        <v/>
      </c>
      <c r="G54" s="36"/>
    </row>
    <row r="55" spans="1:7" s="33" customFormat="1" ht="6.75" customHeight="1" thickBot="1" x14ac:dyDescent="0.3">
      <c r="A55" s="40"/>
      <c r="B55" s="17"/>
      <c r="C55" s="41"/>
      <c r="D55" s="38"/>
      <c r="F55" s="99"/>
      <c r="G55" s="39"/>
    </row>
    <row r="56" spans="1:7" s="33" customFormat="1" ht="13.5" customHeight="1" thickBot="1" x14ac:dyDescent="0.3">
      <c r="A56" s="40"/>
      <c r="B56" s="17" t="str">
        <f>Sepsis!B272</f>
        <v>Optional Milestone:</v>
      </c>
      <c r="C56" s="17"/>
      <c r="D56" s="238">
        <f>Sepsis!D272</f>
        <v>0</v>
      </c>
      <c r="F56" s="247" t="str">
        <f>Sepsis!F279</f>
        <v>N/A</v>
      </c>
      <c r="G56" s="39"/>
    </row>
    <row r="57" spans="1:7" ht="6.75" customHeight="1" thickBot="1" x14ac:dyDescent="0.3">
      <c r="A57" s="34"/>
      <c r="F57" s="92"/>
      <c r="G57" s="36"/>
    </row>
    <row r="58" spans="1:7" ht="13.5" thickBot="1" x14ac:dyDescent="0.3">
      <c r="A58" s="34"/>
      <c r="C58" s="35" t="s">
        <v>15</v>
      </c>
      <c r="F58" s="248" t="str">
        <f>Sepsis!F294</f>
        <v/>
      </c>
      <c r="G58" s="36"/>
    </row>
    <row r="59" spans="1:7" ht="13.5" thickBot="1" x14ac:dyDescent="0.3">
      <c r="A59" s="34"/>
      <c r="C59" s="35"/>
      <c r="F59" s="92"/>
      <c r="G59" s="36"/>
    </row>
    <row r="60" spans="1:7" ht="13.5" thickBot="1" x14ac:dyDescent="0.3">
      <c r="A60" s="34"/>
      <c r="B60" s="2" t="s">
        <v>10</v>
      </c>
      <c r="C60" s="35"/>
      <c r="F60" s="249">
        <f>Sepsis!F17</f>
        <v>1579050</v>
      </c>
      <c r="G60" s="36"/>
    </row>
    <row r="61" spans="1:7" ht="13.5" thickBot="1" x14ac:dyDescent="0.3">
      <c r="A61" s="34"/>
      <c r="C61" s="35"/>
      <c r="F61" s="92"/>
      <c r="G61" s="36"/>
    </row>
    <row r="62" spans="1:7" ht="13.5" thickBot="1" x14ac:dyDescent="0.3">
      <c r="A62" s="34"/>
      <c r="B62" s="2" t="s">
        <v>66</v>
      </c>
      <c r="C62" s="35"/>
      <c r="F62" s="250">
        <f>SUM(F18,F22,F26,F30,F34,F38,F42,F46,F50,F54,F58)</f>
        <v>3</v>
      </c>
      <c r="G62" s="36"/>
    </row>
    <row r="63" spans="1:7" ht="13.5" thickBot="1" x14ac:dyDescent="0.3">
      <c r="A63" s="34"/>
      <c r="C63" s="35"/>
      <c r="F63" s="92"/>
      <c r="G63" s="36"/>
    </row>
    <row r="64" spans="1:7" ht="13.5" thickBot="1" x14ac:dyDescent="0.3">
      <c r="A64" s="34"/>
      <c r="B64" s="2" t="s">
        <v>67</v>
      </c>
      <c r="C64" s="35"/>
      <c r="F64" s="250">
        <f>COUNT(F18,F22,F26,F30,F34,F38,F42,F46,F50,F54,F58)</f>
        <v>3</v>
      </c>
      <c r="G64" s="36"/>
    </row>
    <row r="65" spans="1:7" ht="13.5" thickBot="1" x14ac:dyDescent="0.3">
      <c r="A65" s="34"/>
      <c r="C65" s="35"/>
      <c r="F65" s="92"/>
      <c r="G65" s="36"/>
    </row>
    <row r="66" spans="1:7" ht="13.5" thickBot="1" x14ac:dyDescent="0.3">
      <c r="A66" s="34"/>
      <c r="B66" s="2" t="s">
        <v>68</v>
      </c>
      <c r="C66" s="35"/>
      <c r="F66" s="251">
        <f>IF(F64=0," ",F62/F64)</f>
        <v>1</v>
      </c>
      <c r="G66" s="36"/>
    </row>
    <row r="67" spans="1:7" ht="13.5" thickBot="1" x14ac:dyDescent="0.3">
      <c r="A67" s="34"/>
      <c r="C67" s="35"/>
      <c r="F67" s="92"/>
      <c r="G67" s="36"/>
    </row>
    <row r="68" spans="1:7" ht="13.5" thickBot="1" x14ac:dyDescent="0.3">
      <c r="A68" s="34"/>
      <c r="B68" s="2" t="s">
        <v>69</v>
      </c>
      <c r="C68" s="35"/>
      <c r="F68" s="249">
        <f>IF(F64=0," ",F66*F60)</f>
        <v>1579050</v>
      </c>
      <c r="G68" s="36"/>
    </row>
    <row r="69" spans="1:7" ht="13.5" thickBot="1" x14ac:dyDescent="0.3">
      <c r="A69" s="34"/>
      <c r="C69" s="35"/>
      <c r="F69" s="92"/>
      <c r="G69" s="36"/>
    </row>
    <row r="70" spans="1:7" ht="13.5" thickBot="1" x14ac:dyDescent="0.3">
      <c r="A70" s="34"/>
      <c r="B70" s="2" t="s">
        <v>11</v>
      </c>
      <c r="C70" s="35"/>
      <c r="F70" s="252">
        <f>Sepsis!F19</f>
        <v>1579050</v>
      </c>
      <c r="G70" s="36"/>
    </row>
    <row r="71" spans="1:7" ht="13.5" thickBot="1" x14ac:dyDescent="0.3">
      <c r="A71" s="34"/>
      <c r="C71" s="35"/>
      <c r="F71" s="92"/>
      <c r="G71" s="36"/>
    </row>
    <row r="72" spans="1:7" ht="13.5" thickBot="1" x14ac:dyDescent="0.3">
      <c r="A72" s="34"/>
      <c r="B72" s="239" t="s">
        <v>70</v>
      </c>
      <c r="C72" s="35"/>
      <c r="F72" s="217">
        <f>IF(F64=0," ",F68-F70)</f>
        <v>0</v>
      </c>
      <c r="G72" s="36"/>
    </row>
    <row r="73" spans="1:7" s="33" customFormat="1" ht="12.75" customHeight="1" x14ac:dyDescent="0.25">
      <c r="A73" s="240"/>
      <c r="B73" s="241"/>
      <c r="C73" s="242"/>
      <c r="D73" s="154"/>
      <c r="E73" s="243"/>
      <c r="F73" s="253"/>
      <c r="G73" s="244"/>
    </row>
    <row r="74" spans="1:7" s="33" customFormat="1" ht="15.75" thickBot="1" x14ac:dyDescent="0.3">
      <c r="A74" s="27" t="s">
        <v>128</v>
      </c>
      <c r="B74" s="28"/>
      <c r="C74" s="28"/>
      <c r="D74" s="29"/>
      <c r="E74" s="30"/>
      <c r="F74" s="111"/>
      <c r="G74" s="32"/>
    </row>
    <row r="75" spans="1:7" s="33" customFormat="1" ht="13.5" customHeight="1" thickBot="1" x14ac:dyDescent="0.3">
      <c r="A75" s="259"/>
      <c r="B75" s="17" t="str">
        <f>CLABSI!B21</f>
        <v>Compliance with Central Line Insertion Practices (CLIP) (%)</v>
      </c>
      <c r="D75" s="38"/>
      <c r="F75" s="247">
        <f>CLABSI!F27</f>
        <v>0.97666068222621183</v>
      </c>
      <c r="G75" s="39"/>
    </row>
    <row r="76" spans="1:7" s="33" customFormat="1" ht="6.75" customHeight="1" thickBot="1" x14ac:dyDescent="0.3">
      <c r="A76" s="259"/>
      <c r="B76" s="17"/>
      <c r="C76" s="17"/>
      <c r="D76" s="38"/>
      <c r="F76" s="99"/>
      <c r="G76" s="39"/>
    </row>
    <row r="77" spans="1:7" s="33" customFormat="1" ht="13.5" customHeight="1" thickBot="1" x14ac:dyDescent="0.3">
      <c r="A77" s="40"/>
      <c r="C77" s="35" t="s">
        <v>15</v>
      </c>
      <c r="D77" s="38"/>
      <c r="F77" s="260">
        <f>CLABSI!F44</f>
        <v>1</v>
      </c>
      <c r="G77" s="39"/>
    </row>
    <row r="78" spans="1:7" s="33" customFormat="1" ht="6.75" customHeight="1" thickBot="1" x14ac:dyDescent="0.3">
      <c r="A78" s="40"/>
      <c r="B78" s="17"/>
      <c r="C78" s="41"/>
      <c r="D78" s="38"/>
      <c r="F78" s="99"/>
      <c r="G78" s="39"/>
    </row>
    <row r="79" spans="1:7" s="33" customFormat="1" ht="43.5" thickBot="1" x14ac:dyDescent="0.3">
      <c r="A79" s="40"/>
      <c r="B79" s="17" t="str">
        <f>CLABSI!B47</f>
        <v>Optional Milestone:</v>
      </c>
      <c r="C79" s="17"/>
      <c r="D79" s="238" t="str">
        <f>CLABSI!D47</f>
        <v>Implement the Central Line Insertion Practices (CLIP), as evidenced by: policies and procedures and CLIP tracking tool to be included with central line insertion kits and completed by individuals placing lines</v>
      </c>
      <c r="F79" s="247" t="str">
        <f>CLABSI!F54</f>
        <v>Yes</v>
      </c>
      <c r="G79" s="39"/>
    </row>
    <row r="80" spans="1:7" ht="6.75" customHeight="1" thickBot="1" x14ac:dyDescent="0.3">
      <c r="A80" s="34"/>
      <c r="F80" s="92"/>
      <c r="G80" s="36"/>
    </row>
    <row r="81" spans="1:7" ht="13.5" thickBot="1" x14ac:dyDescent="0.3">
      <c r="A81" s="34"/>
      <c r="C81" s="35" t="s">
        <v>15</v>
      </c>
      <c r="F81" s="248">
        <f>CLABSI!F69</f>
        <v>1</v>
      </c>
      <c r="G81" s="36"/>
    </row>
    <row r="82" spans="1:7" s="33" customFormat="1" ht="6.75" customHeight="1" thickBot="1" x14ac:dyDescent="0.3">
      <c r="A82" s="40"/>
      <c r="B82" s="17"/>
      <c r="C82" s="41"/>
      <c r="D82" s="38"/>
      <c r="F82" s="99"/>
      <c r="G82" s="39"/>
    </row>
    <row r="83" spans="1:7" s="33" customFormat="1" ht="29.25" thickBot="1" x14ac:dyDescent="0.3">
      <c r="A83" s="40"/>
      <c r="B83" s="17" t="str">
        <f>CLABSI!B72</f>
        <v>Optional Milestone:</v>
      </c>
      <c r="C83" s="17"/>
      <c r="D83" s="238" t="str">
        <f>CLABSI!D72</f>
        <v>Report at least 6 months of data collection on CLIP to SNI for purposes of establishing the baseline and setting benchmarks</v>
      </c>
      <c r="F83" s="247">
        <f>CLABSI!F79</f>
        <v>0.94423389279913372</v>
      </c>
      <c r="G83" s="39"/>
    </row>
    <row r="84" spans="1:7" ht="6.75" customHeight="1" thickBot="1" x14ac:dyDescent="0.3">
      <c r="A84" s="34"/>
      <c r="F84" s="92"/>
      <c r="G84" s="36"/>
    </row>
    <row r="85" spans="1:7" ht="13.5" thickBot="1" x14ac:dyDescent="0.3">
      <c r="A85" s="34"/>
      <c r="C85" s="35" t="s">
        <v>15</v>
      </c>
      <c r="F85" s="248">
        <f>CLABSI!F94</f>
        <v>1</v>
      </c>
      <c r="G85" s="36"/>
    </row>
    <row r="86" spans="1:7" s="33" customFormat="1" ht="6.75" customHeight="1" thickBot="1" x14ac:dyDescent="0.3">
      <c r="A86" s="40"/>
      <c r="B86" s="17"/>
      <c r="C86" s="41"/>
      <c r="D86" s="38"/>
      <c r="F86" s="99"/>
      <c r="G86" s="39"/>
    </row>
    <row r="87" spans="1:7" s="33" customFormat="1" ht="13.5" customHeight="1" thickBot="1" x14ac:dyDescent="0.3">
      <c r="A87" s="40"/>
      <c r="B87" s="17" t="str">
        <f>CLABSI!B97</f>
        <v>Optional Milestone:</v>
      </c>
      <c r="C87" s="17"/>
      <c r="D87" s="238">
        <f>CLABSI!D97</f>
        <v>0</v>
      </c>
      <c r="F87" s="247" t="str">
        <f>CLABSI!F104</f>
        <v>N/A</v>
      </c>
      <c r="G87" s="39"/>
    </row>
    <row r="88" spans="1:7" ht="6.75" customHeight="1" thickBot="1" x14ac:dyDescent="0.3">
      <c r="A88" s="34"/>
      <c r="F88" s="92"/>
      <c r="G88" s="36"/>
    </row>
    <row r="89" spans="1:7" ht="13.5" thickBot="1" x14ac:dyDescent="0.3">
      <c r="A89" s="34"/>
      <c r="C89" s="35" t="s">
        <v>15</v>
      </c>
      <c r="F89" s="248" t="str">
        <f>CLABSI!F119</f>
        <v/>
      </c>
      <c r="G89" s="36"/>
    </row>
    <row r="90" spans="1:7" s="33" customFormat="1" ht="6.75" customHeight="1" thickBot="1" x14ac:dyDescent="0.3">
      <c r="A90" s="40"/>
      <c r="B90" s="17"/>
      <c r="C90" s="41"/>
      <c r="D90" s="38"/>
      <c r="F90" s="99"/>
      <c r="G90" s="39"/>
    </row>
    <row r="91" spans="1:7" s="33" customFormat="1" ht="13.5" customHeight="1" thickBot="1" x14ac:dyDescent="0.3">
      <c r="A91" s="40"/>
      <c r="B91" s="17" t="str">
        <f>CLABSI!B122</f>
        <v>Optional Milestone:</v>
      </c>
      <c r="C91" s="17"/>
      <c r="D91" s="238">
        <f>CLABSI!D122</f>
        <v>0</v>
      </c>
      <c r="F91" s="247" t="str">
        <f>CLABSI!F129</f>
        <v>N/A</v>
      </c>
      <c r="G91" s="39"/>
    </row>
    <row r="92" spans="1:7" ht="6.75" customHeight="1" thickBot="1" x14ac:dyDescent="0.3">
      <c r="A92" s="34"/>
      <c r="F92" s="92"/>
      <c r="G92" s="36"/>
    </row>
    <row r="93" spans="1:7" ht="13.5" thickBot="1" x14ac:dyDescent="0.3">
      <c r="A93" s="34"/>
      <c r="C93" s="35" t="s">
        <v>15</v>
      </c>
      <c r="F93" s="248" t="str">
        <f>CLABSI!F144</f>
        <v/>
      </c>
      <c r="G93" s="36"/>
    </row>
    <row r="94" spans="1:7" s="33" customFormat="1" ht="6.75" customHeight="1" thickBot="1" x14ac:dyDescent="0.3">
      <c r="A94" s="40"/>
      <c r="B94" s="17"/>
      <c r="C94" s="41"/>
      <c r="D94" s="38"/>
      <c r="F94" s="99"/>
      <c r="G94" s="39"/>
    </row>
    <row r="95" spans="1:7" s="33" customFormat="1" ht="13.5" customHeight="1" thickBot="1" x14ac:dyDescent="0.3">
      <c r="A95" s="40"/>
      <c r="B95" s="17" t="str">
        <f>CLABSI!B147</f>
        <v>Optional Milestone:</v>
      </c>
      <c r="C95" s="17"/>
      <c r="D95" s="238">
        <f>CLABSI!D147</f>
        <v>0</v>
      </c>
      <c r="F95" s="247" t="str">
        <f>CLABSI!F154</f>
        <v>N/A</v>
      </c>
      <c r="G95" s="39"/>
    </row>
    <row r="96" spans="1:7" ht="6.75" customHeight="1" thickBot="1" x14ac:dyDescent="0.3">
      <c r="A96" s="34"/>
      <c r="F96" s="92"/>
      <c r="G96" s="36"/>
    </row>
    <row r="97" spans="1:7" ht="13.5" thickBot="1" x14ac:dyDescent="0.3">
      <c r="A97" s="34"/>
      <c r="C97" s="35" t="s">
        <v>15</v>
      </c>
      <c r="F97" s="248" t="str">
        <f>CLABSI!F169</f>
        <v/>
      </c>
      <c r="G97" s="36"/>
    </row>
    <row r="98" spans="1:7" s="33" customFormat="1" ht="6.75" customHeight="1" thickBot="1" x14ac:dyDescent="0.3">
      <c r="A98" s="40"/>
      <c r="B98" s="17"/>
      <c r="C98" s="41"/>
      <c r="D98" s="38"/>
      <c r="F98" s="99"/>
      <c r="G98" s="39"/>
    </row>
    <row r="99" spans="1:7" s="33" customFormat="1" ht="13.5" customHeight="1" thickBot="1" x14ac:dyDescent="0.3">
      <c r="A99" s="40"/>
      <c r="B99" s="17" t="str">
        <f>CLABSI!B172</f>
        <v>Optional Milestone:</v>
      </c>
      <c r="C99" s="17"/>
      <c r="D99" s="238">
        <f>CLABSI!D172</f>
        <v>0</v>
      </c>
      <c r="F99" s="247" t="str">
        <f>CLABSI!F179</f>
        <v>N/A</v>
      </c>
      <c r="G99" s="39"/>
    </row>
    <row r="100" spans="1:7" ht="6.75" customHeight="1" thickBot="1" x14ac:dyDescent="0.3">
      <c r="A100" s="34"/>
      <c r="F100" s="92"/>
      <c r="G100" s="36"/>
    </row>
    <row r="101" spans="1:7" ht="13.5" thickBot="1" x14ac:dyDescent="0.3">
      <c r="A101" s="34"/>
      <c r="C101" s="35" t="s">
        <v>15</v>
      </c>
      <c r="F101" s="248" t="str">
        <f>CLABSI!F194</f>
        <v/>
      </c>
      <c r="G101" s="36"/>
    </row>
    <row r="102" spans="1:7" s="33" customFormat="1" ht="6.75" customHeight="1" thickBot="1" x14ac:dyDescent="0.3">
      <c r="A102" s="40"/>
      <c r="B102" s="17"/>
      <c r="C102" s="41"/>
      <c r="D102" s="38"/>
      <c r="F102" s="99"/>
      <c r="G102" s="39"/>
    </row>
    <row r="103" spans="1:7" s="33" customFormat="1" ht="13.5" customHeight="1" thickBot="1" x14ac:dyDescent="0.3">
      <c r="A103" s="40"/>
      <c r="B103" s="17" t="str">
        <f>CLABSI!B197</f>
        <v>Optional Milestone:</v>
      </c>
      <c r="C103" s="17"/>
      <c r="D103" s="238">
        <f>CLABSI!D197</f>
        <v>0</v>
      </c>
      <c r="F103" s="247" t="str">
        <f>CLABSI!F204</f>
        <v>N/A</v>
      </c>
      <c r="G103" s="39"/>
    </row>
    <row r="104" spans="1:7" ht="6.75" customHeight="1" thickBot="1" x14ac:dyDescent="0.3">
      <c r="A104" s="34"/>
      <c r="F104" s="92"/>
      <c r="G104" s="36"/>
    </row>
    <row r="105" spans="1:7" ht="13.5" thickBot="1" x14ac:dyDescent="0.3">
      <c r="A105" s="34"/>
      <c r="C105" s="35" t="s">
        <v>15</v>
      </c>
      <c r="F105" s="248" t="str">
        <f>CLABSI!F219</f>
        <v/>
      </c>
      <c r="G105" s="36"/>
    </row>
    <row r="106" spans="1:7" s="33" customFormat="1" ht="6.75" customHeight="1" thickBot="1" x14ac:dyDescent="0.3">
      <c r="A106" s="40"/>
      <c r="B106" s="17"/>
      <c r="C106" s="41"/>
      <c r="D106" s="38"/>
      <c r="F106" s="99"/>
      <c r="G106" s="39"/>
    </row>
    <row r="107" spans="1:7" s="33" customFormat="1" ht="13.5" customHeight="1" thickBot="1" x14ac:dyDescent="0.3">
      <c r="A107" s="40"/>
      <c r="B107" s="17" t="str">
        <f>CLABSI!B222</f>
        <v>Optional Milestone:</v>
      </c>
      <c r="C107" s="17"/>
      <c r="D107" s="238">
        <f>CLABSI!D222</f>
        <v>0</v>
      </c>
      <c r="F107" s="247" t="str">
        <f>CLABSI!F229</f>
        <v>N/A</v>
      </c>
      <c r="G107" s="39"/>
    </row>
    <row r="108" spans="1:7" ht="6.75" customHeight="1" thickBot="1" x14ac:dyDescent="0.3">
      <c r="A108" s="34"/>
      <c r="F108" s="92"/>
      <c r="G108" s="36"/>
    </row>
    <row r="109" spans="1:7" ht="13.5" thickBot="1" x14ac:dyDescent="0.3">
      <c r="A109" s="34"/>
      <c r="C109" s="35" t="s">
        <v>15</v>
      </c>
      <c r="F109" s="248" t="str">
        <f>CLABSI!F244</f>
        <v/>
      </c>
      <c r="G109" s="36"/>
    </row>
    <row r="110" spans="1:7" s="33" customFormat="1" ht="6.75" customHeight="1" thickBot="1" x14ac:dyDescent="0.3">
      <c r="A110" s="40"/>
      <c r="B110" s="17"/>
      <c r="C110" s="41"/>
      <c r="D110" s="38"/>
      <c r="F110" s="99"/>
      <c r="G110" s="39"/>
    </row>
    <row r="111" spans="1:7" s="33" customFormat="1" ht="13.5" customHeight="1" thickBot="1" x14ac:dyDescent="0.3">
      <c r="A111" s="40"/>
      <c r="B111" s="17" t="str">
        <f>CLABSI!B247</f>
        <v>Optional Milestone:</v>
      </c>
      <c r="C111" s="17"/>
      <c r="D111" s="238">
        <f>CLABSI!D247</f>
        <v>0</v>
      </c>
      <c r="F111" s="247" t="str">
        <f>CLABSI!F254</f>
        <v>N/A</v>
      </c>
      <c r="G111" s="39"/>
    </row>
    <row r="112" spans="1:7" ht="6.75" customHeight="1" thickBot="1" x14ac:dyDescent="0.3">
      <c r="A112" s="34"/>
      <c r="F112" s="92"/>
      <c r="G112" s="36"/>
    </row>
    <row r="113" spans="1:7" ht="13.5" thickBot="1" x14ac:dyDescent="0.3">
      <c r="A113" s="34"/>
      <c r="C113" s="35" t="s">
        <v>15</v>
      </c>
      <c r="F113" s="248" t="str">
        <f>CLABSI!F269</f>
        <v/>
      </c>
      <c r="G113" s="36"/>
    </row>
    <row r="114" spans="1:7" ht="13.5" thickBot="1" x14ac:dyDescent="0.3">
      <c r="A114" s="34"/>
      <c r="C114" s="35"/>
      <c r="F114" s="92"/>
      <c r="G114" s="36"/>
    </row>
    <row r="115" spans="1:7" ht="13.5" thickBot="1" x14ac:dyDescent="0.3">
      <c r="A115" s="34"/>
      <c r="B115" s="2" t="s">
        <v>10</v>
      </c>
      <c r="C115" s="35"/>
      <c r="F115" s="249">
        <f>CLABSI!F17</f>
        <v>1579050</v>
      </c>
      <c r="G115" s="36"/>
    </row>
    <row r="116" spans="1:7" ht="13.5" thickBot="1" x14ac:dyDescent="0.3">
      <c r="A116" s="34"/>
      <c r="C116" s="35"/>
      <c r="F116" s="92"/>
      <c r="G116" s="36"/>
    </row>
    <row r="117" spans="1:7" ht="13.5" thickBot="1" x14ac:dyDescent="0.3">
      <c r="A117" s="34"/>
      <c r="B117" s="2" t="s">
        <v>66</v>
      </c>
      <c r="C117" s="35"/>
      <c r="F117" s="261">
        <f>SUM(F77,F81,F85,F89,F93,F97,F101,F105,F109,F113)</f>
        <v>3</v>
      </c>
      <c r="G117" s="36"/>
    </row>
    <row r="118" spans="1:7" ht="13.5" thickBot="1" x14ac:dyDescent="0.3">
      <c r="A118" s="34"/>
      <c r="C118" s="35"/>
      <c r="F118" s="92"/>
      <c r="G118" s="36"/>
    </row>
    <row r="119" spans="1:7" ht="13.5" thickBot="1" x14ac:dyDescent="0.3">
      <c r="A119" s="34"/>
      <c r="B119" s="2" t="s">
        <v>67</v>
      </c>
      <c r="C119" s="35"/>
      <c r="F119" s="250">
        <f>COUNT(F77,F81,F85,F89,F93,F97,F101,F105,F109,F113)</f>
        <v>3</v>
      </c>
      <c r="G119" s="36"/>
    </row>
    <row r="120" spans="1:7" ht="13.5" thickBot="1" x14ac:dyDescent="0.3">
      <c r="A120" s="34"/>
      <c r="C120" s="35"/>
      <c r="F120" s="92"/>
      <c r="G120" s="36"/>
    </row>
    <row r="121" spans="1:7" ht="13.5" thickBot="1" x14ac:dyDescent="0.3">
      <c r="A121" s="34"/>
      <c r="B121" s="2" t="s">
        <v>68</v>
      </c>
      <c r="C121" s="35"/>
      <c r="F121" s="251">
        <f>IF(F119=0," ",F117/F119)</f>
        <v>1</v>
      </c>
      <c r="G121" s="36"/>
    </row>
    <row r="122" spans="1:7" ht="13.5" thickBot="1" x14ac:dyDescent="0.3">
      <c r="A122" s="34"/>
      <c r="C122" s="35"/>
      <c r="F122" s="92"/>
      <c r="G122" s="36"/>
    </row>
    <row r="123" spans="1:7" ht="13.5" thickBot="1" x14ac:dyDescent="0.3">
      <c r="A123" s="34"/>
      <c r="B123" s="2" t="s">
        <v>69</v>
      </c>
      <c r="C123" s="35"/>
      <c r="F123" s="249">
        <f>IF(F119=0," ",F121*F115)</f>
        <v>1579050</v>
      </c>
      <c r="G123" s="36"/>
    </row>
    <row r="124" spans="1:7" ht="13.5" thickBot="1" x14ac:dyDescent="0.3">
      <c r="A124" s="34"/>
      <c r="C124" s="35"/>
      <c r="F124" s="92"/>
      <c r="G124" s="36"/>
    </row>
    <row r="125" spans="1:7" ht="13.5" thickBot="1" x14ac:dyDescent="0.3">
      <c r="A125" s="34"/>
      <c r="B125" s="2" t="s">
        <v>11</v>
      </c>
      <c r="C125" s="35"/>
      <c r="F125" s="252">
        <f>CLABSI!F19</f>
        <v>1579050</v>
      </c>
      <c r="G125" s="36"/>
    </row>
    <row r="126" spans="1:7" ht="13.5" thickBot="1" x14ac:dyDescent="0.3">
      <c r="A126" s="34"/>
      <c r="C126" s="35"/>
      <c r="F126" s="92"/>
      <c r="G126" s="36"/>
    </row>
    <row r="127" spans="1:7" ht="13.5" thickBot="1" x14ac:dyDescent="0.3">
      <c r="A127" s="34"/>
      <c r="B127" s="239" t="s">
        <v>70</v>
      </c>
      <c r="C127" s="35"/>
      <c r="F127" s="217">
        <f>IF(F119=0," ",F123-F125)</f>
        <v>0</v>
      </c>
      <c r="G127" s="36"/>
    </row>
    <row r="128" spans="1:7" s="33" customFormat="1" ht="12.75" customHeight="1" x14ac:dyDescent="0.25">
      <c r="A128" s="240"/>
      <c r="B128" s="241"/>
      <c r="C128" s="242"/>
      <c r="D128" s="154"/>
      <c r="E128" s="243"/>
      <c r="F128" s="253"/>
      <c r="G128" s="244"/>
    </row>
    <row r="129" spans="1:7" s="33" customFormat="1" ht="15.75" thickBot="1" x14ac:dyDescent="0.3">
      <c r="A129" s="27" t="s">
        <v>129</v>
      </c>
      <c r="B129" s="28"/>
      <c r="C129" s="28"/>
      <c r="D129" s="29"/>
      <c r="E129" s="30"/>
      <c r="F129" s="111"/>
      <c r="G129" s="32"/>
    </row>
    <row r="130" spans="1:7" s="33" customFormat="1" ht="13.5" customHeight="1" thickBot="1" x14ac:dyDescent="0.3">
      <c r="A130" s="37"/>
      <c r="B130" s="17" t="str">
        <f>SSI!B21</f>
        <v>Rate of surgical site infection for Class 1 and 2 wounds (%)</v>
      </c>
      <c r="C130" s="9"/>
      <c r="D130" s="38"/>
      <c r="F130" s="247">
        <f>SSI!F27</f>
        <v>1.6374269005847954E-2</v>
      </c>
      <c r="G130" s="39"/>
    </row>
    <row r="131" spans="1:7" s="33" customFormat="1" ht="6.75" customHeight="1" thickBot="1" x14ac:dyDescent="0.3">
      <c r="A131" s="40"/>
      <c r="B131" s="17"/>
      <c r="C131" s="17"/>
      <c r="D131" s="38"/>
      <c r="F131" s="99"/>
      <c r="G131" s="39"/>
    </row>
    <row r="132" spans="1:7" s="33" customFormat="1" ht="13.5" customHeight="1" thickBot="1" x14ac:dyDescent="0.3">
      <c r="A132" s="40"/>
      <c r="C132" s="35" t="s">
        <v>15</v>
      </c>
      <c r="D132" s="38"/>
      <c r="F132" s="260">
        <f>SSI!F44</f>
        <v>1</v>
      </c>
      <c r="G132" s="39"/>
    </row>
    <row r="133" spans="1:7" s="33" customFormat="1" ht="6.75" customHeight="1" thickBot="1" x14ac:dyDescent="0.3">
      <c r="A133" s="40"/>
      <c r="B133" s="17"/>
      <c r="C133" s="41"/>
      <c r="D133" s="38"/>
      <c r="F133" s="99"/>
      <c r="G133" s="39"/>
    </row>
    <row r="134" spans="1:7" s="33" customFormat="1" ht="29.25" thickBot="1" x14ac:dyDescent="0.3">
      <c r="A134" s="40"/>
      <c r="B134" s="17" t="str">
        <f>SSI!B47</f>
        <v>Optional Milestone:</v>
      </c>
      <c r="C134" s="17"/>
      <c r="D134" s="238" t="str">
        <f>SSI!D47</f>
        <v>Report at least 6 months of data collection on SSI to SNI for purposes of establishing the baseline and setting benchmarks</v>
      </c>
      <c r="F134" s="247">
        <f>SSI!F54</f>
        <v>2.0757020757020756E-2</v>
      </c>
      <c r="G134" s="39"/>
    </row>
    <row r="135" spans="1:7" ht="6.75" customHeight="1" thickBot="1" x14ac:dyDescent="0.3">
      <c r="A135" s="34"/>
      <c r="F135" s="92"/>
      <c r="G135" s="36"/>
    </row>
    <row r="136" spans="1:7" ht="13.5" thickBot="1" x14ac:dyDescent="0.3">
      <c r="A136" s="34"/>
      <c r="C136" s="35" t="s">
        <v>15</v>
      </c>
      <c r="F136" s="248">
        <f>SSI!F69</f>
        <v>1</v>
      </c>
      <c r="G136" s="36"/>
    </row>
    <row r="137" spans="1:7" s="33" customFormat="1" ht="6.75" customHeight="1" thickBot="1" x14ac:dyDescent="0.3">
      <c r="A137" s="40"/>
      <c r="B137" s="17"/>
      <c r="C137" s="41"/>
      <c r="D137" s="38"/>
      <c r="F137" s="99"/>
      <c r="G137" s="39"/>
    </row>
    <row r="138" spans="1:7" s="33" customFormat="1" ht="29.25" thickBot="1" x14ac:dyDescent="0.3">
      <c r="A138" s="40"/>
      <c r="B138" s="17" t="str">
        <f>SSI!B72</f>
        <v>Optional Milestone:</v>
      </c>
      <c r="C138" s="17"/>
      <c r="D138" s="270" t="str">
        <f>SSI!D72</f>
        <v>Measure the rate of surgical site infections for colon, small bowel, and spinal fusion to establish baseline for improvement effort.</v>
      </c>
      <c r="F138" s="271">
        <f>SSI!F79</f>
        <v>2.0757020757020756E-2</v>
      </c>
      <c r="G138" s="39"/>
    </row>
    <row r="139" spans="1:7" ht="6.75" customHeight="1" thickBot="1" x14ac:dyDescent="0.3">
      <c r="A139" s="34"/>
      <c r="F139" s="92"/>
      <c r="G139" s="36"/>
    </row>
    <row r="140" spans="1:7" ht="13.5" thickBot="1" x14ac:dyDescent="0.3">
      <c r="A140" s="34"/>
      <c r="C140" s="35" t="s">
        <v>15</v>
      </c>
      <c r="F140" s="272">
        <f>SSI!F94</f>
        <v>1</v>
      </c>
      <c r="G140" s="36"/>
    </row>
    <row r="141" spans="1:7" s="33" customFormat="1" ht="6.75" customHeight="1" thickBot="1" x14ac:dyDescent="0.3">
      <c r="A141" s="40"/>
      <c r="B141" s="17"/>
      <c r="C141" s="41"/>
      <c r="D141" s="38"/>
      <c r="F141" s="99"/>
      <c r="G141" s="39"/>
    </row>
    <row r="142" spans="1:7" s="33" customFormat="1" ht="13.5" customHeight="1" thickBot="1" x14ac:dyDescent="0.3">
      <c r="A142" s="40"/>
      <c r="B142" s="17" t="str">
        <f>SSI!B97</f>
        <v>Optional Milestone:</v>
      </c>
      <c r="C142" s="17"/>
      <c r="D142" s="238">
        <f>SSI!D97</f>
        <v>0</v>
      </c>
      <c r="F142" s="247" t="str">
        <f>SSI!F104</f>
        <v>N/A</v>
      </c>
      <c r="G142" s="39"/>
    </row>
    <row r="143" spans="1:7" ht="6.75" customHeight="1" thickBot="1" x14ac:dyDescent="0.3">
      <c r="A143" s="34"/>
      <c r="F143" s="92"/>
      <c r="G143" s="36"/>
    </row>
    <row r="144" spans="1:7" ht="13.5" thickBot="1" x14ac:dyDescent="0.3">
      <c r="A144" s="34"/>
      <c r="C144" s="35" t="s">
        <v>15</v>
      </c>
      <c r="F144" s="248" t="str">
        <f>SSI!F119</f>
        <v/>
      </c>
      <c r="G144" s="36"/>
    </row>
    <row r="145" spans="1:7" s="33" customFormat="1" ht="6.75" customHeight="1" thickBot="1" x14ac:dyDescent="0.3">
      <c r="A145" s="40"/>
      <c r="B145" s="17"/>
      <c r="C145" s="41"/>
      <c r="D145" s="38"/>
      <c r="F145" s="99"/>
      <c r="G145" s="39"/>
    </row>
    <row r="146" spans="1:7" s="33" customFormat="1" ht="13.5" customHeight="1" thickBot="1" x14ac:dyDescent="0.3">
      <c r="A146" s="40"/>
      <c r="B146" s="17" t="str">
        <f>SSI!B122</f>
        <v>Optional Milestone:</v>
      </c>
      <c r="C146" s="17"/>
      <c r="D146" s="238">
        <f>SSI!D122</f>
        <v>0</v>
      </c>
      <c r="F146" s="247" t="str">
        <f>SSI!F129</f>
        <v>N/A</v>
      </c>
      <c r="G146" s="39"/>
    </row>
    <row r="147" spans="1:7" ht="6.75" customHeight="1" thickBot="1" x14ac:dyDescent="0.3">
      <c r="A147" s="34"/>
      <c r="F147" s="92"/>
      <c r="G147" s="36"/>
    </row>
    <row r="148" spans="1:7" ht="13.5" thickBot="1" x14ac:dyDescent="0.3">
      <c r="A148" s="34"/>
      <c r="C148" s="35" t="s">
        <v>15</v>
      </c>
      <c r="F148" s="248" t="str">
        <f>SSI!F144</f>
        <v/>
      </c>
      <c r="G148" s="36"/>
    </row>
    <row r="149" spans="1:7" s="33" customFormat="1" ht="6.75" customHeight="1" thickBot="1" x14ac:dyDescent="0.3">
      <c r="A149" s="40"/>
      <c r="B149" s="17"/>
      <c r="C149" s="41"/>
      <c r="D149" s="38"/>
      <c r="F149" s="99"/>
      <c r="G149" s="39"/>
    </row>
    <row r="150" spans="1:7" s="33" customFormat="1" ht="13.5" customHeight="1" thickBot="1" x14ac:dyDescent="0.3">
      <c r="A150" s="40"/>
      <c r="B150" s="17" t="str">
        <f>SSI!B147</f>
        <v>Optional Milestone:</v>
      </c>
      <c r="C150" s="17"/>
      <c r="D150" s="238">
        <f>SSI!D147</f>
        <v>0</v>
      </c>
      <c r="F150" s="247" t="str">
        <f>SSI!F154</f>
        <v>N/A</v>
      </c>
      <c r="G150" s="39"/>
    </row>
    <row r="151" spans="1:7" ht="6.75" customHeight="1" thickBot="1" x14ac:dyDescent="0.3">
      <c r="A151" s="34"/>
      <c r="F151" s="92"/>
      <c r="G151" s="36"/>
    </row>
    <row r="152" spans="1:7" ht="13.5" thickBot="1" x14ac:dyDescent="0.3">
      <c r="A152" s="34"/>
      <c r="C152" s="35" t="s">
        <v>15</v>
      </c>
      <c r="F152" s="248" t="str">
        <f>SSI!F169</f>
        <v/>
      </c>
      <c r="G152" s="36"/>
    </row>
    <row r="153" spans="1:7" s="33" customFormat="1" ht="6.75" customHeight="1" thickBot="1" x14ac:dyDescent="0.3">
      <c r="A153" s="40"/>
      <c r="B153" s="17"/>
      <c r="C153" s="41"/>
      <c r="D153" s="38"/>
      <c r="F153" s="99"/>
      <c r="G153" s="39"/>
    </row>
    <row r="154" spans="1:7" s="33" customFormat="1" ht="13.5" customHeight="1" thickBot="1" x14ac:dyDescent="0.3">
      <c r="A154" s="40"/>
      <c r="B154" s="17" t="str">
        <f>SSI!B172</f>
        <v>Optional Milestone:</v>
      </c>
      <c r="C154" s="17"/>
      <c r="D154" s="238">
        <f>SSI!D172</f>
        <v>0</v>
      </c>
      <c r="F154" s="247" t="str">
        <f>SSI!F179</f>
        <v>N/A</v>
      </c>
      <c r="G154" s="39"/>
    </row>
    <row r="155" spans="1:7" ht="6.75" customHeight="1" thickBot="1" x14ac:dyDescent="0.3">
      <c r="A155" s="34"/>
      <c r="F155" s="92"/>
      <c r="G155" s="36"/>
    </row>
    <row r="156" spans="1:7" ht="13.5" thickBot="1" x14ac:dyDescent="0.3">
      <c r="A156" s="34"/>
      <c r="C156" s="35" t="s">
        <v>15</v>
      </c>
      <c r="F156" s="248" t="str">
        <f>SSI!F194</f>
        <v/>
      </c>
      <c r="G156" s="36"/>
    </row>
    <row r="157" spans="1:7" ht="13.5" thickBot="1" x14ac:dyDescent="0.3">
      <c r="A157" s="34"/>
      <c r="C157" s="35"/>
      <c r="F157" s="92"/>
      <c r="G157" s="36"/>
    </row>
    <row r="158" spans="1:7" ht="13.5" thickBot="1" x14ac:dyDescent="0.3">
      <c r="A158" s="34"/>
      <c r="B158" s="2" t="s">
        <v>10</v>
      </c>
      <c r="C158" s="35"/>
      <c r="F158" s="249">
        <f>SSI!F17</f>
        <v>1579050</v>
      </c>
      <c r="G158" s="36"/>
    </row>
    <row r="159" spans="1:7" ht="13.5" thickBot="1" x14ac:dyDescent="0.3">
      <c r="A159" s="34"/>
      <c r="C159" s="35"/>
      <c r="F159" s="92"/>
      <c r="G159" s="36"/>
    </row>
    <row r="160" spans="1:7" ht="13.5" thickBot="1" x14ac:dyDescent="0.3">
      <c r="A160" s="34"/>
      <c r="B160" s="2" t="s">
        <v>66</v>
      </c>
      <c r="C160" s="35"/>
      <c r="F160" s="261">
        <f>SUM(F132,F136,F140,F144,F148,F152,F156)</f>
        <v>3</v>
      </c>
      <c r="G160" s="36"/>
    </row>
    <row r="161" spans="1:7" ht="13.5" thickBot="1" x14ac:dyDescent="0.3">
      <c r="A161" s="34"/>
      <c r="C161" s="35"/>
      <c r="F161" s="92"/>
      <c r="G161" s="36"/>
    </row>
    <row r="162" spans="1:7" ht="13.5" thickBot="1" x14ac:dyDescent="0.3">
      <c r="A162" s="34"/>
      <c r="B162" s="2" t="s">
        <v>67</v>
      </c>
      <c r="C162" s="35"/>
      <c r="F162" s="250">
        <f>COUNT(F132,F136,F140,F144,F148,F152,F156)</f>
        <v>3</v>
      </c>
      <c r="G162" s="36"/>
    </row>
    <row r="163" spans="1:7" ht="13.5" thickBot="1" x14ac:dyDescent="0.3">
      <c r="A163" s="34"/>
      <c r="C163" s="35"/>
      <c r="F163" s="92"/>
      <c r="G163" s="36"/>
    </row>
    <row r="164" spans="1:7" ht="13.5" thickBot="1" x14ac:dyDescent="0.3">
      <c r="A164" s="34"/>
      <c r="B164" s="2" t="s">
        <v>68</v>
      </c>
      <c r="C164" s="35"/>
      <c r="F164" s="251">
        <f>IF(F162=0," ",F160/F162)</f>
        <v>1</v>
      </c>
      <c r="G164" s="36"/>
    </row>
    <row r="165" spans="1:7" ht="13.5" thickBot="1" x14ac:dyDescent="0.3">
      <c r="A165" s="34"/>
      <c r="C165" s="35"/>
      <c r="F165" s="92"/>
      <c r="G165" s="36"/>
    </row>
    <row r="166" spans="1:7" ht="13.5" thickBot="1" x14ac:dyDescent="0.3">
      <c r="A166" s="34"/>
      <c r="B166" s="2" t="s">
        <v>69</v>
      </c>
      <c r="C166" s="35"/>
      <c r="F166" s="249">
        <f>IF(F162=0," ",F164*F158)</f>
        <v>1579050</v>
      </c>
      <c r="G166" s="36"/>
    </row>
    <row r="167" spans="1:7" ht="13.5" thickBot="1" x14ac:dyDescent="0.3">
      <c r="A167" s="34"/>
      <c r="C167" s="35"/>
      <c r="F167" s="92"/>
      <c r="G167" s="36"/>
    </row>
    <row r="168" spans="1:7" ht="13.5" thickBot="1" x14ac:dyDescent="0.3">
      <c r="A168" s="34"/>
      <c r="B168" s="2" t="s">
        <v>11</v>
      </c>
      <c r="C168" s="35"/>
      <c r="F168" s="252">
        <f>SSI!F19</f>
        <v>1579050</v>
      </c>
      <c r="G168" s="36"/>
    </row>
    <row r="169" spans="1:7" ht="13.5" thickBot="1" x14ac:dyDescent="0.3">
      <c r="A169" s="34"/>
      <c r="C169" s="35"/>
      <c r="F169" s="92"/>
      <c r="G169" s="36"/>
    </row>
    <row r="170" spans="1:7" ht="13.5" thickBot="1" x14ac:dyDescent="0.3">
      <c r="A170" s="34"/>
      <c r="B170" s="239" t="s">
        <v>70</v>
      </c>
      <c r="C170" s="35"/>
      <c r="F170" s="217">
        <f>IF(F162=0," ",F166-F168)</f>
        <v>0</v>
      </c>
      <c r="G170" s="36"/>
    </row>
    <row r="171" spans="1:7" s="33" customFormat="1" ht="12.75" customHeight="1" x14ac:dyDescent="0.25">
      <c r="A171" s="240"/>
      <c r="B171" s="241"/>
      <c r="C171" s="242"/>
      <c r="D171" s="154"/>
      <c r="E171" s="243"/>
      <c r="F171" s="253"/>
      <c r="G171" s="244"/>
    </row>
    <row r="172" spans="1:7" s="33" customFormat="1" ht="15.75" thickBot="1" x14ac:dyDescent="0.3">
      <c r="A172" s="27" t="s">
        <v>130</v>
      </c>
      <c r="B172" s="28"/>
      <c r="C172" s="28"/>
      <c r="D172" s="29"/>
      <c r="E172" s="30"/>
      <c r="F172" s="111"/>
      <c r="G172" s="32"/>
    </row>
    <row r="173" spans="1:7" s="33" customFormat="1" ht="13.5" customHeight="1" thickBot="1" x14ac:dyDescent="0.3">
      <c r="A173" s="40"/>
      <c r="B173" s="17" t="str">
        <f>HAPU!B21</f>
        <v>Prevalence of Stage II, III, IV or unstagable pressure ulcers (%)</v>
      </c>
      <c r="F173" s="247">
        <f>HAPU!F27</f>
        <v>2.365038560411311E-2</v>
      </c>
      <c r="G173" s="39"/>
    </row>
    <row r="174" spans="1:7" s="33" customFormat="1" ht="6.75" customHeight="1" thickBot="1" x14ac:dyDescent="0.3">
      <c r="A174" s="40"/>
      <c r="B174" s="17"/>
      <c r="C174" s="17"/>
      <c r="F174" s="99"/>
      <c r="G174" s="39"/>
    </row>
    <row r="175" spans="1:7" s="33" customFormat="1" ht="13.5" customHeight="1" thickBot="1" x14ac:dyDescent="0.3">
      <c r="A175" s="40"/>
      <c r="C175" s="35" t="s">
        <v>15</v>
      </c>
      <c r="D175" s="38"/>
      <c r="F175" s="260">
        <f>HAPU!F44</f>
        <v>1</v>
      </c>
      <c r="G175" s="39"/>
    </row>
    <row r="176" spans="1:7" s="33" customFormat="1" ht="6.75" customHeight="1" thickBot="1" x14ac:dyDescent="0.3">
      <c r="A176" s="40"/>
      <c r="B176" s="17"/>
      <c r="C176" s="41"/>
      <c r="D176" s="38"/>
      <c r="F176" s="99"/>
      <c r="G176" s="39"/>
    </row>
    <row r="177" spans="1:7" s="33" customFormat="1" ht="15" thickBot="1" x14ac:dyDescent="0.3">
      <c r="A177" s="40"/>
      <c r="B177" s="17" t="str">
        <f>HAPU!B47</f>
        <v>Optional Milestone:</v>
      </c>
      <c r="C177" s="17"/>
      <c r="D177" s="238" t="str">
        <f>HAPU!D47</f>
        <v>Achieve hospital-acquired pressure ulcer prevalence of less than 2.5%</v>
      </c>
      <c r="F177" s="247" t="str">
        <f>HAPU!F54</f>
        <v>Yes</v>
      </c>
      <c r="G177" s="39"/>
    </row>
    <row r="178" spans="1:7" ht="6.75" customHeight="1" thickBot="1" x14ac:dyDescent="0.3">
      <c r="A178" s="34"/>
      <c r="F178" s="92"/>
      <c r="G178" s="36"/>
    </row>
    <row r="179" spans="1:7" ht="13.5" thickBot="1" x14ac:dyDescent="0.3">
      <c r="A179" s="34"/>
      <c r="C179" s="35" t="s">
        <v>15</v>
      </c>
      <c r="F179" s="248">
        <f>HAPU!F69</f>
        <v>1</v>
      </c>
      <c r="G179" s="36"/>
    </row>
    <row r="180" spans="1:7" s="33" customFormat="1" ht="6.75" customHeight="1" thickBot="1" x14ac:dyDescent="0.3">
      <c r="A180" s="40"/>
      <c r="B180" s="17"/>
      <c r="C180" s="41"/>
      <c r="D180" s="38"/>
      <c r="F180" s="99"/>
      <c r="G180" s="39"/>
    </row>
    <row r="181" spans="1:7" s="33" customFormat="1" ht="29.25" thickBot="1" x14ac:dyDescent="0.3">
      <c r="A181" s="40"/>
      <c r="B181" s="17" t="str">
        <f>HAPU!B72</f>
        <v>Optional Milestone:</v>
      </c>
      <c r="C181" s="17"/>
      <c r="D181" s="238" t="str">
        <f>HAPU!D72</f>
        <v>Share data, promising practices and findings with SNI to foster shared learning and benchmarking across the California public hospitals</v>
      </c>
      <c r="F181" s="247" t="str">
        <f>HAPU!F79</f>
        <v>Yes</v>
      </c>
      <c r="G181" s="39"/>
    </row>
    <row r="182" spans="1:7" ht="6.75" customHeight="1" thickBot="1" x14ac:dyDescent="0.3">
      <c r="A182" s="34"/>
      <c r="F182" s="92"/>
      <c r="G182" s="36"/>
    </row>
    <row r="183" spans="1:7" ht="13.5" thickBot="1" x14ac:dyDescent="0.3">
      <c r="A183" s="34"/>
      <c r="C183" s="35" t="s">
        <v>15</v>
      </c>
      <c r="F183" s="248">
        <f>HAPU!F94</f>
        <v>1</v>
      </c>
      <c r="G183" s="36"/>
    </row>
    <row r="184" spans="1:7" s="33" customFormat="1" ht="6.75" customHeight="1" thickBot="1" x14ac:dyDescent="0.3">
      <c r="A184" s="40"/>
      <c r="B184" s="17"/>
      <c r="C184" s="41"/>
      <c r="D184" s="38"/>
      <c r="F184" s="99"/>
      <c r="G184" s="39"/>
    </row>
    <row r="185" spans="1:7" s="33" customFormat="1" ht="13.5" customHeight="1" thickBot="1" x14ac:dyDescent="0.3">
      <c r="A185" s="40"/>
      <c r="B185" s="17" t="str">
        <f>HAPU!B97</f>
        <v>Optional Milestone:</v>
      </c>
      <c r="C185" s="17"/>
      <c r="D185" s="238">
        <f>HAPU!D97</f>
        <v>0</v>
      </c>
      <c r="F185" s="247" t="str">
        <f>HAPU!F104</f>
        <v>N/A</v>
      </c>
      <c r="G185" s="39"/>
    </row>
    <row r="186" spans="1:7" ht="6.75" customHeight="1" thickBot="1" x14ac:dyDescent="0.3">
      <c r="A186" s="34"/>
      <c r="F186" s="92"/>
      <c r="G186" s="36"/>
    </row>
    <row r="187" spans="1:7" ht="13.5" thickBot="1" x14ac:dyDescent="0.3">
      <c r="A187" s="34"/>
      <c r="C187" s="35" t="s">
        <v>15</v>
      </c>
      <c r="F187" s="248" t="str">
        <f>HAPU!F119</f>
        <v/>
      </c>
      <c r="G187" s="36"/>
    </row>
    <row r="188" spans="1:7" s="33" customFormat="1" ht="6.75" customHeight="1" thickBot="1" x14ac:dyDescent="0.3">
      <c r="A188" s="40"/>
      <c r="B188" s="17"/>
      <c r="C188" s="41"/>
      <c r="D188" s="38"/>
      <c r="F188" s="99"/>
      <c r="G188" s="39"/>
    </row>
    <row r="189" spans="1:7" s="33" customFormat="1" ht="13.5" customHeight="1" thickBot="1" x14ac:dyDescent="0.3">
      <c r="A189" s="40"/>
      <c r="B189" s="17" t="str">
        <f>HAPU!B122</f>
        <v>Optional Milestone:</v>
      </c>
      <c r="C189" s="17"/>
      <c r="D189" s="238">
        <f>HAPU!D122</f>
        <v>0</v>
      </c>
      <c r="F189" s="247" t="str">
        <f>HAPU!F129</f>
        <v>N/A</v>
      </c>
      <c r="G189" s="39"/>
    </row>
    <row r="190" spans="1:7" ht="6.75" customHeight="1" thickBot="1" x14ac:dyDescent="0.3">
      <c r="A190" s="34"/>
      <c r="F190" s="92"/>
      <c r="G190" s="36"/>
    </row>
    <row r="191" spans="1:7" ht="13.5" thickBot="1" x14ac:dyDescent="0.3">
      <c r="A191" s="34"/>
      <c r="C191" s="35" t="s">
        <v>15</v>
      </c>
      <c r="F191" s="248" t="str">
        <f>HAPU!F144</f>
        <v/>
      </c>
      <c r="G191" s="36"/>
    </row>
    <row r="192" spans="1:7" s="33" customFormat="1" ht="6.75" customHeight="1" thickBot="1" x14ac:dyDescent="0.3">
      <c r="A192" s="40"/>
      <c r="B192" s="17"/>
      <c r="C192" s="41"/>
      <c r="D192" s="38"/>
      <c r="F192" s="99"/>
      <c r="G192" s="39"/>
    </row>
    <row r="193" spans="1:7" s="33" customFormat="1" ht="13.5" customHeight="1" thickBot="1" x14ac:dyDescent="0.3">
      <c r="A193" s="40"/>
      <c r="B193" s="17" t="str">
        <f>HAPU!B147</f>
        <v>Optional Milestone:</v>
      </c>
      <c r="C193" s="17"/>
      <c r="D193" s="238">
        <f>HAPU!D147</f>
        <v>0</v>
      </c>
      <c r="F193" s="247" t="str">
        <f>HAPU!F154</f>
        <v>N/A</v>
      </c>
      <c r="G193" s="39"/>
    </row>
    <row r="194" spans="1:7" ht="6.75" customHeight="1" thickBot="1" x14ac:dyDescent="0.3">
      <c r="A194" s="34"/>
      <c r="F194" s="92"/>
      <c r="G194" s="36"/>
    </row>
    <row r="195" spans="1:7" ht="13.5" thickBot="1" x14ac:dyDescent="0.3">
      <c r="A195" s="34"/>
      <c r="C195" s="35" t="s">
        <v>15</v>
      </c>
      <c r="F195" s="248" t="str">
        <f>HAPU!F169</f>
        <v/>
      </c>
      <c r="G195" s="36"/>
    </row>
    <row r="196" spans="1:7" s="33" customFormat="1" ht="6.75" customHeight="1" thickBot="1" x14ac:dyDescent="0.3">
      <c r="A196" s="40"/>
      <c r="B196" s="17"/>
      <c r="C196" s="41"/>
      <c r="D196" s="38"/>
      <c r="F196" s="99"/>
      <c r="G196" s="39"/>
    </row>
    <row r="197" spans="1:7" s="33" customFormat="1" ht="13.5" customHeight="1" thickBot="1" x14ac:dyDescent="0.3">
      <c r="A197" s="40"/>
      <c r="B197" s="17" t="str">
        <f>HAPU!B172</f>
        <v>Optional Milestone:</v>
      </c>
      <c r="C197" s="17"/>
      <c r="D197" s="238">
        <f>HAPU!D172</f>
        <v>0</v>
      </c>
      <c r="F197" s="247" t="str">
        <f>HAPU!F179</f>
        <v>N/A</v>
      </c>
      <c r="G197" s="39"/>
    </row>
    <row r="198" spans="1:7" ht="6.75" customHeight="1" thickBot="1" x14ac:dyDescent="0.3">
      <c r="A198" s="34"/>
      <c r="F198" s="92"/>
      <c r="G198" s="36"/>
    </row>
    <row r="199" spans="1:7" ht="13.5" thickBot="1" x14ac:dyDescent="0.3">
      <c r="A199" s="34"/>
      <c r="C199" s="35" t="s">
        <v>15</v>
      </c>
      <c r="F199" s="248" t="str">
        <f>HAPU!F194</f>
        <v/>
      </c>
      <c r="G199" s="36"/>
    </row>
    <row r="200" spans="1:7" s="33" customFormat="1" ht="6.75" customHeight="1" thickBot="1" x14ac:dyDescent="0.3">
      <c r="A200" s="40"/>
      <c r="B200" s="17"/>
      <c r="C200" s="41"/>
      <c r="D200" s="38"/>
      <c r="F200" s="99"/>
      <c r="G200" s="39"/>
    </row>
    <row r="201" spans="1:7" s="33" customFormat="1" ht="13.5" customHeight="1" thickBot="1" x14ac:dyDescent="0.3">
      <c r="A201" s="40"/>
      <c r="B201" s="17" t="str">
        <f>HAPU!B197</f>
        <v>Optional Milestone:</v>
      </c>
      <c r="C201" s="17"/>
      <c r="D201" s="238">
        <f>HAPU!D197</f>
        <v>0</v>
      </c>
      <c r="F201" s="247" t="str">
        <f>HAPU!F204</f>
        <v>N/A</v>
      </c>
      <c r="G201" s="39"/>
    </row>
    <row r="202" spans="1:7" ht="6.75" customHeight="1" thickBot="1" x14ac:dyDescent="0.3">
      <c r="A202" s="34"/>
      <c r="F202" s="92"/>
      <c r="G202" s="36"/>
    </row>
    <row r="203" spans="1:7" ht="13.5" thickBot="1" x14ac:dyDescent="0.3">
      <c r="A203" s="34"/>
      <c r="C203" s="35" t="s">
        <v>15</v>
      </c>
      <c r="F203" s="248" t="str">
        <f>HAPU!F219</f>
        <v/>
      </c>
      <c r="G203" s="36"/>
    </row>
    <row r="204" spans="1:7" s="33" customFormat="1" ht="6.75" customHeight="1" thickBot="1" x14ac:dyDescent="0.3">
      <c r="A204" s="40"/>
      <c r="B204" s="17"/>
      <c r="C204" s="41"/>
      <c r="D204" s="38"/>
      <c r="F204" s="99"/>
      <c r="G204" s="39"/>
    </row>
    <row r="205" spans="1:7" s="33" customFormat="1" ht="13.5" customHeight="1" thickBot="1" x14ac:dyDescent="0.3">
      <c r="A205" s="40"/>
      <c r="B205" s="17" t="str">
        <f>HAPU!B222</f>
        <v>Optional Milestone:</v>
      </c>
      <c r="C205" s="17"/>
      <c r="D205" s="238">
        <f>HAPU!D222</f>
        <v>0</v>
      </c>
      <c r="F205" s="247" t="str">
        <f>HAPU!F229</f>
        <v>N/A</v>
      </c>
      <c r="G205" s="39"/>
    </row>
    <row r="206" spans="1:7" ht="6.75" customHeight="1" thickBot="1" x14ac:dyDescent="0.3">
      <c r="A206" s="34"/>
      <c r="F206" s="92"/>
      <c r="G206" s="36"/>
    </row>
    <row r="207" spans="1:7" ht="13.5" thickBot="1" x14ac:dyDescent="0.3">
      <c r="A207" s="34"/>
      <c r="C207" s="35" t="s">
        <v>15</v>
      </c>
      <c r="F207" s="248" t="str">
        <f>HAPU!F244</f>
        <v/>
      </c>
      <c r="G207" s="36"/>
    </row>
    <row r="208" spans="1:7" s="33" customFormat="1" ht="6.75" customHeight="1" thickBot="1" x14ac:dyDescent="0.3">
      <c r="A208" s="40"/>
      <c r="B208" s="17"/>
      <c r="C208" s="41"/>
      <c r="D208" s="38"/>
      <c r="F208" s="99"/>
      <c r="G208" s="39"/>
    </row>
    <row r="209" spans="1:7" s="33" customFormat="1" ht="13.5" customHeight="1" thickBot="1" x14ac:dyDescent="0.3">
      <c r="A209" s="40"/>
      <c r="B209" s="17" t="str">
        <f>HAPU!B247</f>
        <v>Optional Milestone:</v>
      </c>
      <c r="C209" s="17"/>
      <c r="D209" s="238">
        <f>HAPU!D247</f>
        <v>0</v>
      </c>
      <c r="F209" s="247" t="str">
        <f>HAPU!F254</f>
        <v>N/A</v>
      </c>
      <c r="G209" s="39"/>
    </row>
    <row r="210" spans="1:7" ht="6.75" customHeight="1" thickBot="1" x14ac:dyDescent="0.3">
      <c r="A210" s="34"/>
      <c r="F210" s="92"/>
      <c r="G210" s="36"/>
    </row>
    <row r="211" spans="1:7" ht="13.5" thickBot="1" x14ac:dyDescent="0.3">
      <c r="A211" s="34"/>
      <c r="C211" s="35" t="s">
        <v>15</v>
      </c>
      <c r="F211" s="248" t="str">
        <f>HAPU!F269</f>
        <v/>
      </c>
      <c r="G211" s="36"/>
    </row>
    <row r="212" spans="1:7" s="33" customFormat="1" ht="6.75" customHeight="1" thickBot="1" x14ac:dyDescent="0.3">
      <c r="A212" s="40"/>
      <c r="B212" s="17"/>
      <c r="C212" s="41"/>
      <c r="D212" s="38"/>
      <c r="F212" s="99"/>
      <c r="G212" s="39"/>
    </row>
    <row r="213" spans="1:7" s="33" customFormat="1" ht="13.5" customHeight="1" thickBot="1" x14ac:dyDescent="0.3">
      <c r="A213" s="40"/>
      <c r="B213" s="17" t="str">
        <f>HAPU!B272</f>
        <v>Optional Milestone:</v>
      </c>
      <c r="C213" s="17"/>
      <c r="D213" s="238">
        <f>HAPU!D272</f>
        <v>0</v>
      </c>
      <c r="F213" s="247" t="str">
        <f>HAPU!F279</f>
        <v>N/A</v>
      </c>
      <c r="G213" s="39"/>
    </row>
    <row r="214" spans="1:7" ht="6.75" customHeight="1" thickBot="1" x14ac:dyDescent="0.3">
      <c r="A214" s="34"/>
      <c r="F214" s="92"/>
      <c r="G214" s="36"/>
    </row>
    <row r="215" spans="1:7" ht="13.5" thickBot="1" x14ac:dyDescent="0.3">
      <c r="A215" s="34"/>
      <c r="C215" s="35" t="s">
        <v>15</v>
      </c>
      <c r="F215" s="248" t="str">
        <f>HAPU!F294</f>
        <v/>
      </c>
      <c r="G215" s="36"/>
    </row>
    <row r="216" spans="1:7" s="33" customFormat="1" ht="6.75" customHeight="1" thickBot="1" x14ac:dyDescent="0.3">
      <c r="A216" s="40"/>
      <c r="B216" s="17"/>
      <c r="C216" s="41"/>
      <c r="D216" s="38"/>
      <c r="F216" s="99"/>
      <c r="G216" s="39"/>
    </row>
    <row r="217" spans="1:7" s="33" customFormat="1" ht="13.5" customHeight="1" thickBot="1" x14ac:dyDescent="0.3">
      <c r="A217" s="40"/>
      <c r="B217" s="17" t="str">
        <f>HAPU!B297</f>
        <v>Optional Milestone:</v>
      </c>
      <c r="C217" s="17"/>
      <c r="D217" s="238">
        <f>HAPU!D297</f>
        <v>0</v>
      </c>
      <c r="F217" s="247" t="str">
        <f>HAPU!F304</f>
        <v>N/A</v>
      </c>
      <c r="G217" s="39"/>
    </row>
    <row r="218" spans="1:7" ht="6.75" customHeight="1" thickBot="1" x14ac:dyDescent="0.3">
      <c r="A218" s="34"/>
      <c r="F218" s="92"/>
      <c r="G218" s="36"/>
    </row>
    <row r="219" spans="1:7" ht="13.5" thickBot="1" x14ac:dyDescent="0.3">
      <c r="A219" s="34"/>
      <c r="C219" s="35" t="s">
        <v>15</v>
      </c>
      <c r="F219" s="248" t="str">
        <f>HAPU!F319</f>
        <v/>
      </c>
      <c r="G219" s="36"/>
    </row>
    <row r="220" spans="1:7" s="33" customFormat="1" ht="6.75" customHeight="1" thickBot="1" x14ac:dyDescent="0.3">
      <c r="A220" s="40"/>
      <c r="B220" s="17"/>
      <c r="C220" s="41"/>
      <c r="D220" s="38"/>
      <c r="F220" s="99"/>
      <c r="G220" s="39"/>
    </row>
    <row r="221" spans="1:7" s="33" customFormat="1" ht="13.5" customHeight="1" thickBot="1" x14ac:dyDescent="0.3">
      <c r="A221" s="40"/>
      <c r="B221" s="17" t="str">
        <f>HAPU!B322</f>
        <v>Optional Milestone:</v>
      </c>
      <c r="C221" s="17"/>
      <c r="D221" s="238">
        <f>HAPU!D322</f>
        <v>0</v>
      </c>
      <c r="F221" s="247" t="str">
        <f>HAPU!F329</f>
        <v>N/A</v>
      </c>
      <c r="G221" s="39"/>
    </row>
    <row r="222" spans="1:7" ht="6.75" customHeight="1" thickBot="1" x14ac:dyDescent="0.3">
      <c r="A222" s="34"/>
      <c r="F222" s="92"/>
      <c r="G222" s="36"/>
    </row>
    <row r="223" spans="1:7" ht="13.5" thickBot="1" x14ac:dyDescent="0.3">
      <c r="A223" s="34"/>
      <c r="C223" s="35" t="s">
        <v>15</v>
      </c>
      <c r="F223" s="248" t="str">
        <f>HAPU!F344</f>
        <v/>
      </c>
      <c r="G223" s="36"/>
    </row>
    <row r="224" spans="1:7" s="33" customFormat="1" ht="6.75" customHeight="1" thickBot="1" x14ac:dyDescent="0.3">
      <c r="A224" s="40"/>
      <c r="B224" s="17"/>
      <c r="C224" s="41"/>
      <c r="D224" s="38"/>
      <c r="F224" s="99"/>
      <c r="G224" s="39"/>
    </row>
    <row r="225" spans="1:7" s="33" customFormat="1" ht="13.5" customHeight="1" thickBot="1" x14ac:dyDescent="0.3">
      <c r="A225" s="40"/>
      <c r="B225" s="17" t="str">
        <f>HAPU!B347</f>
        <v>Optional Milestone:</v>
      </c>
      <c r="C225" s="17"/>
      <c r="D225" s="238">
        <f>HAPU!D347</f>
        <v>0</v>
      </c>
      <c r="F225" s="264" t="str">
        <f>HAPU!F354</f>
        <v>N/A</v>
      </c>
      <c r="G225" s="39"/>
    </row>
    <row r="226" spans="1:7" ht="6.75" customHeight="1" thickBot="1" x14ac:dyDescent="0.3">
      <c r="A226" s="34"/>
      <c r="F226" s="92"/>
      <c r="G226" s="36"/>
    </row>
    <row r="227" spans="1:7" ht="13.5" thickBot="1" x14ac:dyDescent="0.3">
      <c r="A227" s="34"/>
      <c r="C227" s="35" t="s">
        <v>15</v>
      </c>
      <c r="F227" s="265" t="str">
        <f>HAPU!F369</f>
        <v/>
      </c>
      <c r="G227" s="36"/>
    </row>
    <row r="228" spans="1:7" ht="13.5" thickBot="1" x14ac:dyDescent="0.3">
      <c r="A228" s="34"/>
      <c r="C228" s="35"/>
      <c r="F228" s="92"/>
      <c r="G228" s="36"/>
    </row>
    <row r="229" spans="1:7" ht="13.5" thickBot="1" x14ac:dyDescent="0.3">
      <c r="A229" s="34"/>
      <c r="B229" s="2" t="s">
        <v>10</v>
      </c>
      <c r="C229" s="35"/>
      <c r="F229" s="249">
        <f>HAPU!F17</f>
        <v>1579050</v>
      </c>
      <c r="G229" s="36"/>
    </row>
    <row r="230" spans="1:7" ht="13.5" thickBot="1" x14ac:dyDescent="0.3">
      <c r="A230" s="34"/>
      <c r="C230" s="35"/>
      <c r="F230" s="92"/>
      <c r="G230" s="36"/>
    </row>
    <row r="231" spans="1:7" ht="13.5" thickBot="1" x14ac:dyDescent="0.3">
      <c r="A231" s="34"/>
      <c r="B231" s="2" t="s">
        <v>66</v>
      </c>
      <c r="C231" s="35"/>
      <c r="F231" s="261">
        <f>SUM(F175,F179,F183,F187,F191,F195,F199,F203,F207,F211,F215,F219,F223,F227)</f>
        <v>3</v>
      </c>
      <c r="G231" s="36"/>
    </row>
    <row r="232" spans="1:7" ht="13.5" thickBot="1" x14ac:dyDescent="0.3">
      <c r="A232" s="34"/>
      <c r="C232" s="35"/>
      <c r="F232" s="92"/>
      <c r="G232" s="36"/>
    </row>
    <row r="233" spans="1:7" ht="13.5" thickBot="1" x14ac:dyDescent="0.3">
      <c r="A233" s="34"/>
      <c r="B233" s="2" t="s">
        <v>67</v>
      </c>
      <c r="C233" s="35"/>
      <c r="F233" s="250">
        <f>COUNT(F175,F179,F183,F187,F191,F195,F199,F203,F207,F211,F215,F219,F223,F227)</f>
        <v>3</v>
      </c>
      <c r="G233" s="36"/>
    </row>
    <row r="234" spans="1:7" ht="13.5" thickBot="1" x14ac:dyDescent="0.3">
      <c r="A234" s="34"/>
      <c r="C234" s="35"/>
      <c r="F234" s="92"/>
      <c r="G234" s="36"/>
    </row>
    <row r="235" spans="1:7" ht="13.5" thickBot="1" x14ac:dyDescent="0.3">
      <c r="A235" s="34"/>
      <c r="B235" s="2" t="s">
        <v>68</v>
      </c>
      <c r="C235" s="35"/>
      <c r="F235" s="251">
        <f>IF(F233=0," ",F231/F233)</f>
        <v>1</v>
      </c>
      <c r="G235" s="36"/>
    </row>
    <row r="236" spans="1:7" ht="13.5" thickBot="1" x14ac:dyDescent="0.3">
      <c r="A236" s="34"/>
      <c r="C236" s="35"/>
      <c r="F236" s="92"/>
      <c r="G236" s="36"/>
    </row>
    <row r="237" spans="1:7" ht="13.5" thickBot="1" x14ac:dyDescent="0.3">
      <c r="A237" s="34"/>
      <c r="B237" s="2" t="s">
        <v>69</v>
      </c>
      <c r="C237" s="35"/>
      <c r="F237" s="249">
        <f>IF(F233=0," ",F235*F229)</f>
        <v>1579050</v>
      </c>
      <c r="G237" s="36"/>
    </row>
    <row r="238" spans="1:7" ht="13.5" thickBot="1" x14ac:dyDescent="0.3">
      <c r="A238" s="34"/>
      <c r="C238" s="35"/>
      <c r="F238" s="92"/>
      <c r="G238" s="36"/>
    </row>
    <row r="239" spans="1:7" ht="13.5" thickBot="1" x14ac:dyDescent="0.3">
      <c r="A239" s="34"/>
      <c r="B239" s="2" t="s">
        <v>11</v>
      </c>
      <c r="C239" s="35"/>
      <c r="F239" s="252">
        <f>HAPU!F19</f>
        <v>1579050</v>
      </c>
      <c r="G239" s="36"/>
    </row>
    <row r="240" spans="1:7" ht="13.5" thickBot="1" x14ac:dyDescent="0.3">
      <c r="A240" s="34"/>
      <c r="C240" s="35"/>
      <c r="F240" s="92"/>
      <c r="G240" s="36"/>
    </row>
    <row r="241" spans="1:7" ht="13.5" thickBot="1" x14ac:dyDescent="0.3">
      <c r="A241" s="34"/>
      <c r="B241" s="239" t="s">
        <v>70</v>
      </c>
      <c r="C241" s="35"/>
      <c r="F241" s="217">
        <f>IF(F233=0," ",F237-F239)</f>
        <v>0</v>
      </c>
      <c r="G241" s="36"/>
    </row>
    <row r="242" spans="1:7" x14ac:dyDescent="0.25">
      <c r="A242" s="48"/>
      <c r="B242" s="254"/>
      <c r="C242" s="255"/>
      <c r="D242" s="50"/>
      <c r="E242" s="49"/>
      <c r="F242" s="132"/>
      <c r="G242" s="52"/>
    </row>
    <row r="243" spans="1:7" s="33" customFormat="1" ht="15.75" thickBot="1" x14ac:dyDescent="0.3">
      <c r="A243" s="27" t="s">
        <v>131</v>
      </c>
      <c r="B243" s="28"/>
      <c r="C243" s="28"/>
      <c r="D243" s="29"/>
      <c r="E243" s="30"/>
      <c r="F243" s="110"/>
      <c r="G243" s="32"/>
    </row>
    <row r="244" spans="1:7" s="33" customFormat="1" ht="13.5" customHeight="1" thickBot="1" x14ac:dyDescent="0.3">
      <c r="A244" s="40"/>
      <c r="B244" s="17" t="str">
        <f>Stroke!B22</f>
        <v>Optional Milestone:</v>
      </c>
      <c r="C244" s="17"/>
      <c r="D244" s="238">
        <f>Stroke!D22</f>
        <v>0</v>
      </c>
      <c r="F244" s="247" t="str">
        <f>Stroke!F29</f>
        <v>N/A</v>
      </c>
      <c r="G244" s="39"/>
    </row>
    <row r="245" spans="1:7" ht="6.75" customHeight="1" thickBot="1" x14ac:dyDescent="0.3">
      <c r="A245" s="34"/>
      <c r="F245" s="92"/>
      <c r="G245" s="36"/>
    </row>
    <row r="246" spans="1:7" ht="13.5" thickBot="1" x14ac:dyDescent="0.3">
      <c r="A246" s="34"/>
      <c r="C246" s="35" t="s">
        <v>15</v>
      </c>
      <c r="F246" s="248" t="str">
        <f>Stroke!F44</f>
        <v/>
      </c>
      <c r="G246" s="36"/>
    </row>
    <row r="247" spans="1:7" s="33" customFormat="1" ht="6.75" customHeight="1" thickBot="1" x14ac:dyDescent="0.3">
      <c r="A247" s="40"/>
      <c r="B247" s="17"/>
      <c r="C247" s="41"/>
      <c r="D247" s="38"/>
      <c r="F247" s="99"/>
      <c r="G247" s="39"/>
    </row>
    <row r="248" spans="1:7" s="33" customFormat="1" ht="13.5" customHeight="1" thickBot="1" x14ac:dyDescent="0.3">
      <c r="A248" s="40"/>
      <c r="B248" s="17" t="str">
        <f>Stroke!B47</f>
        <v>Optional Milestone:</v>
      </c>
      <c r="C248" s="17"/>
      <c r="D248" s="238">
        <f>Stroke!D47</f>
        <v>0</v>
      </c>
      <c r="F248" s="247" t="str">
        <f>Stroke!F54</f>
        <v>N/A</v>
      </c>
      <c r="G248" s="39"/>
    </row>
    <row r="249" spans="1:7" ht="6.75" customHeight="1" thickBot="1" x14ac:dyDescent="0.3">
      <c r="A249" s="34"/>
      <c r="F249" s="92"/>
      <c r="G249" s="36"/>
    </row>
    <row r="250" spans="1:7" ht="13.5" thickBot="1" x14ac:dyDescent="0.3">
      <c r="A250" s="34"/>
      <c r="C250" s="35" t="s">
        <v>15</v>
      </c>
      <c r="F250" s="248" t="str">
        <f>Stroke!F69</f>
        <v/>
      </c>
      <c r="G250" s="36"/>
    </row>
    <row r="251" spans="1:7" s="33" customFormat="1" ht="6.75" customHeight="1" thickBot="1" x14ac:dyDescent="0.3">
      <c r="A251" s="40"/>
      <c r="B251" s="17"/>
      <c r="C251" s="41"/>
      <c r="D251" s="38"/>
      <c r="F251" s="99"/>
      <c r="G251" s="39"/>
    </row>
    <row r="252" spans="1:7" s="33" customFormat="1" ht="13.5" customHeight="1" thickBot="1" x14ac:dyDescent="0.3">
      <c r="A252" s="40"/>
      <c r="B252" s="17" t="str">
        <f>Stroke!B72</f>
        <v>Optional Milestone:</v>
      </c>
      <c r="C252" s="17"/>
      <c r="D252" s="238">
        <f>Stroke!D72</f>
        <v>0</v>
      </c>
      <c r="F252" s="247" t="str">
        <f>Stroke!F79</f>
        <v>N/A</v>
      </c>
      <c r="G252" s="39"/>
    </row>
    <row r="253" spans="1:7" ht="6.75" customHeight="1" thickBot="1" x14ac:dyDescent="0.3">
      <c r="A253" s="34"/>
      <c r="F253" s="92"/>
      <c r="G253" s="36"/>
    </row>
    <row r="254" spans="1:7" ht="13.5" thickBot="1" x14ac:dyDescent="0.3">
      <c r="A254" s="34"/>
      <c r="C254" s="35" t="s">
        <v>15</v>
      </c>
      <c r="F254" s="248" t="str">
        <f>Stroke!F94</f>
        <v/>
      </c>
      <c r="G254" s="36"/>
    </row>
    <row r="255" spans="1:7" s="33" customFormat="1" ht="6.75" customHeight="1" thickBot="1" x14ac:dyDescent="0.3">
      <c r="A255" s="40"/>
      <c r="B255" s="17"/>
      <c r="C255" s="41"/>
      <c r="D255" s="38"/>
      <c r="F255" s="99"/>
      <c r="G255" s="39"/>
    </row>
    <row r="256" spans="1:7" s="33" customFormat="1" ht="13.5" customHeight="1" thickBot="1" x14ac:dyDescent="0.3">
      <c r="A256" s="40"/>
      <c r="B256" s="17" t="str">
        <f>Stroke!B97</f>
        <v>Optional Milestone:</v>
      </c>
      <c r="C256" s="17"/>
      <c r="D256" s="238">
        <f>Stroke!D97</f>
        <v>0</v>
      </c>
      <c r="F256" s="247" t="str">
        <f>Stroke!F104</f>
        <v>N/A</v>
      </c>
      <c r="G256" s="39"/>
    </row>
    <row r="257" spans="1:7" ht="6.75" customHeight="1" thickBot="1" x14ac:dyDescent="0.3">
      <c r="A257" s="34"/>
      <c r="F257" s="92"/>
      <c r="G257" s="36"/>
    </row>
    <row r="258" spans="1:7" ht="13.5" thickBot="1" x14ac:dyDescent="0.3">
      <c r="A258" s="34"/>
      <c r="C258" s="35" t="s">
        <v>15</v>
      </c>
      <c r="F258" s="248" t="str">
        <f>Stroke!F119</f>
        <v/>
      </c>
      <c r="G258" s="36"/>
    </row>
    <row r="259" spans="1:7" s="33" customFormat="1" ht="6.75" customHeight="1" thickBot="1" x14ac:dyDescent="0.3">
      <c r="A259" s="40"/>
      <c r="B259" s="17"/>
      <c r="C259" s="41"/>
      <c r="D259" s="38"/>
      <c r="F259" s="99"/>
      <c r="G259" s="39"/>
    </row>
    <row r="260" spans="1:7" s="33" customFormat="1" ht="13.5" customHeight="1" thickBot="1" x14ac:dyDescent="0.3">
      <c r="A260" s="40"/>
      <c r="B260" s="17" t="str">
        <f>Stroke!B122</f>
        <v>Optional Milestone:</v>
      </c>
      <c r="C260" s="17"/>
      <c r="D260" s="238">
        <f>Stroke!D122</f>
        <v>0</v>
      </c>
      <c r="F260" s="247" t="str">
        <f>Stroke!F129</f>
        <v>N/A</v>
      </c>
      <c r="G260" s="39"/>
    </row>
    <row r="261" spans="1:7" ht="6.75" customHeight="1" thickBot="1" x14ac:dyDescent="0.3">
      <c r="A261" s="34"/>
      <c r="F261" s="92"/>
      <c r="G261" s="36"/>
    </row>
    <row r="262" spans="1:7" ht="13.5" thickBot="1" x14ac:dyDescent="0.3">
      <c r="A262" s="34"/>
      <c r="C262" s="35" t="s">
        <v>15</v>
      </c>
      <c r="F262" s="248" t="str">
        <f>Stroke!F144</f>
        <v/>
      </c>
      <c r="G262" s="36"/>
    </row>
    <row r="263" spans="1:7" s="33" customFormat="1" ht="6.75" customHeight="1" thickBot="1" x14ac:dyDescent="0.3">
      <c r="A263" s="40"/>
      <c r="B263" s="17"/>
      <c r="C263" s="41"/>
      <c r="D263" s="38"/>
      <c r="F263" s="99"/>
      <c r="G263" s="39"/>
    </row>
    <row r="264" spans="1:7" s="33" customFormat="1" ht="13.5" customHeight="1" thickBot="1" x14ac:dyDescent="0.3">
      <c r="A264" s="40"/>
      <c r="B264" s="17" t="str">
        <f>Stroke!B147</f>
        <v>Optional Milestone:</v>
      </c>
      <c r="C264" s="17"/>
      <c r="D264" s="238">
        <f>Stroke!D147</f>
        <v>0</v>
      </c>
      <c r="F264" s="247" t="str">
        <f>Stroke!F154</f>
        <v>N/A</v>
      </c>
      <c r="G264" s="39"/>
    </row>
    <row r="265" spans="1:7" ht="6.75" customHeight="1" thickBot="1" x14ac:dyDescent="0.3">
      <c r="A265" s="34"/>
      <c r="F265" s="92"/>
      <c r="G265" s="36"/>
    </row>
    <row r="266" spans="1:7" ht="13.5" thickBot="1" x14ac:dyDescent="0.3">
      <c r="A266" s="34"/>
      <c r="C266" s="35" t="s">
        <v>15</v>
      </c>
      <c r="F266" s="248" t="str">
        <f>Stroke!F169</f>
        <v/>
      </c>
      <c r="G266" s="36"/>
    </row>
    <row r="267" spans="1:7" ht="13.5" thickBot="1" x14ac:dyDescent="0.3">
      <c r="A267" s="34"/>
      <c r="C267" s="35"/>
      <c r="F267" s="92"/>
      <c r="G267" s="36"/>
    </row>
    <row r="268" spans="1:7" ht="13.5" thickBot="1" x14ac:dyDescent="0.3">
      <c r="A268" s="34"/>
      <c r="B268" s="2" t="s">
        <v>10</v>
      </c>
      <c r="C268" s="35"/>
      <c r="F268" s="249">
        <f>Stroke!F17</f>
        <v>0</v>
      </c>
      <c r="G268" s="36"/>
    </row>
    <row r="269" spans="1:7" ht="13.5" thickBot="1" x14ac:dyDescent="0.3">
      <c r="A269" s="34"/>
      <c r="C269" s="35"/>
      <c r="F269" s="92"/>
      <c r="G269" s="36"/>
    </row>
    <row r="270" spans="1:7" ht="13.5" thickBot="1" x14ac:dyDescent="0.3">
      <c r="A270" s="34"/>
      <c r="B270" s="2" t="s">
        <v>66</v>
      </c>
      <c r="C270" s="35"/>
      <c r="F270" s="261">
        <f>SUM(F246,F250,F254,F258,F262,F266)</f>
        <v>0</v>
      </c>
      <c r="G270" s="36"/>
    </row>
    <row r="271" spans="1:7" ht="13.5" thickBot="1" x14ac:dyDescent="0.3">
      <c r="A271" s="34"/>
      <c r="C271" s="35"/>
      <c r="F271" s="92"/>
      <c r="G271" s="36"/>
    </row>
    <row r="272" spans="1:7" ht="13.5" thickBot="1" x14ac:dyDescent="0.3">
      <c r="A272" s="34"/>
      <c r="B272" s="2" t="s">
        <v>67</v>
      </c>
      <c r="C272" s="35"/>
      <c r="F272" s="250">
        <f>COUNT(F246,F250,F254,F258,F262,F266)</f>
        <v>0</v>
      </c>
      <c r="G272" s="36"/>
    </row>
    <row r="273" spans="1:7" ht="13.5" thickBot="1" x14ac:dyDescent="0.3">
      <c r="A273" s="34"/>
      <c r="C273" s="35"/>
      <c r="F273" s="92"/>
      <c r="G273" s="36"/>
    </row>
    <row r="274" spans="1:7" ht="13.5" thickBot="1" x14ac:dyDescent="0.3">
      <c r="A274" s="34"/>
      <c r="B274" s="2" t="s">
        <v>68</v>
      </c>
      <c r="C274" s="35"/>
      <c r="F274" s="251" t="str">
        <f>IF(F272=0," ",F270/F272)</f>
        <v xml:space="preserve"> </v>
      </c>
      <c r="G274" s="36"/>
    </row>
    <row r="275" spans="1:7" ht="13.5" thickBot="1" x14ac:dyDescent="0.3">
      <c r="A275" s="34"/>
      <c r="C275" s="35"/>
      <c r="F275" s="92"/>
      <c r="G275" s="36"/>
    </row>
    <row r="276" spans="1:7" ht="13.5" thickBot="1" x14ac:dyDescent="0.3">
      <c r="A276" s="34"/>
      <c r="B276" s="2" t="s">
        <v>69</v>
      </c>
      <c r="C276" s="35"/>
      <c r="F276" s="249" t="str">
        <f>IF(F272=0," ",F274*F268)</f>
        <v xml:space="preserve"> </v>
      </c>
      <c r="G276" s="36"/>
    </row>
    <row r="277" spans="1:7" ht="13.5" thickBot="1" x14ac:dyDescent="0.3">
      <c r="A277" s="34"/>
      <c r="C277" s="35"/>
      <c r="F277" s="92"/>
      <c r="G277" s="36"/>
    </row>
    <row r="278" spans="1:7" ht="13.5" thickBot="1" x14ac:dyDescent="0.3">
      <c r="A278" s="34"/>
      <c r="B278" s="2" t="s">
        <v>11</v>
      </c>
      <c r="C278" s="35"/>
      <c r="F278" s="252">
        <f>Stroke!F19</f>
        <v>0</v>
      </c>
      <c r="G278" s="36"/>
    </row>
    <row r="279" spans="1:7" ht="13.5" thickBot="1" x14ac:dyDescent="0.3">
      <c r="A279" s="34"/>
      <c r="C279" s="35"/>
      <c r="F279" s="92"/>
      <c r="G279" s="36"/>
    </row>
    <row r="280" spans="1:7" ht="13.5" thickBot="1" x14ac:dyDescent="0.3">
      <c r="A280" s="34"/>
      <c r="B280" s="239" t="s">
        <v>70</v>
      </c>
      <c r="C280" s="35"/>
      <c r="F280" s="217" t="str">
        <f>IF(F272=0," ",F276-F278)</f>
        <v xml:space="preserve"> </v>
      </c>
      <c r="G280" s="36"/>
    </row>
    <row r="281" spans="1:7" s="33" customFormat="1" ht="12.75" customHeight="1" x14ac:dyDescent="0.25">
      <c r="A281" s="240"/>
      <c r="B281" s="241"/>
      <c r="C281" s="242"/>
      <c r="D281" s="154"/>
      <c r="E281" s="243"/>
      <c r="F281" s="253"/>
      <c r="G281" s="244"/>
    </row>
    <row r="282" spans="1:7" s="33" customFormat="1" ht="15.75" thickBot="1" x14ac:dyDescent="0.3">
      <c r="A282" s="27" t="s">
        <v>132</v>
      </c>
      <c r="B282" s="262"/>
      <c r="C282" s="262"/>
      <c r="D282" s="29"/>
      <c r="E282" s="30"/>
      <c r="F282" s="111"/>
      <c r="G282" s="32"/>
    </row>
    <row r="283" spans="1:7" s="33" customFormat="1" ht="13.5" customHeight="1" thickBot="1" x14ac:dyDescent="0.3">
      <c r="A283" s="40"/>
      <c r="B283" s="17" t="str">
        <f>VTE!B22</f>
        <v>Optional Milestone:</v>
      </c>
      <c r="C283" s="17"/>
      <c r="D283" s="238">
        <f>VTE!D22</f>
        <v>0</v>
      </c>
      <c r="F283" s="247" t="str">
        <f>VTE!F29</f>
        <v>N/A</v>
      </c>
      <c r="G283" s="39"/>
    </row>
    <row r="284" spans="1:7" ht="6.75" customHeight="1" thickBot="1" x14ac:dyDescent="0.3">
      <c r="A284" s="34"/>
      <c r="F284" s="92"/>
      <c r="G284" s="36"/>
    </row>
    <row r="285" spans="1:7" ht="13.5" thickBot="1" x14ac:dyDescent="0.3">
      <c r="A285" s="34"/>
      <c r="C285" s="35" t="s">
        <v>15</v>
      </c>
      <c r="F285" s="248" t="str">
        <f>VTE!F44</f>
        <v/>
      </c>
      <c r="G285" s="36"/>
    </row>
    <row r="286" spans="1:7" s="33" customFormat="1" ht="6.75" customHeight="1" thickBot="1" x14ac:dyDescent="0.3">
      <c r="A286" s="40"/>
      <c r="B286" s="17"/>
      <c r="C286" s="41"/>
      <c r="D286" s="38"/>
      <c r="F286" s="99"/>
      <c r="G286" s="39"/>
    </row>
    <row r="287" spans="1:7" s="33" customFormat="1" ht="13.5" customHeight="1" thickBot="1" x14ac:dyDescent="0.3">
      <c r="A287" s="40"/>
      <c r="B287" s="17" t="str">
        <f>VTE!B47</f>
        <v>Optional Milestone:</v>
      </c>
      <c r="C287" s="17"/>
      <c r="D287" s="238">
        <f>VTE!D47</f>
        <v>0</v>
      </c>
      <c r="F287" s="247" t="str">
        <f>VTE!F54</f>
        <v>N/A</v>
      </c>
      <c r="G287" s="39"/>
    </row>
    <row r="288" spans="1:7" ht="6.75" customHeight="1" thickBot="1" x14ac:dyDescent="0.3">
      <c r="A288" s="34"/>
      <c r="F288" s="92"/>
      <c r="G288" s="36"/>
    </row>
    <row r="289" spans="1:7" ht="13.5" thickBot="1" x14ac:dyDescent="0.3">
      <c r="A289" s="34"/>
      <c r="C289" s="35" t="s">
        <v>15</v>
      </c>
      <c r="F289" s="248" t="str">
        <f>VTE!F69</f>
        <v/>
      </c>
      <c r="G289" s="36"/>
    </row>
    <row r="290" spans="1:7" s="33" customFormat="1" ht="6.75" customHeight="1" thickBot="1" x14ac:dyDescent="0.3">
      <c r="A290" s="40"/>
      <c r="B290" s="17"/>
      <c r="C290" s="41"/>
      <c r="D290" s="38"/>
      <c r="F290" s="99"/>
      <c r="G290" s="39"/>
    </row>
    <row r="291" spans="1:7" s="33" customFormat="1" ht="13.5" customHeight="1" thickBot="1" x14ac:dyDescent="0.3">
      <c r="A291" s="40"/>
      <c r="B291" s="17" t="str">
        <f>VTE!B72</f>
        <v>Optional Milestone:</v>
      </c>
      <c r="C291" s="17"/>
      <c r="D291" s="238">
        <f>VTE!D72</f>
        <v>0</v>
      </c>
      <c r="F291" s="247" t="str">
        <f>VTE!F79</f>
        <v>N/A</v>
      </c>
      <c r="G291" s="39"/>
    </row>
    <row r="292" spans="1:7" ht="6.75" customHeight="1" thickBot="1" x14ac:dyDescent="0.3">
      <c r="A292" s="34"/>
      <c r="F292" s="92"/>
      <c r="G292" s="36"/>
    </row>
    <row r="293" spans="1:7" ht="13.5" thickBot="1" x14ac:dyDescent="0.3">
      <c r="A293" s="34"/>
      <c r="C293" s="35" t="s">
        <v>15</v>
      </c>
      <c r="F293" s="248" t="str">
        <f>VTE!F94</f>
        <v/>
      </c>
      <c r="G293" s="36"/>
    </row>
    <row r="294" spans="1:7" s="33" customFormat="1" ht="6.75" customHeight="1" thickBot="1" x14ac:dyDescent="0.3">
      <c r="A294" s="40"/>
      <c r="B294" s="17"/>
      <c r="C294" s="41"/>
      <c r="D294" s="38"/>
      <c r="F294" s="99"/>
      <c r="G294" s="39"/>
    </row>
    <row r="295" spans="1:7" s="33" customFormat="1" ht="13.5" customHeight="1" thickBot="1" x14ac:dyDescent="0.3">
      <c r="A295" s="40"/>
      <c r="B295" s="17" t="str">
        <f>VTE!B97</f>
        <v>Optional Milestone:</v>
      </c>
      <c r="C295" s="17"/>
      <c r="D295" s="238">
        <f>VTE!D97</f>
        <v>0</v>
      </c>
      <c r="F295" s="247" t="str">
        <f>VTE!F104</f>
        <v>N/A</v>
      </c>
      <c r="G295" s="39"/>
    </row>
    <row r="296" spans="1:7" ht="6.75" customHeight="1" thickBot="1" x14ac:dyDescent="0.3">
      <c r="A296" s="34"/>
      <c r="F296" s="92"/>
      <c r="G296" s="36"/>
    </row>
    <row r="297" spans="1:7" ht="13.5" thickBot="1" x14ac:dyDescent="0.3">
      <c r="A297" s="34"/>
      <c r="C297" s="35" t="s">
        <v>15</v>
      </c>
      <c r="F297" s="248" t="str">
        <f>VTE!F119</f>
        <v/>
      </c>
      <c r="G297" s="36"/>
    </row>
    <row r="298" spans="1:7" s="33" customFormat="1" ht="6.75" customHeight="1" thickBot="1" x14ac:dyDescent="0.3">
      <c r="A298" s="40"/>
      <c r="B298" s="17"/>
      <c r="C298" s="41"/>
      <c r="D298" s="38"/>
      <c r="F298" s="99"/>
      <c r="G298" s="39"/>
    </row>
    <row r="299" spans="1:7" s="33" customFormat="1" ht="13.5" customHeight="1" thickBot="1" x14ac:dyDescent="0.3">
      <c r="A299" s="40"/>
      <c r="B299" s="17" t="str">
        <f>VTE!B122</f>
        <v>Optional Milestone:</v>
      </c>
      <c r="C299" s="17"/>
      <c r="D299" s="238">
        <f>VTE!D122</f>
        <v>0</v>
      </c>
      <c r="F299" s="247" t="str">
        <f>VTE!F129</f>
        <v>N/A</v>
      </c>
      <c r="G299" s="39"/>
    </row>
    <row r="300" spans="1:7" ht="6.75" customHeight="1" thickBot="1" x14ac:dyDescent="0.3">
      <c r="A300" s="34"/>
      <c r="F300" s="92"/>
      <c r="G300" s="36"/>
    </row>
    <row r="301" spans="1:7" ht="13.5" thickBot="1" x14ac:dyDescent="0.3">
      <c r="A301" s="34"/>
      <c r="C301" s="35" t="s">
        <v>15</v>
      </c>
      <c r="F301" s="248" t="str">
        <f>VTE!F144</f>
        <v/>
      </c>
      <c r="G301" s="36"/>
    </row>
    <row r="302" spans="1:7" s="33" customFormat="1" ht="6.75" customHeight="1" thickBot="1" x14ac:dyDescent="0.3">
      <c r="A302" s="40"/>
      <c r="B302" s="17"/>
      <c r="C302" s="41"/>
      <c r="D302" s="38"/>
      <c r="F302" s="99"/>
      <c r="G302" s="39"/>
    </row>
    <row r="303" spans="1:7" s="33" customFormat="1" ht="13.5" customHeight="1" thickBot="1" x14ac:dyDescent="0.3">
      <c r="A303" s="40"/>
      <c r="B303" s="17" t="str">
        <f>VTE!B147</f>
        <v>Optional Milestone:</v>
      </c>
      <c r="C303" s="17"/>
      <c r="D303" s="238">
        <f>VTE!D147</f>
        <v>0</v>
      </c>
      <c r="F303" s="247" t="str">
        <f>VTE!F154</f>
        <v>N/A</v>
      </c>
      <c r="G303" s="39"/>
    </row>
    <row r="304" spans="1:7" ht="6.75" customHeight="1" thickBot="1" x14ac:dyDescent="0.3">
      <c r="A304" s="34"/>
      <c r="F304" s="92"/>
      <c r="G304" s="36"/>
    </row>
    <row r="305" spans="1:7" ht="13.5" thickBot="1" x14ac:dyDescent="0.3">
      <c r="A305" s="34"/>
      <c r="C305" s="35" t="s">
        <v>15</v>
      </c>
      <c r="F305" s="248" t="str">
        <f>VTE!F169</f>
        <v/>
      </c>
      <c r="G305" s="36"/>
    </row>
    <row r="306" spans="1:7" s="33" customFormat="1" ht="6.75" customHeight="1" thickBot="1" x14ac:dyDescent="0.3">
      <c r="A306" s="40"/>
      <c r="B306" s="17"/>
      <c r="C306" s="41"/>
      <c r="D306" s="38"/>
      <c r="F306" s="99"/>
      <c r="G306" s="39"/>
    </row>
    <row r="307" spans="1:7" s="33" customFormat="1" ht="13.5" customHeight="1" thickBot="1" x14ac:dyDescent="0.3">
      <c r="A307" s="40"/>
      <c r="B307" s="17" t="str">
        <f>VTE!B172</f>
        <v>Optional Milestone:</v>
      </c>
      <c r="C307" s="17"/>
      <c r="D307" s="238">
        <f>VTE!D172</f>
        <v>0</v>
      </c>
      <c r="F307" s="264" t="str">
        <f>VTE!F179</f>
        <v>N/A</v>
      </c>
      <c r="G307" s="39"/>
    </row>
    <row r="308" spans="1:7" ht="6.75" customHeight="1" thickBot="1" x14ac:dyDescent="0.3">
      <c r="A308" s="34"/>
      <c r="F308" s="92"/>
      <c r="G308" s="36"/>
    </row>
    <row r="309" spans="1:7" ht="13.5" thickBot="1" x14ac:dyDescent="0.3">
      <c r="A309" s="34"/>
      <c r="C309" s="35" t="s">
        <v>15</v>
      </c>
      <c r="F309" s="265" t="str">
        <f>VTE!F194</f>
        <v/>
      </c>
      <c r="G309" s="36"/>
    </row>
    <row r="310" spans="1:7" ht="13.5" thickBot="1" x14ac:dyDescent="0.3">
      <c r="A310" s="34"/>
      <c r="C310" s="35"/>
      <c r="F310" s="92"/>
      <c r="G310" s="36"/>
    </row>
    <row r="311" spans="1:7" ht="13.5" thickBot="1" x14ac:dyDescent="0.3">
      <c r="A311" s="34"/>
      <c r="B311" s="2" t="s">
        <v>10</v>
      </c>
      <c r="C311" s="35"/>
      <c r="F311" s="249">
        <f>VTE!F17</f>
        <v>0</v>
      </c>
      <c r="G311" s="36"/>
    </row>
    <row r="312" spans="1:7" ht="13.5" thickBot="1" x14ac:dyDescent="0.3">
      <c r="A312" s="34"/>
      <c r="C312" s="35"/>
      <c r="F312" s="92"/>
      <c r="G312" s="36"/>
    </row>
    <row r="313" spans="1:7" ht="13.5" thickBot="1" x14ac:dyDescent="0.3">
      <c r="A313" s="34"/>
      <c r="B313" s="2" t="s">
        <v>66</v>
      </c>
      <c r="C313" s="35"/>
      <c r="F313" s="261">
        <f>SUM(F285,F289,F293,F297,F301,F305,F309)</f>
        <v>0</v>
      </c>
      <c r="G313" s="36"/>
    </row>
    <row r="314" spans="1:7" ht="13.5" thickBot="1" x14ac:dyDescent="0.3">
      <c r="A314" s="34"/>
      <c r="C314" s="35"/>
      <c r="F314" s="92"/>
      <c r="G314" s="36"/>
    </row>
    <row r="315" spans="1:7" ht="13.5" thickBot="1" x14ac:dyDescent="0.3">
      <c r="A315" s="34"/>
      <c r="B315" s="2" t="s">
        <v>67</v>
      </c>
      <c r="C315" s="35"/>
      <c r="F315" s="250">
        <f>COUNT(F285,F289,F293,F297,F301,F305,F309)</f>
        <v>0</v>
      </c>
      <c r="G315" s="36"/>
    </row>
    <row r="316" spans="1:7" ht="13.5" thickBot="1" x14ac:dyDescent="0.3">
      <c r="A316" s="34"/>
      <c r="C316" s="35"/>
      <c r="F316" s="92"/>
      <c r="G316" s="36"/>
    </row>
    <row r="317" spans="1:7" ht="13.5" thickBot="1" x14ac:dyDescent="0.3">
      <c r="A317" s="34"/>
      <c r="B317" s="2" t="s">
        <v>68</v>
      </c>
      <c r="C317" s="35"/>
      <c r="F317" s="251" t="str">
        <f>IF(F315=0," ",F313/F315)</f>
        <v xml:space="preserve"> </v>
      </c>
      <c r="G317" s="36"/>
    </row>
    <row r="318" spans="1:7" ht="13.5" thickBot="1" x14ac:dyDescent="0.3">
      <c r="A318" s="34"/>
      <c r="C318" s="35"/>
      <c r="F318" s="92"/>
      <c r="G318" s="36"/>
    </row>
    <row r="319" spans="1:7" ht="13.5" thickBot="1" x14ac:dyDescent="0.3">
      <c r="A319" s="34"/>
      <c r="B319" s="2" t="s">
        <v>69</v>
      </c>
      <c r="C319" s="35"/>
      <c r="F319" s="249" t="str">
        <f>IF(F315=0," ",F317*F311)</f>
        <v xml:space="preserve"> </v>
      </c>
      <c r="G319" s="36"/>
    </row>
    <row r="320" spans="1:7" ht="13.5" thickBot="1" x14ac:dyDescent="0.3">
      <c r="A320" s="34"/>
      <c r="C320" s="35"/>
      <c r="F320" s="92"/>
      <c r="G320" s="36"/>
    </row>
    <row r="321" spans="1:7" ht="13.5" thickBot="1" x14ac:dyDescent="0.3">
      <c r="A321" s="34"/>
      <c r="B321" s="2" t="s">
        <v>11</v>
      </c>
      <c r="C321" s="35"/>
      <c r="F321" s="252">
        <f>VTE!F19</f>
        <v>0</v>
      </c>
      <c r="G321" s="36"/>
    </row>
    <row r="322" spans="1:7" ht="13.5" thickBot="1" x14ac:dyDescent="0.3">
      <c r="A322" s="34"/>
      <c r="C322" s="35"/>
      <c r="F322" s="92"/>
      <c r="G322" s="36"/>
    </row>
    <row r="323" spans="1:7" ht="13.5" thickBot="1" x14ac:dyDescent="0.3">
      <c r="A323" s="34"/>
      <c r="B323" s="239" t="s">
        <v>70</v>
      </c>
      <c r="C323" s="35"/>
      <c r="F323" s="217" t="str">
        <f>IF(F315=0," ",F319-F321)</f>
        <v xml:space="preserve"> </v>
      </c>
      <c r="G323" s="36"/>
    </row>
    <row r="324" spans="1:7" ht="12.75" customHeight="1" x14ac:dyDescent="0.25">
      <c r="A324" s="48"/>
      <c r="B324" s="49"/>
      <c r="C324" s="49"/>
      <c r="D324" s="50"/>
      <c r="E324" s="49"/>
      <c r="F324" s="133"/>
      <c r="G324" s="52"/>
    </row>
    <row r="325" spans="1:7" ht="15.75" thickBot="1" x14ac:dyDescent="0.3">
      <c r="A325" s="27" t="s">
        <v>133</v>
      </c>
      <c r="B325" s="162"/>
      <c r="C325" s="162"/>
      <c r="D325" s="163"/>
      <c r="E325" s="162"/>
      <c r="F325" s="266"/>
      <c r="G325" s="165"/>
    </row>
    <row r="326" spans="1:7" ht="13.5" customHeight="1" thickBot="1" x14ac:dyDescent="0.3">
      <c r="A326" s="34"/>
      <c r="B326" s="2" t="str">
        <f>'Falls with Injury'!B21</f>
        <v>Prevalence of patient falls with injuries (Rate per 1,000 patient days)</v>
      </c>
      <c r="F326" s="247" t="str">
        <f>'Falls with Injury'!F27</f>
        <v>N/A</v>
      </c>
      <c r="G326" s="36"/>
    </row>
    <row r="327" spans="1:7" ht="6.75" customHeight="1" thickBot="1" x14ac:dyDescent="0.3">
      <c r="A327" s="34"/>
      <c r="F327" s="92"/>
      <c r="G327" s="36"/>
    </row>
    <row r="328" spans="1:7" s="33" customFormat="1" ht="13.5" customHeight="1" thickBot="1" x14ac:dyDescent="0.3">
      <c r="A328" s="40"/>
      <c r="C328" s="234" t="s">
        <v>15</v>
      </c>
      <c r="D328" s="38"/>
      <c r="F328" s="260" t="str">
        <f>'Falls with Injury'!F44</f>
        <v/>
      </c>
      <c r="G328" s="39"/>
    </row>
    <row r="329" spans="1:7" s="33" customFormat="1" ht="6.75" customHeight="1" thickBot="1" x14ac:dyDescent="0.3">
      <c r="A329" s="40"/>
      <c r="B329" s="17"/>
      <c r="C329" s="41"/>
      <c r="D329" s="38"/>
      <c r="F329" s="99"/>
      <c r="G329" s="39"/>
    </row>
    <row r="330" spans="1:7" s="33" customFormat="1" ht="13.5" customHeight="1" thickBot="1" x14ac:dyDescent="0.3">
      <c r="A330" s="40"/>
      <c r="B330" s="17" t="str">
        <f>'Falls with Injury'!B47</f>
        <v>Optional Milestone:</v>
      </c>
      <c r="C330" s="17"/>
      <c r="D330" s="238">
        <f>'Falls with Injury'!D47</f>
        <v>0</v>
      </c>
      <c r="F330" s="247" t="str">
        <f>'Falls with Injury'!F54</f>
        <v>N/A</v>
      </c>
      <c r="G330" s="39"/>
    </row>
    <row r="331" spans="1:7" ht="6.75" customHeight="1" thickBot="1" x14ac:dyDescent="0.3">
      <c r="A331" s="34"/>
      <c r="F331" s="92"/>
      <c r="G331" s="36"/>
    </row>
    <row r="332" spans="1:7" ht="13.5" thickBot="1" x14ac:dyDescent="0.3">
      <c r="A332" s="34"/>
      <c r="C332" s="35" t="s">
        <v>15</v>
      </c>
      <c r="F332" s="248" t="str">
        <f>'Falls with Injury'!F69</f>
        <v/>
      </c>
      <c r="G332" s="36"/>
    </row>
    <row r="333" spans="1:7" s="33" customFormat="1" ht="6.75" customHeight="1" thickBot="1" x14ac:dyDescent="0.3">
      <c r="A333" s="40"/>
      <c r="B333" s="17"/>
      <c r="C333" s="41"/>
      <c r="D333" s="38"/>
      <c r="F333" s="99"/>
      <c r="G333" s="39"/>
    </row>
    <row r="334" spans="1:7" s="33" customFormat="1" ht="13.5" customHeight="1" thickBot="1" x14ac:dyDescent="0.3">
      <c r="A334" s="40"/>
      <c r="B334" s="17" t="str">
        <f>'Falls with Injury'!B72</f>
        <v>Optional Milestone:</v>
      </c>
      <c r="C334" s="17"/>
      <c r="D334" s="238">
        <f>'Falls with Injury'!D72</f>
        <v>0</v>
      </c>
      <c r="F334" s="247" t="str">
        <f>'Falls with Injury'!F79</f>
        <v>N/A</v>
      </c>
      <c r="G334" s="39"/>
    </row>
    <row r="335" spans="1:7" ht="6.75" customHeight="1" thickBot="1" x14ac:dyDescent="0.3">
      <c r="A335" s="34"/>
      <c r="F335" s="92"/>
      <c r="G335" s="36"/>
    </row>
    <row r="336" spans="1:7" ht="13.5" thickBot="1" x14ac:dyDescent="0.3">
      <c r="A336" s="34"/>
      <c r="C336" s="35" t="s">
        <v>15</v>
      </c>
      <c r="F336" s="248" t="str">
        <f>'Falls with Injury'!F94</f>
        <v/>
      </c>
      <c r="G336" s="36"/>
    </row>
    <row r="337" spans="1:7" s="33" customFormat="1" ht="6.75" customHeight="1" thickBot="1" x14ac:dyDescent="0.3">
      <c r="A337" s="40"/>
      <c r="B337" s="17"/>
      <c r="C337" s="41"/>
      <c r="D337" s="38"/>
      <c r="F337" s="99"/>
      <c r="G337" s="39"/>
    </row>
    <row r="338" spans="1:7" s="33" customFormat="1" ht="13.5" customHeight="1" thickBot="1" x14ac:dyDescent="0.3">
      <c r="A338" s="40"/>
      <c r="B338" s="17" t="str">
        <f>'Falls with Injury'!B97</f>
        <v>Optional Milestone:</v>
      </c>
      <c r="C338" s="17"/>
      <c r="D338" s="238">
        <f>'Falls with Injury'!D97</f>
        <v>0</v>
      </c>
      <c r="F338" s="247" t="str">
        <f>'Falls with Injury'!F104</f>
        <v>N/A</v>
      </c>
      <c r="G338" s="39"/>
    </row>
    <row r="339" spans="1:7" ht="6.75" customHeight="1" thickBot="1" x14ac:dyDescent="0.3">
      <c r="A339" s="34"/>
      <c r="F339" s="92"/>
      <c r="G339" s="36"/>
    </row>
    <row r="340" spans="1:7" ht="13.5" thickBot="1" x14ac:dyDescent="0.3">
      <c r="A340" s="34"/>
      <c r="C340" s="35" t="s">
        <v>15</v>
      </c>
      <c r="F340" s="248" t="str">
        <f>'Falls with Injury'!F119</f>
        <v/>
      </c>
      <c r="G340" s="36"/>
    </row>
    <row r="341" spans="1:7" s="33" customFormat="1" ht="6.75" customHeight="1" thickBot="1" x14ac:dyDescent="0.3">
      <c r="A341" s="40"/>
      <c r="B341" s="17"/>
      <c r="C341" s="41"/>
      <c r="D341" s="38"/>
      <c r="F341" s="99"/>
      <c r="G341" s="39"/>
    </row>
    <row r="342" spans="1:7" s="33" customFormat="1" ht="13.5" customHeight="1" thickBot="1" x14ac:dyDescent="0.3">
      <c r="A342" s="40"/>
      <c r="B342" s="17" t="str">
        <f>'Falls with Injury'!B122</f>
        <v>Optional Milestone:</v>
      </c>
      <c r="C342" s="17"/>
      <c r="D342" s="238">
        <f>'Falls with Injury'!D122</f>
        <v>0</v>
      </c>
      <c r="F342" s="247" t="str">
        <f>'Falls with Injury'!F129</f>
        <v>N/A</v>
      </c>
      <c r="G342" s="39"/>
    </row>
    <row r="343" spans="1:7" ht="6.75" customHeight="1" thickBot="1" x14ac:dyDescent="0.3">
      <c r="A343" s="34"/>
      <c r="F343" s="92"/>
      <c r="G343" s="36"/>
    </row>
    <row r="344" spans="1:7" ht="13.5" thickBot="1" x14ac:dyDescent="0.3">
      <c r="A344" s="34"/>
      <c r="C344" s="35" t="s">
        <v>15</v>
      </c>
      <c r="F344" s="248" t="str">
        <f>'Falls with Injury'!F144</f>
        <v/>
      </c>
      <c r="G344" s="36"/>
    </row>
    <row r="345" spans="1:7" s="33" customFormat="1" ht="6.75" customHeight="1" thickBot="1" x14ac:dyDescent="0.3">
      <c r="A345" s="40"/>
      <c r="B345" s="17"/>
      <c r="C345" s="41"/>
      <c r="D345" s="38"/>
      <c r="F345" s="99"/>
      <c r="G345" s="39"/>
    </row>
    <row r="346" spans="1:7" s="33" customFormat="1" ht="13.5" customHeight="1" thickBot="1" x14ac:dyDescent="0.3">
      <c r="A346" s="40"/>
      <c r="B346" s="17" t="str">
        <f>'Falls with Injury'!B147</f>
        <v>Optional Milestone:</v>
      </c>
      <c r="C346" s="17"/>
      <c r="D346" s="238">
        <f>'Falls with Injury'!D147</f>
        <v>0</v>
      </c>
      <c r="F346" s="247" t="str">
        <f>'Falls with Injury'!F154</f>
        <v>N/A</v>
      </c>
      <c r="G346" s="39"/>
    </row>
    <row r="347" spans="1:7" ht="6.75" customHeight="1" thickBot="1" x14ac:dyDescent="0.3">
      <c r="A347" s="34"/>
      <c r="F347" s="92"/>
      <c r="G347" s="36"/>
    </row>
    <row r="348" spans="1:7" ht="13.5" thickBot="1" x14ac:dyDescent="0.3">
      <c r="A348" s="34"/>
      <c r="C348" s="35" t="s">
        <v>15</v>
      </c>
      <c r="F348" s="248" t="str">
        <f>'Falls with Injury'!F169</f>
        <v/>
      </c>
      <c r="G348" s="36"/>
    </row>
    <row r="349" spans="1:7" s="33" customFormat="1" ht="6.75" customHeight="1" thickBot="1" x14ac:dyDescent="0.3">
      <c r="A349" s="40"/>
      <c r="B349" s="17"/>
      <c r="C349" s="41"/>
      <c r="D349" s="38"/>
      <c r="F349" s="99"/>
      <c r="G349" s="39"/>
    </row>
    <row r="350" spans="1:7" s="33" customFormat="1" ht="13.5" customHeight="1" thickBot="1" x14ac:dyDescent="0.3">
      <c r="A350" s="40"/>
      <c r="B350" s="17" t="str">
        <f>'Falls with Injury'!B172</f>
        <v>Optional Milestone:</v>
      </c>
      <c r="C350" s="17"/>
      <c r="D350" s="238">
        <f>'Falls with Injury'!D172</f>
        <v>0</v>
      </c>
      <c r="F350" s="247" t="str">
        <f>'Falls with Injury'!F179</f>
        <v>N/A</v>
      </c>
      <c r="G350" s="39"/>
    </row>
    <row r="351" spans="1:7" ht="6.75" customHeight="1" thickBot="1" x14ac:dyDescent="0.3">
      <c r="A351" s="34"/>
      <c r="F351" s="92"/>
      <c r="G351" s="36"/>
    </row>
    <row r="352" spans="1:7" ht="13.5" thickBot="1" x14ac:dyDescent="0.3">
      <c r="A352" s="34"/>
      <c r="C352" s="35" t="s">
        <v>15</v>
      </c>
      <c r="F352" s="248" t="str">
        <f>'Falls with Injury'!F194</f>
        <v/>
      </c>
      <c r="G352" s="36"/>
    </row>
    <row r="353" spans="1:7" ht="13.5" thickBot="1" x14ac:dyDescent="0.3">
      <c r="A353" s="34"/>
      <c r="C353" s="35"/>
      <c r="F353" s="92"/>
      <c r="G353" s="36"/>
    </row>
    <row r="354" spans="1:7" ht="13.5" thickBot="1" x14ac:dyDescent="0.3">
      <c r="A354" s="34"/>
      <c r="B354" s="2" t="s">
        <v>10</v>
      </c>
      <c r="C354" s="35"/>
      <c r="F354" s="249">
        <f>'Falls with Injury'!F17</f>
        <v>0</v>
      </c>
      <c r="G354" s="36"/>
    </row>
    <row r="355" spans="1:7" ht="13.5" thickBot="1" x14ac:dyDescent="0.3">
      <c r="A355" s="34"/>
      <c r="C355" s="35"/>
      <c r="F355" s="92"/>
      <c r="G355" s="36"/>
    </row>
    <row r="356" spans="1:7" ht="13.5" thickBot="1" x14ac:dyDescent="0.3">
      <c r="A356" s="34"/>
      <c r="B356" s="2" t="s">
        <v>66</v>
      </c>
      <c r="C356" s="35"/>
      <c r="F356" s="261">
        <f>SUM(F328,F332,F336,F340,F344,F348,F352)</f>
        <v>0</v>
      </c>
      <c r="G356" s="36"/>
    </row>
    <row r="357" spans="1:7" ht="13.5" thickBot="1" x14ac:dyDescent="0.3">
      <c r="A357" s="34"/>
      <c r="C357" s="35"/>
      <c r="F357" s="92"/>
      <c r="G357" s="36"/>
    </row>
    <row r="358" spans="1:7" ht="13.5" thickBot="1" x14ac:dyDescent="0.3">
      <c r="A358" s="34"/>
      <c r="B358" s="2" t="s">
        <v>67</v>
      </c>
      <c r="C358" s="35"/>
      <c r="F358" s="250">
        <f>COUNT(F328,F332,F336,F340,F344,F348,F352)</f>
        <v>0</v>
      </c>
      <c r="G358" s="36"/>
    </row>
    <row r="359" spans="1:7" ht="13.5" thickBot="1" x14ac:dyDescent="0.3">
      <c r="A359" s="34"/>
      <c r="C359" s="35"/>
      <c r="F359" s="92"/>
      <c r="G359" s="36"/>
    </row>
    <row r="360" spans="1:7" ht="13.5" thickBot="1" x14ac:dyDescent="0.3">
      <c r="A360" s="34"/>
      <c r="B360" s="2" t="s">
        <v>68</v>
      </c>
      <c r="C360" s="35"/>
      <c r="F360" s="251" t="str">
        <f>IF(F358=0," ",F356/F358)</f>
        <v xml:space="preserve"> </v>
      </c>
      <c r="G360" s="36"/>
    </row>
    <row r="361" spans="1:7" ht="13.5" thickBot="1" x14ac:dyDescent="0.3">
      <c r="A361" s="34"/>
      <c r="C361" s="35"/>
      <c r="F361" s="92"/>
      <c r="G361" s="36"/>
    </row>
    <row r="362" spans="1:7" ht="13.5" thickBot="1" x14ac:dyDescent="0.3">
      <c r="A362" s="34"/>
      <c r="B362" s="2" t="s">
        <v>69</v>
      </c>
      <c r="C362" s="35"/>
      <c r="F362" s="249" t="str">
        <f>IF(F358=0," ",F360*F354)</f>
        <v xml:space="preserve"> </v>
      </c>
      <c r="G362" s="36"/>
    </row>
    <row r="363" spans="1:7" ht="13.5" thickBot="1" x14ac:dyDescent="0.3">
      <c r="A363" s="34"/>
      <c r="C363" s="35"/>
      <c r="F363" s="92"/>
      <c r="G363" s="36"/>
    </row>
    <row r="364" spans="1:7" ht="13.5" thickBot="1" x14ac:dyDescent="0.3">
      <c r="A364" s="34"/>
      <c r="B364" s="2" t="s">
        <v>11</v>
      </c>
      <c r="C364" s="35"/>
      <c r="F364" s="252">
        <f>'Falls with Injury'!F19</f>
        <v>0</v>
      </c>
      <c r="G364" s="36"/>
    </row>
    <row r="365" spans="1:7" ht="13.5" thickBot="1" x14ac:dyDescent="0.3">
      <c r="A365" s="34"/>
      <c r="C365" s="35"/>
      <c r="F365" s="92"/>
      <c r="G365" s="36"/>
    </row>
    <row r="366" spans="1:7" ht="13.5" thickBot="1" x14ac:dyDescent="0.3">
      <c r="A366" s="34"/>
      <c r="B366" s="239" t="s">
        <v>70</v>
      </c>
      <c r="C366" s="35"/>
      <c r="F366" s="217" t="str">
        <f>IF(F358=0," ",F362-F364)</f>
        <v xml:space="preserve"> </v>
      </c>
      <c r="G366" s="36"/>
    </row>
    <row r="367" spans="1:7" x14ac:dyDescent="0.25">
      <c r="A367" s="48"/>
      <c r="B367" s="49"/>
      <c r="C367" s="49"/>
      <c r="D367" s="50"/>
      <c r="E367" s="49"/>
      <c r="F367" s="51"/>
      <c r="G367" s="52"/>
    </row>
  </sheetData>
  <sheetProtection formatColumns="0" formatRows="0"/>
  <pageMargins left="0.55000000000000004" right="0.55000000000000004" top="0.75" bottom="0.75" header="0.3" footer="0.3"/>
  <pageSetup scale="75" orientation="portrait" r:id="rId1"/>
  <headerFooter>
    <oddHeader>&amp;C&amp;"-,Bold"&amp;14DSRIP Annual Reporting Form</oddHeader>
    <oddFooter>&amp;C&amp;A&amp;R&amp;P of &amp;N&amp;L&amp;D</oddFooter>
  </headerFooter>
  <rowBreaks count="6" manualBreakCount="6">
    <brk id="73" max="7" man="1"/>
    <brk id="128" max="7" man="1"/>
    <brk id="171" max="16383" man="1"/>
    <brk id="242" max="7" man="1"/>
    <brk id="281" max="7" man="1"/>
    <brk id="324"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sheetPr>
  <dimension ref="A1:K270"/>
  <sheetViews>
    <sheetView showGridLines="0" view="pageBreakPreview" zoomScale="85" zoomScaleNormal="90" zoomScaleSheetLayoutView="85" zoomScalePageLayoutView="90" workbookViewId="0">
      <selection activeCell="D22" sqref="D22"/>
    </sheetView>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ht="13.5" thickBot="1" x14ac:dyDescent="0.25">
      <c r="A5" s="89"/>
      <c r="D5" s="93" t="s">
        <v>143</v>
      </c>
      <c r="E5" s="12" t="s">
        <v>2</v>
      </c>
      <c r="F5" s="15" t="s">
        <v>191</v>
      </c>
    </row>
    <row r="6" spans="1:7" ht="15" x14ac:dyDescent="0.25">
      <c r="A6" s="94" t="s">
        <v>144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93</v>
      </c>
      <c r="B16" s="101"/>
      <c r="C16" s="101"/>
      <c r="D16" s="102"/>
      <c r="E16" s="103"/>
      <c r="F16" s="104"/>
      <c r="G16" s="105"/>
    </row>
    <row r="17" spans="1:11" s="113" customFormat="1" ht="15.75" thickBot="1" x14ac:dyDescent="0.3">
      <c r="A17" s="107"/>
      <c r="B17" s="108"/>
      <c r="C17" s="108"/>
      <c r="D17" s="109"/>
      <c r="E17" s="110"/>
      <c r="F17" s="111"/>
      <c r="G17" s="112"/>
    </row>
    <row r="18" spans="1:11" ht="13.5" thickBot="1" x14ac:dyDescent="0.3">
      <c r="A18" s="114"/>
      <c r="B18" s="90" t="s">
        <v>10</v>
      </c>
      <c r="C18" s="115"/>
      <c r="E18" s="12" t="s">
        <v>2</v>
      </c>
      <c r="F18" s="15"/>
      <c r="G18" s="116"/>
    </row>
    <row r="19" spans="1:11" ht="13.5" thickBot="1" x14ac:dyDescent="0.3">
      <c r="A19" s="114"/>
      <c r="C19" s="115"/>
      <c r="G19" s="116"/>
    </row>
    <row r="20" spans="1:11" ht="13.5" thickBot="1" x14ac:dyDescent="0.3">
      <c r="A20" s="114"/>
      <c r="B20" s="90" t="s">
        <v>11</v>
      </c>
      <c r="C20" s="115"/>
      <c r="E20" s="12" t="s">
        <v>2</v>
      </c>
      <c r="F20" s="15"/>
      <c r="G20" s="116"/>
    </row>
    <row r="21" spans="1:11" s="113" customFormat="1" ht="15" x14ac:dyDescent="0.25">
      <c r="A21" s="117"/>
      <c r="B21" s="94"/>
      <c r="C21" s="94"/>
      <c r="D21" s="118"/>
      <c r="F21" s="99"/>
      <c r="G21" s="119"/>
    </row>
    <row r="22" spans="1:11" s="113" customFormat="1" ht="15" x14ac:dyDescent="0.25">
      <c r="A22" s="120"/>
      <c r="B22" s="41" t="s">
        <v>233</v>
      </c>
      <c r="C22" s="121"/>
      <c r="D22" s="152"/>
      <c r="G22" s="119"/>
      <c r="K22" s="151"/>
    </row>
    <row r="23" spans="1:11" s="125" customFormat="1" ht="12" x14ac:dyDescent="0.25">
      <c r="A23" s="122"/>
      <c r="B23" s="123"/>
      <c r="C23" s="124"/>
      <c r="D23" s="153" t="s">
        <v>147</v>
      </c>
      <c r="F23" s="126"/>
      <c r="G23" s="127"/>
    </row>
    <row r="24" spans="1:11" s="113" customFormat="1" ht="6.75" customHeight="1" thickBot="1" x14ac:dyDescent="0.3">
      <c r="A24" s="120"/>
      <c r="B24" s="97"/>
      <c r="C24" s="121"/>
      <c r="D24" s="128"/>
      <c r="F24" s="99"/>
      <c r="G24" s="119"/>
    </row>
    <row r="25" spans="1:11" ht="13.5" thickBot="1" x14ac:dyDescent="0.3">
      <c r="A25" s="114"/>
      <c r="B25" s="90" t="s">
        <v>18</v>
      </c>
      <c r="E25" s="12" t="s">
        <v>2</v>
      </c>
      <c r="F25" s="54"/>
      <c r="G25" s="116"/>
    </row>
    <row r="26" spans="1:11" ht="6.75" customHeight="1" thickBot="1" x14ac:dyDescent="0.3">
      <c r="A26" s="114"/>
      <c r="F26" s="129"/>
      <c r="G26" s="116"/>
    </row>
    <row r="27" spans="1:11" ht="13.5" thickBot="1" x14ac:dyDescent="0.3">
      <c r="A27" s="114"/>
      <c r="B27" s="90" t="s">
        <v>19</v>
      </c>
      <c r="E27" s="12" t="s">
        <v>2</v>
      </c>
      <c r="F27" s="54"/>
      <c r="G27" s="116"/>
    </row>
    <row r="28" spans="1:11" ht="6.75" customHeight="1" thickBot="1" x14ac:dyDescent="0.3">
      <c r="A28" s="114"/>
      <c r="G28" s="116"/>
    </row>
    <row r="29" spans="1:11" ht="13.5" thickBot="1" x14ac:dyDescent="0.3">
      <c r="A29" s="114"/>
      <c r="C29" s="90" t="s">
        <v>14</v>
      </c>
      <c r="F29" s="96" t="str">
        <f>IF(F27&gt;0,F25/F27,IF(F32&gt;0,F32,"N/A"))</f>
        <v>N/A</v>
      </c>
      <c r="G29" s="116"/>
    </row>
    <row r="30" spans="1:11" ht="6.75" customHeight="1" x14ac:dyDescent="0.25">
      <c r="A30" s="114"/>
      <c r="G30" s="116"/>
    </row>
    <row r="31" spans="1:11" ht="13.5" thickBot="1" x14ac:dyDescent="0.3">
      <c r="A31" s="114"/>
      <c r="B31" s="306" t="s">
        <v>306</v>
      </c>
      <c r="C31" s="306"/>
      <c r="D31" s="306"/>
      <c r="G31" s="116"/>
    </row>
    <row r="32" spans="1:11" ht="13.5" thickBot="1" x14ac:dyDescent="0.3">
      <c r="A32" s="114"/>
      <c r="B32" s="306"/>
      <c r="C32" s="306"/>
      <c r="D32" s="306"/>
      <c r="E32" s="12" t="s">
        <v>2</v>
      </c>
      <c r="F32" s="15"/>
      <c r="G32" s="116"/>
    </row>
    <row r="33" spans="1:7" ht="6.75" customHeight="1" x14ac:dyDescent="0.25">
      <c r="A33" s="114"/>
      <c r="G33" s="116"/>
    </row>
    <row r="34" spans="1:7" x14ac:dyDescent="0.25">
      <c r="A34" s="114"/>
      <c r="B34" s="297"/>
      <c r="C34" s="298"/>
      <c r="D34" s="299"/>
      <c r="G34" s="116"/>
    </row>
    <row r="35" spans="1:7" x14ac:dyDescent="0.25">
      <c r="A35" s="114"/>
      <c r="B35" s="300"/>
      <c r="C35" s="301"/>
      <c r="D35" s="302"/>
      <c r="G35" s="116"/>
    </row>
    <row r="36" spans="1:7" x14ac:dyDescent="0.25">
      <c r="A36" s="114"/>
      <c r="B36" s="300"/>
      <c r="C36" s="301"/>
      <c r="D36" s="302"/>
      <c r="G36" s="116"/>
    </row>
    <row r="37" spans="1:7" x14ac:dyDescent="0.25">
      <c r="A37" s="114"/>
      <c r="B37" s="300"/>
      <c r="C37" s="301"/>
      <c r="D37" s="302"/>
      <c r="G37" s="116"/>
    </row>
    <row r="38" spans="1:7" x14ac:dyDescent="0.25">
      <c r="A38" s="114"/>
      <c r="B38" s="300"/>
      <c r="C38" s="301"/>
      <c r="D38" s="302"/>
      <c r="G38" s="116"/>
    </row>
    <row r="39" spans="1:7" x14ac:dyDescent="0.25">
      <c r="A39" s="114"/>
      <c r="B39" s="300"/>
      <c r="C39" s="301"/>
      <c r="D39" s="302"/>
      <c r="G39" s="116"/>
    </row>
    <row r="40" spans="1:7" x14ac:dyDescent="0.25">
      <c r="A40" s="114"/>
      <c r="B40" s="303"/>
      <c r="C40" s="304"/>
      <c r="D40" s="305"/>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06" t="s">
        <v>306</v>
      </c>
      <c r="C56" s="306"/>
      <c r="D56" s="306"/>
      <c r="G56" s="116"/>
    </row>
    <row r="57" spans="1:7" ht="13.5" thickBot="1" x14ac:dyDescent="0.3">
      <c r="A57" s="114"/>
      <c r="B57" s="306"/>
      <c r="C57" s="306"/>
      <c r="D57" s="306"/>
      <c r="E57" s="12" t="s">
        <v>2</v>
      </c>
      <c r="F57" s="15"/>
      <c r="G57" s="116"/>
    </row>
    <row r="58" spans="1:7" ht="6.75" customHeight="1" x14ac:dyDescent="0.25">
      <c r="A58" s="114"/>
      <c r="G58" s="116"/>
    </row>
    <row r="59" spans="1:7" x14ac:dyDescent="0.25">
      <c r="A59" s="114"/>
      <c r="B59" s="297"/>
      <c r="C59" s="298"/>
      <c r="D59" s="299"/>
      <c r="G59" s="116"/>
    </row>
    <row r="60" spans="1:7" x14ac:dyDescent="0.25">
      <c r="A60" s="114"/>
      <c r="B60" s="300"/>
      <c r="C60" s="301"/>
      <c r="D60" s="302"/>
      <c r="G60" s="116"/>
    </row>
    <row r="61" spans="1:7" x14ac:dyDescent="0.25">
      <c r="A61" s="114"/>
      <c r="B61" s="300"/>
      <c r="C61" s="301"/>
      <c r="D61" s="302"/>
      <c r="G61" s="116"/>
    </row>
    <row r="62" spans="1:7" x14ac:dyDescent="0.25">
      <c r="A62" s="114"/>
      <c r="B62" s="300"/>
      <c r="C62" s="301"/>
      <c r="D62" s="302"/>
      <c r="G62" s="116"/>
    </row>
    <row r="63" spans="1:7" x14ac:dyDescent="0.25">
      <c r="A63" s="114"/>
      <c r="B63" s="300"/>
      <c r="C63" s="301"/>
      <c r="D63" s="302"/>
      <c r="G63" s="116"/>
    </row>
    <row r="64" spans="1:7" x14ac:dyDescent="0.25">
      <c r="A64" s="114"/>
      <c r="B64" s="300"/>
      <c r="C64" s="301"/>
      <c r="D64" s="302"/>
      <c r="G64" s="116"/>
    </row>
    <row r="65" spans="1:7" x14ac:dyDescent="0.25">
      <c r="A65" s="114"/>
      <c r="B65" s="303"/>
      <c r="C65" s="304"/>
      <c r="D65" s="305"/>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06" t="s">
        <v>306</v>
      </c>
      <c r="C81" s="306"/>
      <c r="D81" s="306"/>
      <c r="G81" s="116"/>
    </row>
    <row r="82" spans="1:7" ht="13.5" thickBot="1" x14ac:dyDescent="0.3">
      <c r="A82" s="114"/>
      <c r="B82" s="306"/>
      <c r="C82" s="306"/>
      <c r="D82" s="306"/>
      <c r="E82" s="12" t="s">
        <v>2</v>
      </c>
      <c r="F82" s="15"/>
      <c r="G82" s="116"/>
    </row>
    <row r="83" spans="1:7" ht="6.75" customHeight="1" x14ac:dyDescent="0.25">
      <c r="A83" s="114"/>
      <c r="G83" s="116"/>
    </row>
    <row r="84" spans="1:7" x14ac:dyDescent="0.25">
      <c r="A84" s="114"/>
      <c r="B84" s="297"/>
      <c r="C84" s="298"/>
      <c r="D84" s="299"/>
      <c r="G84" s="116"/>
    </row>
    <row r="85" spans="1:7" x14ac:dyDescent="0.25">
      <c r="A85" s="114"/>
      <c r="B85" s="300"/>
      <c r="C85" s="301"/>
      <c r="D85" s="302"/>
      <c r="G85" s="116"/>
    </row>
    <row r="86" spans="1:7" x14ac:dyDescent="0.25">
      <c r="A86" s="114"/>
      <c r="B86" s="300"/>
      <c r="C86" s="301"/>
      <c r="D86" s="302"/>
      <c r="G86" s="116"/>
    </row>
    <row r="87" spans="1:7" x14ac:dyDescent="0.25">
      <c r="A87" s="114"/>
      <c r="B87" s="300"/>
      <c r="C87" s="301"/>
      <c r="D87" s="302"/>
      <c r="G87" s="116"/>
    </row>
    <row r="88" spans="1:7" x14ac:dyDescent="0.25">
      <c r="A88" s="114"/>
      <c r="B88" s="300"/>
      <c r="C88" s="301"/>
      <c r="D88" s="302"/>
      <c r="G88" s="116"/>
    </row>
    <row r="89" spans="1:7" x14ac:dyDescent="0.25">
      <c r="A89" s="114"/>
      <c r="B89" s="300"/>
      <c r="C89" s="301"/>
      <c r="D89" s="302"/>
      <c r="G89" s="116"/>
    </row>
    <row r="90" spans="1:7" x14ac:dyDescent="0.25">
      <c r="A90" s="114"/>
      <c r="B90" s="303"/>
      <c r="C90" s="304"/>
      <c r="D90" s="305"/>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06" t="s">
        <v>306</v>
      </c>
      <c r="C106" s="306"/>
      <c r="D106" s="306"/>
      <c r="G106" s="116"/>
    </row>
    <row r="107" spans="1:7" ht="13.5" thickBot="1" x14ac:dyDescent="0.3">
      <c r="A107" s="114"/>
      <c r="B107" s="306"/>
      <c r="C107" s="306"/>
      <c r="D107" s="306"/>
      <c r="E107" s="12" t="s">
        <v>2</v>
      </c>
      <c r="F107" s="15"/>
      <c r="G107" s="116"/>
    </row>
    <row r="108" spans="1:7" ht="6.75" customHeight="1" x14ac:dyDescent="0.25">
      <c r="A108" s="114"/>
      <c r="G108" s="116"/>
    </row>
    <row r="109" spans="1:7" x14ac:dyDescent="0.25">
      <c r="A109" s="114"/>
      <c r="B109" s="297"/>
      <c r="C109" s="298"/>
      <c r="D109" s="299"/>
      <c r="G109" s="116"/>
    </row>
    <row r="110" spans="1:7" x14ac:dyDescent="0.25">
      <c r="A110" s="114"/>
      <c r="B110" s="300"/>
      <c r="C110" s="301"/>
      <c r="D110" s="302"/>
      <c r="G110" s="116"/>
    </row>
    <row r="111" spans="1:7" x14ac:dyDescent="0.25">
      <c r="A111" s="114"/>
      <c r="B111" s="300"/>
      <c r="C111" s="301"/>
      <c r="D111" s="302"/>
      <c r="G111" s="116"/>
    </row>
    <row r="112" spans="1:7" x14ac:dyDescent="0.25">
      <c r="A112" s="114"/>
      <c r="B112" s="300"/>
      <c r="C112" s="301"/>
      <c r="D112" s="302"/>
      <c r="G112" s="116"/>
    </row>
    <row r="113" spans="1:7" x14ac:dyDescent="0.25">
      <c r="A113" s="114"/>
      <c r="B113" s="300"/>
      <c r="C113" s="301"/>
      <c r="D113" s="302"/>
      <c r="G113" s="116"/>
    </row>
    <row r="114" spans="1:7" x14ac:dyDescent="0.25">
      <c r="A114" s="114"/>
      <c r="B114" s="300"/>
      <c r="C114" s="301"/>
      <c r="D114" s="302"/>
      <c r="G114" s="116"/>
    </row>
    <row r="115" spans="1:7" x14ac:dyDescent="0.25">
      <c r="A115" s="114"/>
      <c r="B115" s="303"/>
      <c r="C115" s="304"/>
      <c r="D115" s="305"/>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06" t="s">
        <v>306</v>
      </c>
      <c r="C131" s="306"/>
      <c r="D131" s="306"/>
      <c r="G131" s="116"/>
    </row>
    <row r="132" spans="1:7" ht="13.5" thickBot="1" x14ac:dyDescent="0.3">
      <c r="A132" s="114"/>
      <c r="B132" s="306"/>
      <c r="C132" s="306"/>
      <c r="D132" s="306"/>
      <c r="E132" s="12" t="s">
        <v>2</v>
      </c>
      <c r="F132" s="15"/>
      <c r="G132" s="116"/>
    </row>
    <row r="133" spans="1:7" ht="6.75" customHeight="1" x14ac:dyDescent="0.25">
      <c r="A133" s="114"/>
      <c r="G133" s="116"/>
    </row>
    <row r="134" spans="1:7" x14ac:dyDescent="0.25">
      <c r="A134" s="114"/>
      <c r="B134" s="297"/>
      <c r="C134" s="298"/>
      <c r="D134" s="299"/>
      <c r="G134" s="116"/>
    </row>
    <row r="135" spans="1:7" x14ac:dyDescent="0.25">
      <c r="A135" s="114"/>
      <c r="B135" s="300"/>
      <c r="C135" s="301"/>
      <c r="D135" s="302"/>
      <c r="G135" s="116"/>
    </row>
    <row r="136" spans="1:7" x14ac:dyDescent="0.25">
      <c r="A136" s="114"/>
      <c r="B136" s="300"/>
      <c r="C136" s="301"/>
      <c r="D136" s="302"/>
      <c r="G136" s="116"/>
    </row>
    <row r="137" spans="1:7" x14ac:dyDescent="0.25">
      <c r="A137" s="114"/>
      <c r="B137" s="300"/>
      <c r="C137" s="301"/>
      <c r="D137" s="302"/>
      <c r="G137" s="116"/>
    </row>
    <row r="138" spans="1:7" x14ac:dyDescent="0.25">
      <c r="A138" s="114"/>
      <c r="B138" s="300"/>
      <c r="C138" s="301"/>
      <c r="D138" s="302"/>
      <c r="G138" s="116"/>
    </row>
    <row r="139" spans="1:7" x14ac:dyDescent="0.25">
      <c r="A139" s="114"/>
      <c r="B139" s="300"/>
      <c r="C139" s="301"/>
      <c r="D139" s="302"/>
      <c r="G139" s="116"/>
    </row>
    <row r="140" spans="1:7" x14ac:dyDescent="0.25">
      <c r="A140" s="114"/>
      <c r="B140" s="303"/>
      <c r="C140" s="304"/>
      <c r="D140" s="305"/>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06" t="s">
        <v>306</v>
      </c>
      <c r="C156" s="306"/>
      <c r="D156" s="306"/>
      <c r="G156" s="116"/>
    </row>
    <row r="157" spans="1:7" ht="13.5" thickBot="1" x14ac:dyDescent="0.3">
      <c r="A157" s="114"/>
      <c r="B157" s="306"/>
      <c r="C157" s="306"/>
      <c r="D157" s="306"/>
      <c r="E157" s="12" t="s">
        <v>2</v>
      </c>
      <c r="F157" s="15"/>
      <c r="G157" s="116"/>
    </row>
    <row r="158" spans="1:7" ht="6.75" customHeight="1" x14ac:dyDescent="0.25">
      <c r="A158" s="114"/>
      <c r="G158" s="116"/>
    </row>
    <row r="159" spans="1:7" x14ac:dyDescent="0.25">
      <c r="A159" s="114"/>
      <c r="B159" s="297"/>
      <c r="C159" s="298"/>
      <c r="D159" s="299"/>
      <c r="G159" s="116"/>
    </row>
    <row r="160" spans="1:7" x14ac:dyDescent="0.25">
      <c r="A160" s="114"/>
      <c r="B160" s="300"/>
      <c r="C160" s="301"/>
      <c r="D160" s="302"/>
      <c r="G160" s="116"/>
    </row>
    <row r="161" spans="1:7" x14ac:dyDescent="0.25">
      <c r="A161" s="114"/>
      <c r="B161" s="300"/>
      <c r="C161" s="301"/>
      <c r="D161" s="302"/>
      <c r="G161" s="116"/>
    </row>
    <row r="162" spans="1:7" x14ac:dyDescent="0.25">
      <c r="A162" s="114"/>
      <c r="B162" s="300"/>
      <c r="C162" s="301"/>
      <c r="D162" s="302"/>
      <c r="G162" s="116"/>
    </row>
    <row r="163" spans="1:7" x14ac:dyDescent="0.25">
      <c r="A163" s="114"/>
      <c r="B163" s="300"/>
      <c r="C163" s="301"/>
      <c r="D163" s="302"/>
      <c r="G163" s="116"/>
    </row>
    <row r="164" spans="1:7" x14ac:dyDescent="0.25">
      <c r="A164" s="114"/>
      <c r="B164" s="300"/>
      <c r="C164" s="301"/>
      <c r="D164" s="302"/>
      <c r="G164" s="116"/>
    </row>
    <row r="165" spans="1:7" x14ac:dyDescent="0.25">
      <c r="A165" s="114"/>
      <c r="B165" s="303"/>
      <c r="C165" s="304"/>
      <c r="D165" s="305"/>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06" t="s">
        <v>306</v>
      </c>
      <c r="C181" s="306"/>
      <c r="D181" s="306"/>
      <c r="G181" s="116"/>
    </row>
    <row r="182" spans="1:7" ht="13.5" thickBot="1" x14ac:dyDescent="0.3">
      <c r="A182" s="114"/>
      <c r="B182" s="306"/>
      <c r="C182" s="306"/>
      <c r="D182" s="306"/>
      <c r="E182" s="12" t="s">
        <v>2</v>
      </c>
      <c r="F182" s="15"/>
      <c r="G182" s="116"/>
    </row>
    <row r="183" spans="1:7" ht="6.75" customHeight="1" x14ac:dyDescent="0.25">
      <c r="A183" s="114"/>
      <c r="G183" s="116"/>
    </row>
    <row r="184" spans="1:7" x14ac:dyDescent="0.25">
      <c r="A184" s="114"/>
      <c r="B184" s="297"/>
      <c r="C184" s="298"/>
      <c r="D184" s="299"/>
      <c r="G184" s="116"/>
    </row>
    <row r="185" spans="1:7" x14ac:dyDescent="0.25">
      <c r="A185" s="114"/>
      <c r="B185" s="300"/>
      <c r="C185" s="301"/>
      <c r="D185" s="302"/>
      <c r="G185" s="116"/>
    </row>
    <row r="186" spans="1:7" x14ac:dyDescent="0.25">
      <c r="A186" s="114"/>
      <c r="B186" s="300"/>
      <c r="C186" s="301"/>
      <c r="D186" s="302"/>
      <c r="G186" s="116"/>
    </row>
    <row r="187" spans="1:7" x14ac:dyDescent="0.25">
      <c r="A187" s="114"/>
      <c r="B187" s="300"/>
      <c r="C187" s="301"/>
      <c r="D187" s="302"/>
      <c r="G187" s="116"/>
    </row>
    <row r="188" spans="1:7" x14ac:dyDescent="0.25">
      <c r="A188" s="114"/>
      <c r="B188" s="300"/>
      <c r="C188" s="301"/>
      <c r="D188" s="302"/>
      <c r="G188" s="116"/>
    </row>
    <row r="189" spans="1:7" x14ac:dyDescent="0.25">
      <c r="A189" s="114"/>
      <c r="B189" s="300"/>
      <c r="C189" s="301"/>
      <c r="D189" s="302"/>
      <c r="G189" s="116"/>
    </row>
    <row r="190" spans="1:7" x14ac:dyDescent="0.25">
      <c r="A190" s="114"/>
      <c r="B190" s="303"/>
      <c r="C190" s="304"/>
      <c r="D190" s="305"/>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06" t="s">
        <v>306</v>
      </c>
      <c r="C206" s="306"/>
      <c r="D206" s="306"/>
      <c r="G206" s="116"/>
    </row>
    <row r="207" spans="1:7" ht="13.5" thickBot="1" x14ac:dyDescent="0.3">
      <c r="A207" s="114"/>
      <c r="B207" s="306"/>
      <c r="C207" s="306"/>
      <c r="D207" s="306"/>
      <c r="E207" s="12" t="s">
        <v>2</v>
      </c>
      <c r="F207" s="15"/>
      <c r="G207" s="116"/>
    </row>
    <row r="208" spans="1:7" ht="6.75" customHeight="1" x14ac:dyDescent="0.25">
      <c r="A208" s="114"/>
      <c r="G208" s="116"/>
    </row>
    <row r="209" spans="1:7" x14ac:dyDescent="0.25">
      <c r="A209" s="114"/>
      <c r="B209" s="297"/>
      <c r="C209" s="298"/>
      <c r="D209" s="299"/>
      <c r="G209" s="116"/>
    </row>
    <row r="210" spans="1:7" x14ac:dyDescent="0.25">
      <c r="A210" s="114"/>
      <c r="B210" s="300"/>
      <c r="C210" s="301"/>
      <c r="D210" s="302"/>
      <c r="G210" s="116"/>
    </row>
    <row r="211" spans="1:7" x14ac:dyDescent="0.25">
      <c r="A211" s="114"/>
      <c r="B211" s="300"/>
      <c r="C211" s="301"/>
      <c r="D211" s="302"/>
      <c r="G211" s="116"/>
    </row>
    <row r="212" spans="1:7" x14ac:dyDescent="0.25">
      <c r="A212" s="114"/>
      <c r="B212" s="300"/>
      <c r="C212" s="301"/>
      <c r="D212" s="302"/>
      <c r="G212" s="116"/>
    </row>
    <row r="213" spans="1:7" x14ac:dyDescent="0.25">
      <c r="A213" s="114"/>
      <c r="B213" s="300"/>
      <c r="C213" s="301"/>
      <c r="D213" s="302"/>
      <c r="G213" s="116"/>
    </row>
    <row r="214" spans="1:7" x14ac:dyDescent="0.25">
      <c r="A214" s="114"/>
      <c r="B214" s="300"/>
      <c r="C214" s="301"/>
      <c r="D214" s="302"/>
      <c r="G214" s="116"/>
    </row>
    <row r="215" spans="1:7" x14ac:dyDescent="0.25">
      <c r="A215" s="114"/>
      <c r="B215" s="303"/>
      <c r="C215" s="304"/>
      <c r="D215" s="305"/>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06" t="s">
        <v>306</v>
      </c>
      <c r="C231" s="306"/>
      <c r="D231" s="306"/>
      <c r="G231" s="116"/>
    </row>
    <row r="232" spans="1:7" ht="13.5" thickBot="1" x14ac:dyDescent="0.3">
      <c r="A232" s="114"/>
      <c r="B232" s="306"/>
      <c r="C232" s="306"/>
      <c r="D232" s="306"/>
      <c r="E232" s="12" t="s">
        <v>2</v>
      </c>
      <c r="F232" s="15"/>
      <c r="G232" s="116"/>
    </row>
    <row r="233" spans="1:7" ht="6.75" customHeight="1" x14ac:dyDescent="0.25">
      <c r="A233" s="114"/>
      <c r="G233" s="116"/>
    </row>
    <row r="234" spans="1:7" x14ac:dyDescent="0.25">
      <c r="A234" s="114"/>
      <c r="B234" s="297"/>
      <c r="C234" s="298"/>
      <c r="D234" s="299"/>
      <c r="G234" s="116"/>
    </row>
    <row r="235" spans="1:7" x14ac:dyDescent="0.25">
      <c r="A235" s="114"/>
      <c r="B235" s="300"/>
      <c r="C235" s="301"/>
      <c r="D235" s="302"/>
      <c r="G235" s="116"/>
    </row>
    <row r="236" spans="1:7" x14ac:dyDescent="0.25">
      <c r="A236" s="114"/>
      <c r="B236" s="300"/>
      <c r="C236" s="301"/>
      <c r="D236" s="302"/>
      <c r="G236" s="116"/>
    </row>
    <row r="237" spans="1:7" x14ac:dyDescent="0.25">
      <c r="A237" s="114"/>
      <c r="B237" s="300"/>
      <c r="C237" s="301"/>
      <c r="D237" s="302"/>
      <c r="G237" s="116"/>
    </row>
    <row r="238" spans="1:7" x14ac:dyDescent="0.25">
      <c r="A238" s="114"/>
      <c r="B238" s="300"/>
      <c r="C238" s="301"/>
      <c r="D238" s="302"/>
      <c r="G238" s="116"/>
    </row>
    <row r="239" spans="1:7" x14ac:dyDescent="0.25">
      <c r="A239" s="114"/>
      <c r="B239" s="300"/>
      <c r="C239" s="301"/>
      <c r="D239" s="302"/>
      <c r="G239" s="116"/>
    </row>
    <row r="240" spans="1:7" x14ac:dyDescent="0.25">
      <c r="A240" s="114"/>
      <c r="B240" s="303"/>
      <c r="C240" s="304"/>
      <c r="D240" s="305"/>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06" t="s">
        <v>306</v>
      </c>
      <c r="C256" s="306"/>
      <c r="D256" s="306"/>
      <c r="G256" s="116"/>
    </row>
    <row r="257" spans="1:7" ht="13.5" thickBot="1" x14ac:dyDescent="0.3">
      <c r="A257" s="114"/>
      <c r="B257" s="306"/>
      <c r="C257" s="306"/>
      <c r="D257" s="306"/>
      <c r="E257" s="12" t="s">
        <v>2</v>
      </c>
      <c r="F257" s="15"/>
      <c r="G257" s="116"/>
    </row>
    <row r="258" spans="1:7" ht="6.75" customHeight="1" x14ac:dyDescent="0.25">
      <c r="A258" s="114"/>
      <c r="G258" s="116"/>
    </row>
    <row r="259" spans="1:7" x14ac:dyDescent="0.25">
      <c r="A259" s="114"/>
      <c r="B259" s="297"/>
      <c r="C259" s="298"/>
      <c r="D259" s="299"/>
      <c r="G259" s="116"/>
    </row>
    <row r="260" spans="1:7" x14ac:dyDescent="0.25">
      <c r="A260" s="114"/>
      <c r="B260" s="300"/>
      <c r="C260" s="301"/>
      <c r="D260" s="302"/>
      <c r="G260" s="116"/>
    </row>
    <row r="261" spans="1:7" x14ac:dyDescent="0.25">
      <c r="A261" s="114"/>
      <c r="B261" s="300"/>
      <c r="C261" s="301"/>
      <c r="D261" s="302"/>
      <c r="G261" s="116"/>
    </row>
    <row r="262" spans="1:7" x14ac:dyDescent="0.25">
      <c r="A262" s="114"/>
      <c r="B262" s="300"/>
      <c r="C262" s="301"/>
      <c r="D262" s="302"/>
      <c r="G262" s="116"/>
    </row>
    <row r="263" spans="1:7" x14ac:dyDescent="0.25">
      <c r="A263" s="114"/>
      <c r="B263" s="300"/>
      <c r="C263" s="301"/>
      <c r="D263" s="302"/>
      <c r="G263" s="116"/>
    </row>
    <row r="264" spans="1:7" x14ac:dyDescent="0.25">
      <c r="A264" s="114"/>
      <c r="B264" s="300"/>
      <c r="C264" s="301"/>
      <c r="D264" s="302"/>
      <c r="G264" s="116"/>
    </row>
    <row r="265" spans="1:7" x14ac:dyDescent="0.25">
      <c r="A265" s="114"/>
      <c r="B265" s="303"/>
      <c r="C265" s="304"/>
      <c r="D265" s="305"/>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ht="13.5" thickBot="1" x14ac:dyDescent="0.25">
      <c r="A5" s="89"/>
      <c r="D5" s="93" t="s">
        <v>143</v>
      </c>
      <c r="E5" s="12" t="s">
        <v>2</v>
      </c>
      <c r="F5" s="15" t="s">
        <v>191</v>
      </c>
    </row>
    <row r="6" spans="1:7" ht="15" x14ac:dyDescent="0.25">
      <c r="A6" s="94" t="s">
        <v>148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94</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v>6351400</v>
      </c>
      <c r="G18" s="116"/>
    </row>
    <row r="19" spans="1:7" ht="13.5" thickBot="1" x14ac:dyDescent="0.3">
      <c r="A19" s="114"/>
      <c r="C19" s="115"/>
      <c r="G19" s="116"/>
    </row>
    <row r="20" spans="1:7" ht="13.5" thickBot="1" x14ac:dyDescent="0.3">
      <c r="A20" s="114"/>
      <c r="B20" s="90" t="s">
        <v>11</v>
      </c>
      <c r="C20" s="115"/>
      <c r="E20" s="12" t="s">
        <v>2</v>
      </c>
      <c r="F20" s="15">
        <v>6351400</v>
      </c>
      <c r="G20" s="116"/>
    </row>
    <row r="21" spans="1:7" s="113" customFormat="1" ht="15" x14ac:dyDescent="0.25">
      <c r="A21" s="117"/>
      <c r="B21" s="94"/>
      <c r="C21" s="94"/>
      <c r="D21" s="118"/>
      <c r="F21" s="99"/>
      <c r="G21" s="119"/>
    </row>
    <row r="22" spans="1:7" s="113" customFormat="1" ht="15" x14ac:dyDescent="0.25">
      <c r="A22" s="120"/>
      <c r="B22" s="41" t="s">
        <v>233</v>
      </c>
      <c r="C22" s="121"/>
      <c r="D22" s="152" t="s">
        <v>313</v>
      </c>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Yes</v>
      </c>
      <c r="G29" s="116"/>
    </row>
    <row r="30" spans="1:7" ht="6.75" customHeight="1" x14ac:dyDescent="0.25">
      <c r="A30" s="114"/>
      <c r="G30" s="116"/>
    </row>
    <row r="31" spans="1:7" ht="13.5" customHeight="1" thickBot="1" x14ac:dyDescent="0.3">
      <c r="A31" s="114"/>
      <c r="B31" s="306" t="s">
        <v>306</v>
      </c>
      <c r="C31" s="306"/>
      <c r="D31" s="306"/>
      <c r="G31" s="116"/>
    </row>
    <row r="32" spans="1:7" ht="13.5" thickBot="1" x14ac:dyDescent="0.3">
      <c r="A32" s="114"/>
      <c r="B32" s="306"/>
      <c r="C32" s="306"/>
      <c r="D32" s="306"/>
      <c r="E32" s="12" t="s">
        <v>2</v>
      </c>
      <c r="F32" s="15" t="s">
        <v>191</v>
      </c>
      <c r="G32" s="116"/>
    </row>
    <row r="33" spans="1:7" ht="6.75" customHeight="1" x14ac:dyDescent="0.25">
      <c r="A33" s="114"/>
      <c r="G33" s="116"/>
    </row>
    <row r="34" spans="1:7" ht="350.25" customHeight="1" x14ac:dyDescent="0.25">
      <c r="A34" s="114"/>
      <c r="B34" s="297" t="s">
        <v>334</v>
      </c>
      <c r="C34" s="298"/>
      <c r="D34" s="299"/>
      <c r="G34" s="116"/>
    </row>
    <row r="35" spans="1:7" x14ac:dyDescent="0.25">
      <c r="A35" s="114"/>
      <c r="B35" s="300"/>
      <c r="C35" s="301"/>
      <c r="D35" s="302"/>
      <c r="G35" s="116"/>
    </row>
    <row r="36" spans="1:7" x14ac:dyDescent="0.25">
      <c r="A36" s="114"/>
      <c r="B36" s="300"/>
      <c r="C36" s="301"/>
      <c r="D36" s="302"/>
      <c r="G36" s="116"/>
    </row>
    <row r="37" spans="1:7" x14ac:dyDescent="0.25">
      <c r="A37" s="114"/>
      <c r="B37" s="300"/>
      <c r="C37" s="301"/>
      <c r="D37" s="302"/>
      <c r="G37" s="116"/>
    </row>
    <row r="38" spans="1:7" x14ac:dyDescent="0.25">
      <c r="A38" s="114"/>
      <c r="B38" s="300"/>
      <c r="C38" s="301"/>
      <c r="D38" s="302"/>
      <c r="G38" s="116"/>
    </row>
    <row r="39" spans="1:7" x14ac:dyDescent="0.25">
      <c r="A39" s="114"/>
      <c r="B39" s="300"/>
      <c r="C39" s="301"/>
      <c r="D39" s="302"/>
      <c r="G39" s="116"/>
    </row>
    <row r="40" spans="1:7" x14ac:dyDescent="0.25">
      <c r="A40" s="114"/>
      <c r="B40" s="303"/>
      <c r="C40" s="304"/>
      <c r="D40" s="305"/>
      <c r="G40" s="116"/>
    </row>
    <row r="41" spans="1:7" ht="6.75" customHeight="1" thickBot="1" x14ac:dyDescent="0.3">
      <c r="A41" s="114"/>
      <c r="G41" s="116"/>
    </row>
    <row r="42" spans="1:7" ht="13.5" thickBot="1" x14ac:dyDescent="0.3">
      <c r="A42" s="114"/>
      <c r="B42" s="90" t="s">
        <v>20</v>
      </c>
      <c r="E42" s="12" t="s">
        <v>2</v>
      </c>
      <c r="F42" s="54" t="s">
        <v>191</v>
      </c>
      <c r="G42" s="116"/>
    </row>
    <row r="43" spans="1:7" ht="6.75" customHeight="1" thickBot="1" x14ac:dyDescent="0.3">
      <c r="A43" s="114"/>
      <c r="G43" s="116"/>
    </row>
    <row r="44" spans="1:7" ht="13.5" thickBot="1" x14ac:dyDescent="0.3">
      <c r="A44" s="114"/>
      <c r="C44" s="115" t="s">
        <v>15</v>
      </c>
      <c r="F44" s="98">
        <f>IF(F42=0," ",IF(F32="Yes",1,IF(F32="No",0,IF(F29/F42&gt;=1,1,IF(F29/F42&gt;=0.75,0.75,IF(F29/F42&gt;=0.5,0.5,IF(F29/F42&gt;=0.25,0.25,0)))))))</f>
        <v>1</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t="s">
        <v>314</v>
      </c>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Yes</v>
      </c>
      <c r="G54" s="116"/>
    </row>
    <row r="55" spans="1:7" ht="6.75" customHeight="1" x14ac:dyDescent="0.25">
      <c r="A55" s="114"/>
      <c r="G55" s="116"/>
    </row>
    <row r="56" spans="1:7" ht="13.5" customHeight="1" thickBot="1" x14ac:dyDescent="0.3">
      <c r="A56" s="114"/>
      <c r="B56" s="306" t="s">
        <v>306</v>
      </c>
      <c r="C56" s="306"/>
      <c r="D56" s="306"/>
      <c r="G56" s="116"/>
    </row>
    <row r="57" spans="1:7" ht="13.5" thickBot="1" x14ac:dyDescent="0.3">
      <c r="A57" s="114"/>
      <c r="B57" s="306"/>
      <c r="C57" s="306"/>
      <c r="D57" s="306"/>
      <c r="E57" s="12" t="s">
        <v>2</v>
      </c>
      <c r="F57" s="15" t="s">
        <v>191</v>
      </c>
      <c r="G57" s="116"/>
    </row>
    <row r="58" spans="1:7" ht="6.75" customHeight="1" x14ac:dyDescent="0.25">
      <c r="A58" s="114"/>
      <c r="G58" s="116"/>
    </row>
    <row r="59" spans="1:7" ht="81.75" customHeight="1" x14ac:dyDescent="0.25">
      <c r="A59" s="114"/>
      <c r="B59" s="297" t="s">
        <v>356</v>
      </c>
      <c r="C59" s="298"/>
      <c r="D59" s="299"/>
      <c r="G59" s="116"/>
    </row>
    <row r="60" spans="1:7" x14ac:dyDescent="0.25">
      <c r="A60" s="114"/>
      <c r="B60" s="300"/>
      <c r="C60" s="301"/>
      <c r="D60" s="302"/>
      <c r="G60" s="116"/>
    </row>
    <row r="61" spans="1:7" x14ac:dyDescent="0.25">
      <c r="A61" s="114"/>
      <c r="B61" s="300"/>
      <c r="C61" s="301"/>
      <c r="D61" s="302"/>
      <c r="G61" s="116"/>
    </row>
    <row r="62" spans="1:7" x14ac:dyDescent="0.25">
      <c r="A62" s="114"/>
      <c r="B62" s="300"/>
      <c r="C62" s="301"/>
      <c r="D62" s="302"/>
      <c r="G62" s="116"/>
    </row>
    <row r="63" spans="1:7" x14ac:dyDescent="0.25">
      <c r="A63" s="114"/>
      <c r="B63" s="300"/>
      <c r="C63" s="301"/>
      <c r="D63" s="302"/>
      <c r="G63" s="116"/>
    </row>
    <row r="64" spans="1:7" x14ac:dyDescent="0.25">
      <c r="A64" s="114"/>
      <c r="B64" s="300"/>
      <c r="C64" s="301"/>
      <c r="D64" s="302"/>
      <c r="G64" s="116"/>
    </row>
    <row r="65" spans="1:7" x14ac:dyDescent="0.25">
      <c r="A65" s="114"/>
      <c r="B65" s="303"/>
      <c r="C65" s="304"/>
      <c r="D65" s="305"/>
      <c r="G65" s="116"/>
    </row>
    <row r="66" spans="1:7" ht="6.75" customHeight="1" thickBot="1" x14ac:dyDescent="0.3">
      <c r="A66" s="114"/>
      <c r="G66" s="116"/>
    </row>
    <row r="67" spans="1:7" ht="13.5" thickBot="1" x14ac:dyDescent="0.3">
      <c r="A67" s="114"/>
      <c r="B67" s="90" t="s">
        <v>20</v>
      </c>
      <c r="E67" s="12" t="s">
        <v>2</v>
      </c>
      <c r="F67" s="54" t="s">
        <v>191</v>
      </c>
      <c r="G67" s="116"/>
    </row>
    <row r="68" spans="1:7" ht="6.75" customHeight="1" thickBot="1" x14ac:dyDescent="0.3">
      <c r="A68" s="114"/>
      <c r="G68" s="116"/>
    </row>
    <row r="69" spans="1:7" ht="13.5" thickBot="1" x14ac:dyDescent="0.3">
      <c r="A69" s="114"/>
      <c r="C69" s="115" t="s">
        <v>15</v>
      </c>
      <c r="F69" s="98">
        <f>IF(F67=0," ",IF(F57="Yes",1,IF(F57="No",0,IF(F54/F67&gt;=1,1,IF(F54/F67&gt;=0.75,0.75,IF(F54/F67&gt;=0.5,0.5,IF(F54/F67&gt;=0.25,0.25,0)))))))</f>
        <v>1</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06" t="s">
        <v>306</v>
      </c>
      <c r="C81" s="306"/>
      <c r="D81" s="306"/>
      <c r="G81" s="116"/>
    </row>
    <row r="82" spans="1:7" ht="13.5" thickBot="1" x14ac:dyDescent="0.3">
      <c r="A82" s="114"/>
      <c r="B82" s="306"/>
      <c r="C82" s="306"/>
      <c r="D82" s="306"/>
      <c r="E82" s="12" t="s">
        <v>2</v>
      </c>
      <c r="F82" s="15"/>
      <c r="G82" s="116"/>
    </row>
    <row r="83" spans="1:7" ht="6.75" customHeight="1" x14ac:dyDescent="0.25">
      <c r="A83" s="114"/>
      <c r="G83" s="116"/>
    </row>
    <row r="84" spans="1:7" x14ac:dyDescent="0.25">
      <c r="A84" s="114"/>
      <c r="B84" s="297"/>
      <c r="C84" s="298"/>
      <c r="D84" s="299"/>
      <c r="G84" s="116"/>
    </row>
    <row r="85" spans="1:7" x14ac:dyDescent="0.25">
      <c r="A85" s="114"/>
      <c r="B85" s="300"/>
      <c r="C85" s="301"/>
      <c r="D85" s="302"/>
      <c r="G85" s="116"/>
    </row>
    <row r="86" spans="1:7" x14ac:dyDescent="0.25">
      <c r="A86" s="114"/>
      <c r="B86" s="300"/>
      <c r="C86" s="301"/>
      <c r="D86" s="302"/>
      <c r="G86" s="116"/>
    </row>
    <row r="87" spans="1:7" x14ac:dyDescent="0.25">
      <c r="A87" s="114"/>
      <c r="B87" s="300"/>
      <c r="C87" s="301"/>
      <c r="D87" s="302"/>
      <c r="G87" s="116"/>
    </row>
    <row r="88" spans="1:7" x14ac:dyDescent="0.25">
      <c r="A88" s="114"/>
      <c r="B88" s="300"/>
      <c r="C88" s="301"/>
      <c r="D88" s="302"/>
      <c r="G88" s="116"/>
    </row>
    <row r="89" spans="1:7" x14ac:dyDescent="0.25">
      <c r="A89" s="114"/>
      <c r="B89" s="300"/>
      <c r="C89" s="301"/>
      <c r="D89" s="302"/>
      <c r="G89" s="116"/>
    </row>
    <row r="90" spans="1:7" x14ac:dyDescent="0.25">
      <c r="A90" s="114"/>
      <c r="B90" s="303"/>
      <c r="C90" s="304"/>
      <c r="D90" s="305"/>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06" t="s">
        <v>306</v>
      </c>
      <c r="C106" s="306"/>
      <c r="D106" s="306"/>
      <c r="G106" s="116"/>
    </row>
    <row r="107" spans="1:7" ht="13.5" thickBot="1" x14ac:dyDescent="0.3">
      <c r="A107" s="114"/>
      <c r="B107" s="306"/>
      <c r="C107" s="306"/>
      <c r="D107" s="306"/>
      <c r="E107" s="12" t="s">
        <v>2</v>
      </c>
      <c r="F107" s="15"/>
      <c r="G107" s="116"/>
    </row>
    <row r="108" spans="1:7" ht="6.75" customHeight="1" x14ac:dyDescent="0.25">
      <c r="A108" s="114"/>
      <c r="G108" s="116"/>
    </row>
    <row r="109" spans="1:7" x14ac:dyDescent="0.25">
      <c r="A109" s="114"/>
      <c r="B109" s="297"/>
      <c r="C109" s="298"/>
      <c r="D109" s="299"/>
      <c r="G109" s="116"/>
    </row>
    <row r="110" spans="1:7" x14ac:dyDescent="0.25">
      <c r="A110" s="114"/>
      <c r="B110" s="300"/>
      <c r="C110" s="301"/>
      <c r="D110" s="302"/>
      <c r="G110" s="116"/>
    </row>
    <row r="111" spans="1:7" x14ac:dyDescent="0.25">
      <c r="A111" s="114"/>
      <c r="B111" s="300"/>
      <c r="C111" s="301"/>
      <c r="D111" s="302"/>
      <c r="G111" s="116"/>
    </row>
    <row r="112" spans="1:7" x14ac:dyDescent="0.25">
      <c r="A112" s="114"/>
      <c r="B112" s="300"/>
      <c r="C112" s="301"/>
      <c r="D112" s="302"/>
      <c r="G112" s="116"/>
    </row>
    <row r="113" spans="1:7" x14ac:dyDescent="0.25">
      <c r="A113" s="114"/>
      <c r="B113" s="300"/>
      <c r="C113" s="301"/>
      <c r="D113" s="302"/>
      <c r="G113" s="116"/>
    </row>
    <row r="114" spans="1:7" x14ac:dyDescent="0.25">
      <c r="A114" s="114"/>
      <c r="B114" s="300"/>
      <c r="C114" s="301"/>
      <c r="D114" s="302"/>
      <c r="G114" s="116"/>
    </row>
    <row r="115" spans="1:7" x14ac:dyDescent="0.25">
      <c r="A115" s="114"/>
      <c r="B115" s="303"/>
      <c r="C115" s="304"/>
      <c r="D115" s="305"/>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06" t="s">
        <v>306</v>
      </c>
      <c r="C131" s="306"/>
      <c r="D131" s="306"/>
      <c r="G131" s="116"/>
    </row>
    <row r="132" spans="1:7" ht="13.5" thickBot="1" x14ac:dyDescent="0.3">
      <c r="A132" s="114"/>
      <c r="B132" s="306"/>
      <c r="C132" s="306"/>
      <c r="D132" s="306"/>
      <c r="E132" s="12" t="s">
        <v>2</v>
      </c>
      <c r="F132" s="15"/>
      <c r="G132" s="116"/>
    </row>
    <row r="133" spans="1:7" ht="6.75" customHeight="1" x14ac:dyDescent="0.25">
      <c r="A133" s="114"/>
      <c r="G133" s="116"/>
    </row>
    <row r="134" spans="1:7" x14ac:dyDescent="0.25">
      <c r="A134" s="114"/>
      <c r="B134" s="297"/>
      <c r="C134" s="298"/>
      <c r="D134" s="299"/>
      <c r="G134" s="116"/>
    </row>
    <row r="135" spans="1:7" x14ac:dyDescent="0.25">
      <c r="A135" s="114"/>
      <c r="B135" s="300"/>
      <c r="C135" s="301"/>
      <c r="D135" s="302"/>
      <c r="G135" s="116"/>
    </row>
    <row r="136" spans="1:7" x14ac:dyDescent="0.25">
      <c r="A136" s="114"/>
      <c r="B136" s="300"/>
      <c r="C136" s="301"/>
      <c r="D136" s="302"/>
      <c r="G136" s="116"/>
    </row>
    <row r="137" spans="1:7" x14ac:dyDescent="0.25">
      <c r="A137" s="114"/>
      <c r="B137" s="300"/>
      <c r="C137" s="301"/>
      <c r="D137" s="302"/>
      <c r="G137" s="116"/>
    </row>
    <row r="138" spans="1:7" x14ac:dyDescent="0.25">
      <c r="A138" s="114"/>
      <c r="B138" s="300"/>
      <c r="C138" s="301"/>
      <c r="D138" s="302"/>
      <c r="G138" s="116"/>
    </row>
    <row r="139" spans="1:7" x14ac:dyDescent="0.25">
      <c r="A139" s="114"/>
      <c r="B139" s="300"/>
      <c r="C139" s="301"/>
      <c r="D139" s="302"/>
      <c r="G139" s="116"/>
    </row>
    <row r="140" spans="1:7" x14ac:dyDescent="0.25">
      <c r="A140" s="114"/>
      <c r="B140" s="303"/>
      <c r="C140" s="304"/>
      <c r="D140" s="305"/>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06" t="s">
        <v>306</v>
      </c>
      <c r="C156" s="306"/>
      <c r="D156" s="306"/>
      <c r="G156" s="116"/>
    </row>
    <row r="157" spans="1:7" ht="13.5" thickBot="1" x14ac:dyDescent="0.3">
      <c r="A157" s="114"/>
      <c r="B157" s="306"/>
      <c r="C157" s="306"/>
      <c r="D157" s="306"/>
      <c r="E157" s="12" t="s">
        <v>2</v>
      </c>
      <c r="F157" s="15"/>
      <c r="G157" s="116"/>
    </row>
    <row r="158" spans="1:7" ht="6.75" customHeight="1" x14ac:dyDescent="0.25">
      <c r="A158" s="114"/>
      <c r="G158" s="116"/>
    </row>
    <row r="159" spans="1:7" x14ac:dyDescent="0.25">
      <c r="A159" s="114"/>
      <c r="B159" s="297"/>
      <c r="C159" s="298"/>
      <c r="D159" s="299"/>
      <c r="G159" s="116"/>
    </row>
    <row r="160" spans="1:7" x14ac:dyDescent="0.25">
      <c r="A160" s="114"/>
      <c r="B160" s="300"/>
      <c r="C160" s="301"/>
      <c r="D160" s="302"/>
      <c r="G160" s="116"/>
    </row>
    <row r="161" spans="1:7" x14ac:dyDescent="0.25">
      <c r="A161" s="114"/>
      <c r="B161" s="300"/>
      <c r="C161" s="301"/>
      <c r="D161" s="302"/>
      <c r="G161" s="116"/>
    </row>
    <row r="162" spans="1:7" x14ac:dyDescent="0.25">
      <c r="A162" s="114"/>
      <c r="B162" s="300"/>
      <c r="C162" s="301"/>
      <c r="D162" s="302"/>
      <c r="G162" s="116"/>
    </row>
    <row r="163" spans="1:7" x14ac:dyDescent="0.25">
      <c r="A163" s="114"/>
      <c r="B163" s="300"/>
      <c r="C163" s="301"/>
      <c r="D163" s="302"/>
      <c r="G163" s="116"/>
    </row>
    <row r="164" spans="1:7" x14ac:dyDescent="0.25">
      <c r="A164" s="114"/>
      <c r="B164" s="300"/>
      <c r="C164" s="301"/>
      <c r="D164" s="302"/>
      <c r="G164" s="116"/>
    </row>
    <row r="165" spans="1:7" x14ac:dyDescent="0.25">
      <c r="A165" s="114"/>
      <c r="B165" s="303"/>
      <c r="C165" s="304"/>
      <c r="D165" s="305"/>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06" t="s">
        <v>306</v>
      </c>
      <c r="C181" s="306"/>
      <c r="D181" s="306"/>
      <c r="G181" s="116"/>
    </row>
    <row r="182" spans="1:7" ht="13.5" thickBot="1" x14ac:dyDescent="0.3">
      <c r="A182" s="114"/>
      <c r="B182" s="306"/>
      <c r="C182" s="306"/>
      <c r="D182" s="306"/>
      <c r="E182" s="12" t="s">
        <v>2</v>
      </c>
      <c r="F182" s="15"/>
      <c r="G182" s="116"/>
    </row>
    <row r="183" spans="1:7" ht="6.75" customHeight="1" x14ac:dyDescent="0.25">
      <c r="A183" s="114"/>
      <c r="G183" s="116"/>
    </row>
    <row r="184" spans="1:7" x14ac:dyDescent="0.25">
      <c r="A184" s="114"/>
      <c r="B184" s="297"/>
      <c r="C184" s="298"/>
      <c r="D184" s="299"/>
      <c r="G184" s="116"/>
    </row>
    <row r="185" spans="1:7" x14ac:dyDescent="0.25">
      <c r="A185" s="114"/>
      <c r="B185" s="300"/>
      <c r="C185" s="301"/>
      <c r="D185" s="302"/>
      <c r="G185" s="116"/>
    </row>
    <row r="186" spans="1:7" x14ac:dyDescent="0.25">
      <c r="A186" s="114"/>
      <c r="B186" s="300"/>
      <c r="C186" s="301"/>
      <c r="D186" s="302"/>
      <c r="G186" s="116"/>
    </row>
    <row r="187" spans="1:7" x14ac:dyDescent="0.25">
      <c r="A187" s="114"/>
      <c r="B187" s="300"/>
      <c r="C187" s="301"/>
      <c r="D187" s="302"/>
      <c r="G187" s="116"/>
    </row>
    <row r="188" spans="1:7" x14ac:dyDescent="0.25">
      <c r="A188" s="114"/>
      <c r="B188" s="300"/>
      <c r="C188" s="301"/>
      <c r="D188" s="302"/>
      <c r="G188" s="116"/>
    </row>
    <row r="189" spans="1:7" x14ac:dyDescent="0.25">
      <c r="A189" s="114"/>
      <c r="B189" s="300"/>
      <c r="C189" s="301"/>
      <c r="D189" s="302"/>
      <c r="G189" s="116"/>
    </row>
    <row r="190" spans="1:7" x14ac:dyDescent="0.25">
      <c r="A190" s="114"/>
      <c r="B190" s="303"/>
      <c r="C190" s="304"/>
      <c r="D190" s="305"/>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06" t="s">
        <v>306</v>
      </c>
      <c r="C206" s="306"/>
      <c r="D206" s="306"/>
      <c r="G206" s="116"/>
    </row>
    <row r="207" spans="1:7" ht="13.5" thickBot="1" x14ac:dyDescent="0.3">
      <c r="A207" s="114"/>
      <c r="B207" s="306"/>
      <c r="C207" s="306"/>
      <c r="D207" s="306"/>
      <c r="E207" s="12" t="s">
        <v>2</v>
      </c>
      <c r="F207" s="15"/>
      <c r="G207" s="116"/>
    </row>
    <row r="208" spans="1:7" ht="6.75" customHeight="1" x14ac:dyDescent="0.25">
      <c r="A208" s="114"/>
      <c r="G208" s="116"/>
    </row>
    <row r="209" spans="1:7" x14ac:dyDescent="0.25">
      <c r="A209" s="114"/>
      <c r="B209" s="297"/>
      <c r="C209" s="298"/>
      <c r="D209" s="299"/>
      <c r="G209" s="116"/>
    </row>
    <row r="210" spans="1:7" x14ac:dyDescent="0.25">
      <c r="A210" s="114"/>
      <c r="B210" s="300"/>
      <c r="C210" s="301"/>
      <c r="D210" s="302"/>
      <c r="G210" s="116"/>
    </row>
    <row r="211" spans="1:7" x14ac:dyDescent="0.25">
      <c r="A211" s="114"/>
      <c r="B211" s="300"/>
      <c r="C211" s="301"/>
      <c r="D211" s="302"/>
      <c r="G211" s="116"/>
    </row>
    <row r="212" spans="1:7" x14ac:dyDescent="0.25">
      <c r="A212" s="114"/>
      <c r="B212" s="300"/>
      <c r="C212" s="301"/>
      <c r="D212" s="302"/>
      <c r="G212" s="116"/>
    </row>
    <row r="213" spans="1:7" x14ac:dyDescent="0.25">
      <c r="A213" s="114"/>
      <c r="B213" s="300"/>
      <c r="C213" s="301"/>
      <c r="D213" s="302"/>
      <c r="G213" s="116"/>
    </row>
    <row r="214" spans="1:7" x14ac:dyDescent="0.25">
      <c r="A214" s="114"/>
      <c r="B214" s="300"/>
      <c r="C214" s="301"/>
      <c r="D214" s="302"/>
      <c r="G214" s="116"/>
    </row>
    <row r="215" spans="1:7" x14ac:dyDescent="0.25">
      <c r="A215" s="114"/>
      <c r="B215" s="303"/>
      <c r="C215" s="304"/>
      <c r="D215" s="305"/>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06" t="s">
        <v>306</v>
      </c>
      <c r="C231" s="306"/>
      <c r="D231" s="306"/>
      <c r="G231" s="116"/>
    </row>
    <row r="232" spans="1:7" ht="13.5" thickBot="1" x14ac:dyDescent="0.3">
      <c r="A232" s="114"/>
      <c r="B232" s="306"/>
      <c r="C232" s="306"/>
      <c r="D232" s="306"/>
      <c r="E232" s="12" t="s">
        <v>2</v>
      </c>
      <c r="F232" s="15"/>
      <c r="G232" s="116"/>
    </row>
    <row r="233" spans="1:7" ht="6.75" customHeight="1" x14ac:dyDescent="0.25">
      <c r="A233" s="114"/>
      <c r="G233" s="116"/>
    </row>
    <row r="234" spans="1:7" x14ac:dyDescent="0.25">
      <c r="A234" s="114"/>
      <c r="B234" s="297"/>
      <c r="C234" s="298"/>
      <c r="D234" s="299"/>
      <c r="G234" s="116"/>
    </row>
    <row r="235" spans="1:7" x14ac:dyDescent="0.25">
      <c r="A235" s="114"/>
      <c r="B235" s="300"/>
      <c r="C235" s="301"/>
      <c r="D235" s="302"/>
      <c r="G235" s="116"/>
    </row>
    <row r="236" spans="1:7" x14ac:dyDescent="0.25">
      <c r="A236" s="114"/>
      <c r="B236" s="300"/>
      <c r="C236" s="301"/>
      <c r="D236" s="302"/>
      <c r="G236" s="116"/>
    </row>
    <row r="237" spans="1:7" x14ac:dyDescent="0.25">
      <c r="A237" s="114"/>
      <c r="B237" s="300"/>
      <c r="C237" s="301"/>
      <c r="D237" s="302"/>
      <c r="G237" s="116"/>
    </row>
    <row r="238" spans="1:7" x14ac:dyDescent="0.25">
      <c r="A238" s="114"/>
      <c r="B238" s="300"/>
      <c r="C238" s="301"/>
      <c r="D238" s="302"/>
      <c r="G238" s="116"/>
    </row>
    <row r="239" spans="1:7" x14ac:dyDescent="0.25">
      <c r="A239" s="114"/>
      <c r="B239" s="300"/>
      <c r="C239" s="301"/>
      <c r="D239" s="302"/>
      <c r="G239" s="116"/>
    </row>
    <row r="240" spans="1:7" x14ac:dyDescent="0.25">
      <c r="A240" s="114"/>
      <c r="B240" s="303"/>
      <c r="C240" s="304"/>
      <c r="D240" s="305"/>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06" t="s">
        <v>306</v>
      </c>
      <c r="C256" s="306"/>
      <c r="D256" s="306"/>
      <c r="G256" s="116"/>
    </row>
    <row r="257" spans="1:7" ht="13.5" thickBot="1" x14ac:dyDescent="0.3">
      <c r="A257" s="114"/>
      <c r="B257" s="306"/>
      <c r="C257" s="306"/>
      <c r="D257" s="306"/>
      <c r="E257" s="12" t="s">
        <v>2</v>
      </c>
      <c r="F257" s="15"/>
      <c r="G257" s="116"/>
    </row>
    <row r="258" spans="1:7" ht="6.75" customHeight="1" x14ac:dyDescent="0.25">
      <c r="A258" s="114"/>
      <c r="G258" s="116"/>
    </row>
    <row r="259" spans="1:7" x14ac:dyDescent="0.25">
      <c r="A259" s="114"/>
      <c r="B259" s="297"/>
      <c r="C259" s="298"/>
      <c r="D259" s="299"/>
      <c r="G259" s="116"/>
    </row>
    <row r="260" spans="1:7" x14ac:dyDescent="0.25">
      <c r="A260" s="114"/>
      <c r="B260" s="300"/>
      <c r="C260" s="301"/>
      <c r="D260" s="302"/>
      <c r="G260" s="116"/>
    </row>
    <row r="261" spans="1:7" x14ac:dyDescent="0.25">
      <c r="A261" s="114"/>
      <c r="B261" s="300"/>
      <c r="C261" s="301"/>
      <c r="D261" s="302"/>
      <c r="G261" s="116"/>
    </row>
    <row r="262" spans="1:7" x14ac:dyDescent="0.25">
      <c r="A262" s="114"/>
      <c r="B262" s="300"/>
      <c r="C262" s="301"/>
      <c r="D262" s="302"/>
      <c r="G262" s="116"/>
    </row>
    <row r="263" spans="1:7" x14ac:dyDescent="0.25">
      <c r="A263" s="114"/>
      <c r="B263" s="300"/>
      <c r="C263" s="301"/>
      <c r="D263" s="302"/>
      <c r="G263" s="116"/>
    </row>
    <row r="264" spans="1:7" x14ac:dyDescent="0.25">
      <c r="A264" s="114"/>
      <c r="B264" s="300"/>
      <c r="C264" s="301"/>
      <c r="D264" s="302"/>
      <c r="G264" s="116"/>
    </row>
    <row r="265" spans="1:7" x14ac:dyDescent="0.25">
      <c r="A265" s="114"/>
      <c r="B265" s="303"/>
      <c r="C265" s="304"/>
      <c r="D265" s="305"/>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55000000000000004" right="0.55000000000000004" top="0.75" bottom="0.75" header="0.3" footer="0.3"/>
  <pageSetup scale="75" orientation="portrait" r:id="rId1"/>
  <headerFooter>
    <oddHeader>&amp;C&amp;"-,Bold"&amp;14DSRIP Annual Reporting Form</oddHeader>
    <oddFooter>&amp;C&amp;A&amp;R&amp;P of &amp;N&amp;L&amp;D</oddFooter>
  </headerFooter>
  <rowBreaks count="3" manualBreakCount="3">
    <brk id="70" max="6" man="1"/>
    <brk id="145" max="6" man="1"/>
    <brk id="22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sheetPr>
  <dimension ref="A1:G270"/>
  <sheetViews>
    <sheetView showGridLines="0" view="pageBreakPreview" topLeftCell="A176" zoomScale="85" zoomScaleNormal="90" zoomScaleSheetLayoutView="85" zoomScalePageLayoutView="90" workbookViewId="0"/>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ht="13.5" thickBot="1" x14ac:dyDescent="0.25">
      <c r="A5" s="89"/>
      <c r="D5" s="93" t="s">
        <v>143</v>
      </c>
      <c r="E5" s="12" t="s">
        <v>2</v>
      </c>
      <c r="F5" s="15"/>
    </row>
    <row r="6" spans="1:7" ht="15" x14ac:dyDescent="0.25">
      <c r="A6" s="94" t="s">
        <v>149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95</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c r="G18" s="116"/>
    </row>
    <row r="19" spans="1:7" ht="13.5" thickBot="1" x14ac:dyDescent="0.3">
      <c r="A19" s="114"/>
      <c r="C19" s="115"/>
      <c r="G19" s="116"/>
    </row>
    <row r="20" spans="1:7" ht="13.5" thickBot="1" x14ac:dyDescent="0.3">
      <c r="A20" s="114"/>
      <c r="B20" s="90" t="s">
        <v>11</v>
      </c>
      <c r="C20" s="115"/>
      <c r="E20" s="12" t="s">
        <v>2</v>
      </c>
      <c r="F20" s="15"/>
      <c r="G20" s="116"/>
    </row>
    <row r="21" spans="1:7" s="113" customFormat="1" ht="15" x14ac:dyDescent="0.25">
      <c r="A21" s="117"/>
      <c r="B21" s="94"/>
      <c r="C21" s="94"/>
      <c r="D21" s="118"/>
      <c r="F21" s="99"/>
      <c r="G21" s="119"/>
    </row>
    <row r="22" spans="1:7" s="113" customFormat="1" ht="15" x14ac:dyDescent="0.25">
      <c r="A22" s="120"/>
      <c r="B22" s="41" t="s">
        <v>233</v>
      </c>
      <c r="C22" s="121"/>
      <c r="D22" s="152"/>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N/A</v>
      </c>
      <c r="G29" s="116"/>
    </row>
    <row r="30" spans="1:7" ht="6.75" customHeight="1" x14ac:dyDescent="0.25">
      <c r="A30" s="114"/>
      <c r="G30" s="116"/>
    </row>
    <row r="31" spans="1:7" ht="13.5" customHeight="1" thickBot="1" x14ac:dyDescent="0.3">
      <c r="A31" s="114"/>
      <c r="B31" s="306" t="s">
        <v>306</v>
      </c>
      <c r="C31" s="306"/>
      <c r="D31" s="306"/>
      <c r="G31" s="116"/>
    </row>
    <row r="32" spans="1:7" ht="13.5" thickBot="1" x14ac:dyDescent="0.3">
      <c r="A32" s="114"/>
      <c r="B32" s="306"/>
      <c r="C32" s="306"/>
      <c r="D32" s="306"/>
      <c r="E32" s="12" t="s">
        <v>2</v>
      </c>
      <c r="F32" s="15"/>
      <c r="G32" s="116"/>
    </row>
    <row r="33" spans="1:7" ht="6.75" customHeight="1" x14ac:dyDescent="0.25">
      <c r="A33" s="114"/>
      <c r="G33" s="116"/>
    </row>
    <row r="34" spans="1:7" x14ac:dyDescent="0.25">
      <c r="A34" s="114"/>
      <c r="B34" s="297"/>
      <c r="C34" s="298"/>
      <c r="D34" s="299"/>
      <c r="G34" s="116"/>
    </row>
    <row r="35" spans="1:7" x14ac:dyDescent="0.25">
      <c r="A35" s="114"/>
      <c r="B35" s="300"/>
      <c r="C35" s="301"/>
      <c r="D35" s="302"/>
      <c r="G35" s="116"/>
    </row>
    <row r="36" spans="1:7" x14ac:dyDescent="0.25">
      <c r="A36" s="114"/>
      <c r="B36" s="300"/>
      <c r="C36" s="301"/>
      <c r="D36" s="302"/>
      <c r="G36" s="116"/>
    </row>
    <row r="37" spans="1:7" x14ac:dyDescent="0.25">
      <c r="A37" s="114"/>
      <c r="B37" s="300"/>
      <c r="C37" s="301"/>
      <c r="D37" s="302"/>
      <c r="G37" s="116"/>
    </row>
    <row r="38" spans="1:7" x14ac:dyDescent="0.25">
      <c r="A38" s="114"/>
      <c r="B38" s="300"/>
      <c r="C38" s="301"/>
      <c r="D38" s="302"/>
      <c r="G38" s="116"/>
    </row>
    <row r="39" spans="1:7" x14ac:dyDescent="0.25">
      <c r="A39" s="114"/>
      <c r="B39" s="300"/>
      <c r="C39" s="301"/>
      <c r="D39" s="302"/>
      <c r="G39" s="116"/>
    </row>
    <row r="40" spans="1:7" x14ac:dyDescent="0.25">
      <c r="A40" s="114"/>
      <c r="B40" s="303"/>
      <c r="C40" s="304"/>
      <c r="D40" s="305"/>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06" t="s">
        <v>306</v>
      </c>
      <c r="C56" s="306"/>
      <c r="D56" s="306"/>
      <c r="G56" s="116"/>
    </row>
    <row r="57" spans="1:7" ht="13.5" thickBot="1" x14ac:dyDescent="0.3">
      <c r="A57" s="114"/>
      <c r="B57" s="306"/>
      <c r="C57" s="306"/>
      <c r="D57" s="306"/>
      <c r="E57" s="12" t="s">
        <v>2</v>
      </c>
      <c r="F57" s="15"/>
      <c r="G57" s="116"/>
    </row>
    <row r="58" spans="1:7" ht="6.75" customHeight="1" x14ac:dyDescent="0.25">
      <c r="A58" s="114"/>
      <c r="G58" s="116"/>
    </row>
    <row r="59" spans="1:7" x14ac:dyDescent="0.25">
      <c r="A59" s="114"/>
      <c r="B59" s="297"/>
      <c r="C59" s="298"/>
      <c r="D59" s="299"/>
      <c r="G59" s="116"/>
    </row>
    <row r="60" spans="1:7" x14ac:dyDescent="0.25">
      <c r="A60" s="114"/>
      <c r="B60" s="300"/>
      <c r="C60" s="301"/>
      <c r="D60" s="302"/>
      <c r="G60" s="116"/>
    </row>
    <row r="61" spans="1:7" x14ac:dyDescent="0.25">
      <c r="A61" s="114"/>
      <c r="B61" s="300"/>
      <c r="C61" s="301"/>
      <c r="D61" s="302"/>
      <c r="G61" s="116"/>
    </row>
    <row r="62" spans="1:7" x14ac:dyDescent="0.25">
      <c r="A62" s="114"/>
      <c r="B62" s="300"/>
      <c r="C62" s="301"/>
      <c r="D62" s="302"/>
      <c r="G62" s="116"/>
    </row>
    <row r="63" spans="1:7" x14ac:dyDescent="0.25">
      <c r="A63" s="114"/>
      <c r="B63" s="300"/>
      <c r="C63" s="301"/>
      <c r="D63" s="302"/>
      <c r="G63" s="116"/>
    </row>
    <row r="64" spans="1:7" x14ac:dyDescent="0.25">
      <c r="A64" s="114"/>
      <c r="B64" s="300"/>
      <c r="C64" s="301"/>
      <c r="D64" s="302"/>
      <c r="G64" s="116"/>
    </row>
    <row r="65" spans="1:7" x14ac:dyDescent="0.25">
      <c r="A65" s="114"/>
      <c r="B65" s="303"/>
      <c r="C65" s="304"/>
      <c r="D65" s="305"/>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06" t="s">
        <v>306</v>
      </c>
      <c r="C81" s="306"/>
      <c r="D81" s="306"/>
      <c r="G81" s="116"/>
    </row>
    <row r="82" spans="1:7" ht="13.5" thickBot="1" x14ac:dyDescent="0.3">
      <c r="A82" s="114"/>
      <c r="B82" s="306"/>
      <c r="C82" s="306"/>
      <c r="D82" s="306"/>
      <c r="E82" s="12" t="s">
        <v>2</v>
      </c>
      <c r="F82" s="15"/>
      <c r="G82" s="116"/>
    </row>
    <row r="83" spans="1:7" ht="6.75" customHeight="1" x14ac:dyDescent="0.25">
      <c r="A83" s="114"/>
      <c r="G83" s="116"/>
    </row>
    <row r="84" spans="1:7" x14ac:dyDescent="0.25">
      <c r="A84" s="114"/>
      <c r="B84" s="297"/>
      <c r="C84" s="298"/>
      <c r="D84" s="299"/>
      <c r="G84" s="116"/>
    </row>
    <row r="85" spans="1:7" x14ac:dyDescent="0.25">
      <c r="A85" s="114"/>
      <c r="B85" s="300"/>
      <c r="C85" s="301"/>
      <c r="D85" s="302"/>
      <c r="G85" s="116"/>
    </row>
    <row r="86" spans="1:7" x14ac:dyDescent="0.25">
      <c r="A86" s="114"/>
      <c r="B86" s="300"/>
      <c r="C86" s="301"/>
      <c r="D86" s="302"/>
      <c r="G86" s="116"/>
    </row>
    <row r="87" spans="1:7" x14ac:dyDescent="0.25">
      <c r="A87" s="114"/>
      <c r="B87" s="300"/>
      <c r="C87" s="301"/>
      <c r="D87" s="302"/>
      <c r="G87" s="116"/>
    </row>
    <row r="88" spans="1:7" x14ac:dyDescent="0.25">
      <c r="A88" s="114"/>
      <c r="B88" s="300"/>
      <c r="C88" s="301"/>
      <c r="D88" s="302"/>
      <c r="G88" s="116"/>
    </row>
    <row r="89" spans="1:7" x14ac:dyDescent="0.25">
      <c r="A89" s="114"/>
      <c r="B89" s="300"/>
      <c r="C89" s="301"/>
      <c r="D89" s="302"/>
      <c r="G89" s="116"/>
    </row>
    <row r="90" spans="1:7" x14ac:dyDescent="0.25">
      <c r="A90" s="114"/>
      <c r="B90" s="303"/>
      <c r="C90" s="304"/>
      <c r="D90" s="305"/>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06" t="s">
        <v>306</v>
      </c>
      <c r="C106" s="306"/>
      <c r="D106" s="306"/>
      <c r="G106" s="116"/>
    </row>
    <row r="107" spans="1:7" ht="13.5" thickBot="1" x14ac:dyDescent="0.3">
      <c r="A107" s="114"/>
      <c r="B107" s="306"/>
      <c r="C107" s="306"/>
      <c r="D107" s="306"/>
      <c r="E107" s="12" t="s">
        <v>2</v>
      </c>
      <c r="F107" s="15"/>
      <c r="G107" s="116"/>
    </row>
    <row r="108" spans="1:7" ht="6.75" customHeight="1" x14ac:dyDescent="0.25">
      <c r="A108" s="114"/>
      <c r="G108" s="116"/>
    </row>
    <row r="109" spans="1:7" x14ac:dyDescent="0.25">
      <c r="A109" s="114"/>
      <c r="B109" s="297"/>
      <c r="C109" s="298"/>
      <c r="D109" s="299"/>
      <c r="G109" s="116"/>
    </row>
    <row r="110" spans="1:7" x14ac:dyDescent="0.25">
      <c r="A110" s="114"/>
      <c r="B110" s="300"/>
      <c r="C110" s="301"/>
      <c r="D110" s="302"/>
      <c r="G110" s="116"/>
    </row>
    <row r="111" spans="1:7" x14ac:dyDescent="0.25">
      <c r="A111" s="114"/>
      <c r="B111" s="300"/>
      <c r="C111" s="301"/>
      <c r="D111" s="302"/>
      <c r="G111" s="116"/>
    </row>
    <row r="112" spans="1:7" x14ac:dyDescent="0.25">
      <c r="A112" s="114"/>
      <c r="B112" s="300"/>
      <c r="C112" s="301"/>
      <c r="D112" s="302"/>
      <c r="G112" s="116"/>
    </row>
    <row r="113" spans="1:7" x14ac:dyDescent="0.25">
      <c r="A113" s="114"/>
      <c r="B113" s="300"/>
      <c r="C113" s="301"/>
      <c r="D113" s="302"/>
      <c r="G113" s="116"/>
    </row>
    <row r="114" spans="1:7" x14ac:dyDescent="0.25">
      <c r="A114" s="114"/>
      <c r="B114" s="300"/>
      <c r="C114" s="301"/>
      <c r="D114" s="302"/>
      <c r="G114" s="116"/>
    </row>
    <row r="115" spans="1:7" x14ac:dyDescent="0.25">
      <c r="A115" s="114"/>
      <c r="B115" s="303"/>
      <c r="C115" s="304"/>
      <c r="D115" s="305"/>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06" t="s">
        <v>306</v>
      </c>
      <c r="C131" s="306"/>
      <c r="D131" s="306"/>
      <c r="G131" s="116"/>
    </row>
    <row r="132" spans="1:7" ht="13.5" thickBot="1" x14ac:dyDescent="0.3">
      <c r="A132" s="114"/>
      <c r="B132" s="306"/>
      <c r="C132" s="306"/>
      <c r="D132" s="306"/>
      <c r="E132" s="12" t="s">
        <v>2</v>
      </c>
      <c r="F132" s="15"/>
      <c r="G132" s="116"/>
    </row>
    <row r="133" spans="1:7" ht="6.75" customHeight="1" x14ac:dyDescent="0.25">
      <c r="A133" s="114"/>
      <c r="G133" s="116"/>
    </row>
    <row r="134" spans="1:7" x14ac:dyDescent="0.25">
      <c r="A134" s="114"/>
      <c r="B134" s="297"/>
      <c r="C134" s="298"/>
      <c r="D134" s="299"/>
      <c r="G134" s="116"/>
    </row>
    <row r="135" spans="1:7" x14ac:dyDescent="0.25">
      <c r="A135" s="114"/>
      <c r="B135" s="300"/>
      <c r="C135" s="301"/>
      <c r="D135" s="302"/>
      <c r="G135" s="116"/>
    </row>
    <row r="136" spans="1:7" x14ac:dyDescent="0.25">
      <c r="A136" s="114"/>
      <c r="B136" s="300"/>
      <c r="C136" s="301"/>
      <c r="D136" s="302"/>
      <c r="G136" s="116"/>
    </row>
    <row r="137" spans="1:7" x14ac:dyDescent="0.25">
      <c r="A137" s="114"/>
      <c r="B137" s="300"/>
      <c r="C137" s="301"/>
      <c r="D137" s="302"/>
      <c r="G137" s="116"/>
    </row>
    <row r="138" spans="1:7" x14ac:dyDescent="0.25">
      <c r="A138" s="114"/>
      <c r="B138" s="300"/>
      <c r="C138" s="301"/>
      <c r="D138" s="302"/>
      <c r="G138" s="116"/>
    </row>
    <row r="139" spans="1:7" x14ac:dyDescent="0.25">
      <c r="A139" s="114"/>
      <c r="B139" s="300"/>
      <c r="C139" s="301"/>
      <c r="D139" s="302"/>
      <c r="G139" s="116"/>
    </row>
    <row r="140" spans="1:7" x14ac:dyDescent="0.25">
      <c r="A140" s="114"/>
      <c r="B140" s="303"/>
      <c r="C140" s="304"/>
      <c r="D140" s="305"/>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06" t="s">
        <v>306</v>
      </c>
      <c r="C156" s="306"/>
      <c r="D156" s="306"/>
      <c r="G156" s="116"/>
    </row>
    <row r="157" spans="1:7" ht="13.5" thickBot="1" x14ac:dyDescent="0.3">
      <c r="A157" s="114"/>
      <c r="B157" s="306"/>
      <c r="C157" s="306"/>
      <c r="D157" s="306"/>
      <c r="E157" s="12" t="s">
        <v>2</v>
      </c>
      <c r="F157" s="15"/>
      <c r="G157" s="116"/>
    </row>
    <row r="158" spans="1:7" ht="6.75" customHeight="1" x14ac:dyDescent="0.25">
      <c r="A158" s="114"/>
      <c r="G158" s="116"/>
    </row>
    <row r="159" spans="1:7" x14ac:dyDescent="0.25">
      <c r="A159" s="114"/>
      <c r="B159" s="297"/>
      <c r="C159" s="298"/>
      <c r="D159" s="299"/>
      <c r="G159" s="116"/>
    </row>
    <row r="160" spans="1:7" x14ac:dyDescent="0.25">
      <c r="A160" s="114"/>
      <c r="B160" s="300"/>
      <c r="C160" s="301"/>
      <c r="D160" s="302"/>
      <c r="G160" s="116"/>
    </row>
    <row r="161" spans="1:7" x14ac:dyDescent="0.25">
      <c r="A161" s="114"/>
      <c r="B161" s="300"/>
      <c r="C161" s="301"/>
      <c r="D161" s="302"/>
      <c r="G161" s="116"/>
    </row>
    <row r="162" spans="1:7" x14ac:dyDescent="0.25">
      <c r="A162" s="114"/>
      <c r="B162" s="300"/>
      <c r="C162" s="301"/>
      <c r="D162" s="302"/>
      <c r="G162" s="116"/>
    </row>
    <row r="163" spans="1:7" x14ac:dyDescent="0.25">
      <c r="A163" s="114"/>
      <c r="B163" s="300"/>
      <c r="C163" s="301"/>
      <c r="D163" s="302"/>
      <c r="G163" s="116"/>
    </row>
    <row r="164" spans="1:7" x14ac:dyDescent="0.25">
      <c r="A164" s="114"/>
      <c r="B164" s="300"/>
      <c r="C164" s="301"/>
      <c r="D164" s="302"/>
      <c r="G164" s="116"/>
    </row>
    <row r="165" spans="1:7" x14ac:dyDescent="0.25">
      <c r="A165" s="114"/>
      <c r="B165" s="303"/>
      <c r="C165" s="304"/>
      <c r="D165" s="305"/>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06" t="s">
        <v>306</v>
      </c>
      <c r="C181" s="306"/>
      <c r="D181" s="306"/>
      <c r="G181" s="116"/>
    </row>
    <row r="182" spans="1:7" ht="13.5" thickBot="1" x14ac:dyDescent="0.3">
      <c r="A182" s="114"/>
      <c r="B182" s="306"/>
      <c r="C182" s="306"/>
      <c r="D182" s="306"/>
      <c r="E182" s="12" t="s">
        <v>2</v>
      </c>
      <c r="F182" s="15"/>
      <c r="G182" s="116"/>
    </row>
    <row r="183" spans="1:7" ht="6.75" customHeight="1" x14ac:dyDescent="0.25">
      <c r="A183" s="114"/>
      <c r="G183" s="116"/>
    </row>
    <row r="184" spans="1:7" x14ac:dyDescent="0.25">
      <c r="A184" s="114"/>
      <c r="B184" s="297"/>
      <c r="C184" s="298"/>
      <c r="D184" s="299"/>
      <c r="G184" s="116"/>
    </row>
    <row r="185" spans="1:7" x14ac:dyDescent="0.25">
      <c r="A185" s="114"/>
      <c r="B185" s="300"/>
      <c r="C185" s="301"/>
      <c r="D185" s="302"/>
      <c r="G185" s="116"/>
    </row>
    <row r="186" spans="1:7" x14ac:dyDescent="0.25">
      <c r="A186" s="114"/>
      <c r="B186" s="300"/>
      <c r="C186" s="301"/>
      <c r="D186" s="302"/>
      <c r="G186" s="116"/>
    </row>
    <row r="187" spans="1:7" x14ac:dyDescent="0.25">
      <c r="A187" s="114"/>
      <c r="B187" s="300"/>
      <c r="C187" s="301"/>
      <c r="D187" s="302"/>
      <c r="G187" s="116"/>
    </row>
    <row r="188" spans="1:7" x14ac:dyDescent="0.25">
      <c r="A188" s="114"/>
      <c r="B188" s="300"/>
      <c r="C188" s="301"/>
      <c r="D188" s="302"/>
      <c r="G188" s="116"/>
    </row>
    <row r="189" spans="1:7" x14ac:dyDescent="0.25">
      <c r="A189" s="114"/>
      <c r="B189" s="300"/>
      <c r="C189" s="301"/>
      <c r="D189" s="302"/>
      <c r="G189" s="116"/>
    </row>
    <row r="190" spans="1:7" x14ac:dyDescent="0.25">
      <c r="A190" s="114"/>
      <c r="B190" s="303"/>
      <c r="C190" s="304"/>
      <c r="D190" s="305"/>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06" t="s">
        <v>306</v>
      </c>
      <c r="C206" s="306"/>
      <c r="D206" s="306"/>
      <c r="G206" s="116"/>
    </row>
    <row r="207" spans="1:7" ht="13.5" thickBot="1" x14ac:dyDescent="0.3">
      <c r="A207" s="114"/>
      <c r="B207" s="306"/>
      <c r="C207" s="306"/>
      <c r="D207" s="306"/>
      <c r="E207" s="12" t="s">
        <v>2</v>
      </c>
      <c r="F207" s="15"/>
      <c r="G207" s="116"/>
    </row>
    <row r="208" spans="1:7" ht="6.75" customHeight="1" x14ac:dyDescent="0.25">
      <c r="A208" s="114"/>
      <c r="G208" s="116"/>
    </row>
    <row r="209" spans="1:7" x14ac:dyDescent="0.25">
      <c r="A209" s="114"/>
      <c r="B209" s="297"/>
      <c r="C209" s="298"/>
      <c r="D209" s="299"/>
      <c r="G209" s="116"/>
    </row>
    <row r="210" spans="1:7" x14ac:dyDescent="0.25">
      <c r="A210" s="114"/>
      <c r="B210" s="300"/>
      <c r="C210" s="301"/>
      <c r="D210" s="302"/>
      <c r="G210" s="116"/>
    </row>
    <row r="211" spans="1:7" x14ac:dyDescent="0.25">
      <c r="A211" s="114"/>
      <c r="B211" s="300"/>
      <c r="C211" s="301"/>
      <c r="D211" s="302"/>
      <c r="G211" s="116"/>
    </row>
    <row r="212" spans="1:7" x14ac:dyDescent="0.25">
      <c r="A212" s="114"/>
      <c r="B212" s="300"/>
      <c r="C212" s="301"/>
      <c r="D212" s="302"/>
      <c r="G212" s="116"/>
    </row>
    <row r="213" spans="1:7" x14ac:dyDescent="0.25">
      <c r="A213" s="114"/>
      <c r="B213" s="300"/>
      <c r="C213" s="301"/>
      <c r="D213" s="302"/>
      <c r="G213" s="116"/>
    </row>
    <row r="214" spans="1:7" x14ac:dyDescent="0.25">
      <c r="A214" s="114"/>
      <c r="B214" s="300"/>
      <c r="C214" s="301"/>
      <c r="D214" s="302"/>
      <c r="G214" s="116"/>
    </row>
    <row r="215" spans="1:7" x14ac:dyDescent="0.25">
      <c r="A215" s="114"/>
      <c r="B215" s="303"/>
      <c r="C215" s="304"/>
      <c r="D215" s="305"/>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06" t="s">
        <v>306</v>
      </c>
      <c r="C231" s="306"/>
      <c r="D231" s="306"/>
      <c r="G231" s="116"/>
    </row>
    <row r="232" spans="1:7" ht="13.5" thickBot="1" x14ac:dyDescent="0.3">
      <c r="A232" s="114"/>
      <c r="B232" s="306"/>
      <c r="C232" s="306"/>
      <c r="D232" s="306"/>
      <c r="E232" s="12" t="s">
        <v>2</v>
      </c>
      <c r="F232" s="15"/>
      <c r="G232" s="116"/>
    </row>
    <row r="233" spans="1:7" ht="6.75" customHeight="1" x14ac:dyDescent="0.25">
      <c r="A233" s="114"/>
      <c r="G233" s="116"/>
    </row>
    <row r="234" spans="1:7" x14ac:dyDescent="0.25">
      <c r="A234" s="114"/>
      <c r="B234" s="297"/>
      <c r="C234" s="298"/>
      <c r="D234" s="299"/>
      <c r="G234" s="116"/>
    </row>
    <row r="235" spans="1:7" x14ac:dyDescent="0.25">
      <c r="A235" s="114"/>
      <c r="B235" s="300"/>
      <c r="C235" s="301"/>
      <c r="D235" s="302"/>
      <c r="G235" s="116"/>
    </row>
    <row r="236" spans="1:7" x14ac:dyDescent="0.25">
      <c r="A236" s="114"/>
      <c r="B236" s="300"/>
      <c r="C236" s="301"/>
      <c r="D236" s="302"/>
      <c r="G236" s="116"/>
    </row>
    <row r="237" spans="1:7" x14ac:dyDescent="0.25">
      <c r="A237" s="114"/>
      <c r="B237" s="300"/>
      <c r="C237" s="301"/>
      <c r="D237" s="302"/>
      <c r="G237" s="116"/>
    </row>
    <row r="238" spans="1:7" x14ac:dyDescent="0.25">
      <c r="A238" s="114"/>
      <c r="B238" s="300"/>
      <c r="C238" s="301"/>
      <c r="D238" s="302"/>
      <c r="G238" s="116"/>
    </row>
    <row r="239" spans="1:7" x14ac:dyDescent="0.25">
      <c r="A239" s="114"/>
      <c r="B239" s="300"/>
      <c r="C239" s="301"/>
      <c r="D239" s="302"/>
      <c r="G239" s="116"/>
    </row>
    <row r="240" spans="1:7" x14ac:dyDescent="0.25">
      <c r="A240" s="114"/>
      <c r="B240" s="303"/>
      <c r="C240" s="304"/>
      <c r="D240" s="305"/>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06" t="s">
        <v>306</v>
      </c>
      <c r="C256" s="306"/>
      <c r="D256" s="306"/>
      <c r="G256" s="116"/>
    </row>
    <row r="257" spans="1:7" ht="13.5" thickBot="1" x14ac:dyDescent="0.3">
      <c r="A257" s="114"/>
      <c r="B257" s="306"/>
      <c r="C257" s="306"/>
      <c r="D257" s="306"/>
      <c r="E257" s="12" t="s">
        <v>2</v>
      </c>
      <c r="F257" s="15"/>
      <c r="G257" s="116"/>
    </row>
    <row r="258" spans="1:7" ht="6.75" customHeight="1" x14ac:dyDescent="0.25">
      <c r="A258" s="114"/>
      <c r="G258" s="116"/>
    </row>
    <row r="259" spans="1:7" x14ac:dyDescent="0.25">
      <c r="A259" s="114"/>
      <c r="B259" s="297"/>
      <c r="C259" s="298"/>
      <c r="D259" s="299"/>
      <c r="G259" s="116"/>
    </row>
    <row r="260" spans="1:7" x14ac:dyDescent="0.25">
      <c r="A260" s="114"/>
      <c r="B260" s="300"/>
      <c r="C260" s="301"/>
      <c r="D260" s="302"/>
      <c r="G260" s="116"/>
    </row>
    <row r="261" spans="1:7" x14ac:dyDescent="0.25">
      <c r="A261" s="114"/>
      <c r="B261" s="300"/>
      <c r="C261" s="301"/>
      <c r="D261" s="302"/>
      <c r="G261" s="116"/>
    </row>
    <row r="262" spans="1:7" x14ac:dyDescent="0.25">
      <c r="A262" s="114"/>
      <c r="B262" s="300"/>
      <c r="C262" s="301"/>
      <c r="D262" s="302"/>
      <c r="G262" s="116"/>
    </row>
    <row r="263" spans="1:7" x14ac:dyDescent="0.25">
      <c r="A263" s="114"/>
      <c r="B263" s="300"/>
      <c r="C263" s="301"/>
      <c r="D263" s="302"/>
      <c r="G263" s="116"/>
    </row>
    <row r="264" spans="1:7" x14ac:dyDescent="0.25">
      <c r="A264" s="114"/>
      <c r="B264" s="300"/>
      <c r="C264" s="301"/>
      <c r="D264" s="302"/>
      <c r="G264" s="116"/>
    </row>
    <row r="265" spans="1:7" x14ac:dyDescent="0.25">
      <c r="A265" s="114"/>
      <c r="B265" s="303"/>
      <c r="C265" s="304"/>
      <c r="D265" s="305"/>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disablePrompts="1"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sheetPr>
  <dimension ref="A1:G270"/>
  <sheetViews>
    <sheetView showGridLines="0" view="pageBreakPreview" topLeftCell="A209" zoomScale="85" zoomScaleNormal="90" zoomScaleSheetLayoutView="85" zoomScalePageLayoutView="90" workbookViewId="0">
      <selection activeCell="B31" sqref="B31:D32"/>
    </sheetView>
  </sheetViews>
  <sheetFormatPr defaultColWidth="10" defaultRowHeight="12.75" x14ac:dyDescent="0.25"/>
  <cols>
    <col min="1" max="1" width="1.7109375" style="90" customWidth="1"/>
    <col min="2" max="2" width="2.140625" style="90" customWidth="1"/>
    <col min="3" max="3" width="23.140625" style="90" customWidth="1"/>
    <col min="4" max="4" width="72.7109375"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ht="13.5" thickBot="1" x14ac:dyDescent="0.25">
      <c r="A5" s="89"/>
      <c r="D5" s="93" t="s">
        <v>143</v>
      </c>
      <c r="E5" s="12" t="s">
        <v>2</v>
      </c>
      <c r="F5" s="15"/>
    </row>
    <row r="6" spans="1:7" ht="15" x14ac:dyDescent="0.25">
      <c r="A6" s="117" t="s">
        <v>150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96</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c r="G18" s="116"/>
    </row>
    <row r="19" spans="1:7" ht="13.5" thickBot="1" x14ac:dyDescent="0.3">
      <c r="A19" s="114"/>
      <c r="C19" s="115"/>
      <c r="G19" s="116"/>
    </row>
    <row r="20" spans="1:7" ht="13.5" thickBot="1" x14ac:dyDescent="0.3">
      <c r="A20" s="114"/>
      <c r="B20" s="90" t="s">
        <v>11</v>
      </c>
      <c r="C20" s="115"/>
      <c r="E20" s="12" t="s">
        <v>2</v>
      </c>
      <c r="F20" s="15"/>
      <c r="G20" s="116"/>
    </row>
    <row r="21" spans="1:7" s="113" customFormat="1" ht="15" x14ac:dyDescent="0.25">
      <c r="A21" s="117"/>
      <c r="B21" s="94"/>
      <c r="C21" s="94"/>
      <c r="D21" s="118"/>
      <c r="F21" s="99"/>
      <c r="G21" s="119"/>
    </row>
    <row r="22" spans="1:7" s="113" customFormat="1" ht="15" x14ac:dyDescent="0.25">
      <c r="A22" s="120"/>
      <c r="B22" s="41" t="s">
        <v>233</v>
      </c>
      <c r="C22" s="121"/>
      <c r="D22" s="152"/>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N/A</v>
      </c>
      <c r="G29" s="116"/>
    </row>
    <row r="30" spans="1:7" ht="6.75" customHeight="1" x14ac:dyDescent="0.25">
      <c r="A30" s="114"/>
      <c r="G30" s="116"/>
    </row>
    <row r="31" spans="1:7" ht="13.5" customHeight="1" thickBot="1" x14ac:dyDescent="0.3">
      <c r="A31" s="114"/>
      <c r="B31" s="306" t="s">
        <v>306</v>
      </c>
      <c r="C31" s="306"/>
      <c r="D31" s="306"/>
      <c r="G31" s="116"/>
    </row>
    <row r="32" spans="1:7" ht="13.5" thickBot="1" x14ac:dyDescent="0.3">
      <c r="A32" s="114"/>
      <c r="B32" s="306"/>
      <c r="C32" s="306"/>
      <c r="D32" s="306"/>
      <c r="E32" s="12" t="s">
        <v>2</v>
      </c>
      <c r="F32" s="15"/>
      <c r="G32" s="116"/>
    </row>
    <row r="33" spans="1:7" ht="6.75" customHeight="1" x14ac:dyDescent="0.25">
      <c r="A33" s="114"/>
      <c r="G33" s="116"/>
    </row>
    <row r="34" spans="1:7" x14ac:dyDescent="0.25">
      <c r="A34" s="114"/>
      <c r="B34" s="297"/>
      <c r="C34" s="298"/>
      <c r="D34" s="299"/>
      <c r="G34" s="116"/>
    </row>
    <row r="35" spans="1:7" x14ac:dyDescent="0.25">
      <c r="A35" s="114"/>
      <c r="B35" s="300"/>
      <c r="C35" s="301"/>
      <c r="D35" s="302"/>
      <c r="G35" s="116"/>
    </row>
    <row r="36" spans="1:7" x14ac:dyDescent="0.25">
      <c r="A36" s="114"/>
      <c r="B36" s="300"/>
      <c r="C36" s="301"/>
      <c r="D36" s="302"/>
      <c r="G36" s="116"/>
    </row>
    <row r="37" spans="1:7" x14ac:dyDescent="0.25">
      <c r="A37" s="114"/>
      <c r="B37" s="300"/>
      <c r="C37" s="301"/>
      <c r="D37" s="302"/>
      <c r="G37" s="116"/>
    </row>
    <row r="38" spans="1:7" x14ac:dyDescent="0.25">
      <c r="A38" s="114"/>
      <c r="B38" s="300"/>
      <c r="C38" s="301"/>
      <c r="D38" s="302"/>
      <c r="G38" s="116"/>
    </row>
    <row r="39" spans="1:7" x14ac:dyDescent="0.25">
      <c r="A39" s="114"/>
      <c r="B39" s="300"/>
      <c r="C39" s="301"/>
      <c r="D39" s="302"/>
      <c r="G39" s="116"/>
    </row>
    <row r="40" spans="1:7" x14ac:dyDescent="0.25">
      <c r="A40" s="114"/>
      <c r="B40" s="303"/>
      <c r="C40" s="304"/>
      <c r="D40" s="305"/>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06" t="s">
        <v>306</v>
      </c>
      <c r="C56" s="306"/>
      <c r="D56" s="306"/>
      <c r="G56" s="116"/>
    </row>
    <row r="57" spans="1:7" ht="13.5" thickBot="1" x14ac:dyDescent="0.3">
      <c r="A57" s="114"/>
      <c r="B57" s="306"/>
      <c r="C57" s="306"/>
      <c r="D57" s="306"/>
      <c r="E57" s="12" t="s">
        <v>2</v>
      </c>
      <c r="F57" s="15"/>
      <c r="G57" s="116"/>
    </row>
    <row r="58" spans="1:7" ht="6.75" customHeight="1" x14ac:dyDescent="0.25">
      <c r="A58" s="114"/>
      <c r="G58" s="116"/>
    </row>
    <row r="59" spans="1:7" x14ac:dyDescent="0.25">
      <c r="A59" s="114"/>
      <c r="B59" s="297"/>
      <c r="C59" s="298"/>
      <c r="D59" s="299"/>
      <c r="G59" s="116"/>
    </row>
    <row r="60" spans="1:7" x14ac:dyDescent="0.25">
      <c r="A60" s="114"/>
      <c r="B60" s="300"/>
      <c r="C60" s="301"/>
      <c r="D60" s="302"/>
      <c r="G60" s="116"/>
    </row>
    <row r="61" spans="1:7" x14ac:dyDescent="0.25">
      <c r="A61" s="114"/>
      <c r="B61" s="300"/>
      <c r="C61" s="301"/>
      <c r="D61" s="302"/>
      <c r="G61" s="116"/>
    </row>
    <row r="62" spans="1:7" x14ac:dyDescent="0.25">
      <c r="A62" s="114"/>
      <c r="B62" s="300"/>
      <c r="C62" s="301"/>
      <c r="D62" s="302"/>
      <c r="G62" s="116"/>
    </row>
    <row r="63" spans="1:7" x14ac:dyDescent="0.25">
      <c r="A63" s="114"/>
      <c r="B63" s="300"/>
      <c r="C63" s="301"/>
      <c r="D63" s="302"/>
      <c r="G63" s="116"/>
    </row>
    <row r="64" spans="1:7" x14ac:dyDescent="0.25">
      <c r="A64" s="114"/>
      <c r="B64" s="300"/>
      <c r="C64" s="301"/>
      <c r="D64" s="302"/>
      <c r="G64" s="116"/>
    </row>
    <row r="65" spans="1:7" x14ac:dyDescent="0.25">
      <c r="A65" s="114"/>
      <c r="B65" s="303"/>
      <c r="C65" s="304"/>
      <c r="D65" s="305"/>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06" t="s">
        <v>306</v>
      </c>
      <c r="C81" s="306"/>
      <c r="D81" s="306"/>
      <c r="G81" s="116"/>
    </row>
    <row r="82" spans="1:7" ht="13.5" thickBot="1" x14ac:dyDescent="0.3">
      <c r="A82" s="114"/>
      <c r="B82" s="306"/>
      <c r="C82" s="306"/>
      <c r="D82" s="306"/>
      <c r="E82" s="12" t="s">
        <v>2</v>
      </c>
      <c r="F82" s="15"/>
      <c r="G82" s="116"/>
    </row>
    <row r="83" spans="1:7" ht="6.75" customHeight="1" x14ac:dyDescent="0.25">
      <c r="A83" s="114"/>
      <c r="G83" s="116"/>
    </row>
    <row r="84" spans="1:7" x14ac:dyDescent="0.25">
      <c r="A84" s="114"/>
      <c r="B84" s="297"/>
      <c r="C84" s="298"/>
      <c r="D84" s="299"/>
      <c r="G84" s="116"/>
    </row>
    <row r="85" spans="1:7" x14ac:dyDescent="0.25">
      <c r="A85" s="114"/>
      <c r="B85" s="300"/>
      <c r="C85" s="301"/>
      <c r="D85" s="302"/>
      <c r="G85" s="116"/>
    </row>
    <row r="86" spans="1:7" x14ac:dyDescent="0.25">
      <c r="A86" s="114"/>
      <c r="B86" s="300"/>
      <c r="C86" s="301"/>
      <c r="D86" s="302"/>
      <c r="G86" s="116"/>
    </row>
    <row r="87" spans="1:7" x14ac:dyDescent="0.25">
      <c r="A87" s="114"/>
      <c r="B87" s="300"/>
      <c r="C87" s="301"/>
      <c r="D87" s="302"/>
      <c r="G87" s="116"/>
    </row>
    <row r="88" spans="1:7" x14ac:dyDescent="0.25">
      <c r="A88" s="114"/>
      <c r="B88" s="300"/>
      <c r="C88" s="301"/>
      <c r="D88" s="302"/>
      <c r="G88" s="116"/>
    </row>
    <row r="89" spans="1:7" x14ac:dyDescent="0.25">
      <c r="A89" s="114"/>
      <c r="B89" s="300"/>
      <c r="C89" s="301"/>
      <c r="D89" s="302"/>
      <c r="G89" s="116"/>
    </row>
    <row r="90" spans="1:7" x14ac:dyDescent="0.25">
      <c r="A90" s="114"/>
      <c r="B90" s="303"/>
      <c r="C90" s="304"/>
      <c r="D90" s="305"/>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06" t="s">
        <v>306</v>
      </c>
      <c r="C106" s="306"/>
      <c r="D106" s="306"/>
      <c r="G106" s="116"/>
    </row>
    <row r="107" spans="1:7" ht="13.5" thickBot="1" x14ac:dyDescent="0.3">
      <c r="A107" s="114"/>
      <c r="B107" s="306"/>
      <c r="C107" s="306"/>
      <c r="D107" s="306"/>
      <c r="E107" s="12" t="s">
        <v>2</v>
      </c>
      <c r="F107" s="15"/>
      <c r="G107" s="116"/>
    </row>
    <row r="108" spans="1:7" ht="6.75" customHeight="1" x14ac:dyDescent="0.25">
      <c r="A108" s="114"/>
      <c r="G108" s="116"/>
    </row>
    <row r="109" spans="1:7" x14ac:dyDescent="0.25">
      <c r="A109" s="114"/>
      <c r="B109" s="297"/>
      <c r="C109" s="298"/>
      <c r="D109" s="299"/>
      <c r="G109" s="116"/>
    </row>
    <row r="110" spans="1:7" x14ac:dyDescent="0.25">
      <c r="A110" s="114"/>
      <c r="B110" s="300"/>
      <c r="C110" s="301"/>
      <c r="D110" s="302"/>
      <c r="G110" s="116"/>
    </row>
    <row r="111" spans="1:7" x14ac:dyDescent="0.25">
      <c r="A111" s="114"/>
      <c r="B111" s="300"/>
      <c r="C111" s="301"/>
      <c r="D111" s="302"/>
      <c r="G111" s="116"/>
    </row>
    <row r="112" spans="1:7" x14ac:dyDescent="0.25">
      <c r="A112" s="114"/>
      <c r="B112" s="300"/>
      <c r="C112" s="301"/>
      <c r="D112" s="302"/>
      <c r="G112" s="116"/>
    </row>
    <row r="113" spans="1:7" x14ac:dyDescent="0.25">
      <c r="A113" s="114"/>
      <c r="B113" s="300"/>
      <c r="C113" s="301"/>
      <c r="D113" s="302"/>
      <c r="G113" s="116"/>
    </row>
    <row r="114" spans="1:7" x14ac:dyDescent="0.25">
      <c r="A114" s="114"/>
      <c r="B114" s="300"/>
      <c r="C114" s="301"/>
      <c r="D114" s="302"/>
      <c r="G114" s="116"/>
    </row>
    <row r="115" spans="1:7" x14ac:dyDescent="0.25">
      <c r="A115" s="114"/>
      <c r="B115" s="303"/>
      <c r="C115" s="304"/>
      <c r="D115" s="305"/>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06" t="s">
        <v>306</v>
      </c>
      <c r="C131" s="306"/>
      <c r="D131" s="306"/>
      <c r="G131" s="116"/>
    </row>
    <row r="132" spans="1:7" ht="13.5" thickBot="1" x14ac:dyDescent="0.3">
      <c r="A132" s="114"/>
      <c r="B132" s="306"/>
      <c r="C132" s="306"/>
      <c r="D132" s="306"/>
      <c r="E132" s="12" t="s">
        <v>2</v>
      </c>
      <c r="F132" s="15"/>
      <c r="G132" s="116"/>
    </row>
    <row r="133" spans="1:7" ht="6.75" customHeight="1" x14ac:dyDescent="0.25">
      <c r="A133" s="114"/>
      <c r="G133" s="116"/>
    </row>
    <row r="134" spans="1:7" x14ac:dyDescent="0.25">
      <c r="A134" s="114"/>
      <c r="B134" s="297"/>
      <c r="C134" s="298"/>
      <c r="D134" s="299"/>
      <c r="G134" s="116"/>
    </row>
    <row r="135" spans="1:7" x14ac:dyDescent="0.25">
      <c r="A135" s="114"/>
      <c r="B135" s="300"/>
      <c r="C135" s="301"/>
      <c r="D135" s="302"/>
      <c r="G135" s="116"/>
    </row>
    <row r="136" spans="1:7" x14ac:dyDescent="0.25">
      <c r="A136" s="114"/>
      <c r="B136" s="300"/>
      <c r="C136" s="301"/>
      <c r="D136" s="302"/>
      <c r="G136" s="116"/>
    </row>
    <row r="137" spans="1:7" x14ac:dyDescent="0.25">
      <c r="A137" s="114"/>
      <c r="B137" s="300"/>
      <c r="C137" s="301"/>
      <c r="D137" s="302"/>
      <c r="G137" s="116"/>
    </row>
    <row r="138" spans="1:7" x14ac:dyDescent="0.25">
      <c r="A138" s="114"/>
      <c r="B138" s="300"/>
      <c r="C138" s="301"/>
      <c r="D138" s="302"/>
      <c r="G138" s="116"/>
    </row>
    <row r="139" spans="1:7" x14ac:dyDescent="0.25">
      <c r="A139" s="114"/>
      <c r="B139" s="300"/>
      <c r="C139" s="301"/>
      <c r="D139" s="302"/>
      <c r="G139" s="116"/>
    </row>
    <row r="140" spans="1:7" x14ac:dyDescent="0.25">
      <c r="A140" s="114"/>
      <c r="B140" s="303"/>
      <c r="C140" s="304"/>
      <c r="D140" s="305"/>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06" t="s">
        <v>306</v>
      </c>
      <c r="C156" s="306"/>
      <c r="D156" s="306"/>
      <c r="G156" s="116"/>
    </row>
    <row r="157" spans="1:7" ht="13.5" thickBot="1" x14ac:dyDescent="0.3">
      <c r="A157" s="114"/>
      <c r="B157" s="306"/>
      <c r="C157" s="306"/>
      <c r="D157" s="306"/>
      <c r="E157" s="12" t="s">
        <v>2</v>
      </c>
      <c r="F157" s="15"/>
      <c r="G157" s="116"/>
    </row>
    <row r="158" spans="1:7" ht="6.75" customHeight="1" x14ac:dyDescent="0.25">
      <c r="A158" s="114"/>
      <c r="G158" s="116"/>
    </row>
    <row r="159" spans="1:7" x14ac:dyDescent="0.25">
      <c r="A159" s="114"/>
      <c r="B159" s="297"/>
      <c r="C159" s="298"/>
      <c r="D159" s="299"/>
      <c r="G159" s="116"/>
    </row>
    <row r="160" spans="1:7" x14ac:dyDescent="0.25">
      <c r="A160" s="114"/>
      <c r="B160" s="300"/>
      <c r="C160" s="301"/>
      <c r="D160" s="302"/>
      <c r="G160" s="116"/>
    </row>
    <row r="161" spans="1:7" x14ac:dyDescent="0.25">
      <c r="A161" s="114"/>
      <c r="B161" s="300"/>
      <c r="C161" s="301"/>
      <c r="D161" s="302"/>
      <c r="G161" s="116"/>
    </row>
    <row r="162" spans="1:7" x14ac:dyDescent="0.25">
      <c r="A162" s="114"/>
      <c r="B162" s="300"/>
      <c r="C162" s="301"/>
      <c r="D162" s="302"/>
      <c r="G162" s="116"/>
    </row>
    <row r="163" spans="1:7" x14ac:dyDescent="0.25">
      <c r="A163" s="114"/>
      <c r="B163" s="300"/>
      <c r="C163" s="301"/>
      <c r="D163" s="302"/>
      <c r="G163" s="116"/>
    </row>
    <row r="164" spans="1:7" x14ac:dyDescent="0.25">
      <c r="A164" s="114"/>
      <c r="B164" s="300"/>
      <c r="C164" s="301"/>
      <c r="D164" s="302"/>
      <c r="G164" s="116"/>
    </row>
    <row r="165" spans="1:7" x14ac:dyDescent="0.25">
      <c r="A165" s="114"/>
      <c r="B165" s="303"/>
      <c r="C165" s="304"/>
      <c r="D165" s="305"/>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06" t="s">
        <v>306</v>
      </c>
      <c r="C181" s="306"/>
      <c r="D181" s="306"/>
      <c r="G181" s="116"/>
    </row>
    <row r="182" spans="1:7" ht="13.5" thickBot="1" x14ac:dyDescent="0.3">
      <c r="A182" s="114"/>
      <c r="B182" s="306"/>
      <c r="C182" s="306"/>
      <c r="D182" s="306"/>
      <c r="E182" s="12" t="s">
        <v>2</v>
      </c>
      <c r="F182" s="15"/>
      <c r="G182" s="116"/>
    </row>
    <row r="183" spans="1:7" ht="6.75" customHeight="1" x14ac:dyDescent="0.25">
      <c r="A183" s="114"/>
      <c r="G183" s="116"/>
    </row>
    <row r="184" spans="1:7" x14ac:dyDescent="0.25">
      <c r="A184" s="114"/>
      <c r="B184" s="297"/>
      <c r="C184" s="298"/>
      <c r="D184" s="299"/>
      <c r="G184" s="116"/>
    </row>
    <row r="185" spans="1:7" x14ac:dyDescent="0.25">
      <c r="A185" s="114"/>
      <c r="B185" s="300"/>
      <c r="C185" s="301"/>
      <c r="D185" s="302"/>
      <c r="G185" s="116"/>
    </row>
    <row r="186" spans="1:7" x14ac:dyDescent="0.25">
      <c r="A186" s="114"/>
      <c r="B186" s="300"/>
      <c r="C186" s="301"/>
      <c r="D186" s="302"/>
      <c r="G186" s="116"/>
    </row>
    <row r="187" spans="1:7" x14ac:dyDescent="0.25">
      <c r="A187" s="114"/>
      <c r="B187" s="300"/>
      <c r="C187" s="301"/>
      <c r="D187" s="302"/>
      <c r="G187" s="116"/>
    </row>
    <row r="188" spans="1:7" x14ac:dyDescent="0.25">
      <c r="A188" s="114"/>
      <c r="B188" s="300"/>
      <c r="C188" s="301"/>
      <c r="D188" s="302"/>
      <c r="G188" s="116"/>
    </row>
    <row r="189" spans="1:7" x14ac:dyDescent="0.25">
      <c r="A189" s="114"/>
      <c r="B189" s="300"/>
      <c r="C189" s="301"/>
      <c r="D189" s="302"/>
      <c r="G189" s="116"/>
    </row>
    <row r="190" spans="1:7" x14ac:dyDescent="0.25">
      <c r="A190" s="114"/>
      <c r="B190" s="303"/>
      <c r="C190" s="304"/>
      <c r="D190" s="305"/>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06" t="s">
        <v>306</v>
      </c>
      <c r="C206" s="306"/>
      <c r="D206" s="306"/>
      <c r="G206" s="116"/>
    </row>
    <row r="207" spans="1:7" ht="13.5" thickBot="1" x14ac:dyDescent="0.3">
      <c r="A207" s="114"/>
      <c r="B207" s="306"/>
      <c r="C207" s="306"/>
      <c r="D207" s="306"/>
      <c r="E207" s="12" t="s">
        <v>2</v>
      </c>
      <c r="F207" s="15"/>
      <c r="G207" s="116"/>
    </row>
    <row r="208" spans="1:7" ht="6.75" customHeight="1" x14ac:dyDescent="0.25">
      <c r="A208" s="114"/>
      <c r="G208" s="116"/>
    </row>
    <row r="209" spans="1:7" x14ac:dyDescent="0.25">
      <c r="A209" s="114"/>
      <c r="B209" s="297"/>
      <c r="C209" s="298"/>
      <c r="D209" s="299"/>
      <c r="G209" s="116"/>
    </row>
    <row r="210" spans="1:7" x14ac:dyDescent="0.25">
      <c r="A210" s="114"/>
      <c r="B210" s="300"/>
      <c r="C210" s="301"/>
      <c r="D210" s="302"/>
      <c r="G210" s="116"/>
    </row>
    <row r="211" spans="1:7" x14ac:dyDescent="0.25">
      <c r="A211" s="114"/>
      <c r="B211" s="300"/>
      <c r="C211" s="301"/>
      <c r="D211" s="302"/>
      <c r="G211" s="116"/>
    </row>
    <row r="212" spans="1:7" x14ac:dyDescent="0.25">
      <c r="A212" s="114"/>
      <c r="B212" s="300"/>
      <c r="C212" s="301"/>
      <c r="D212" s="302"/>
      <c r="G212" s="116"/>
    </row>
    <row r="213" spans="1:7" x14ac:dyDescent="0.25">
      <c r="A213" s="114"/>
      <c r="B213" s="300"/>
      <c r="C213" s="301"/>
      <c r="D213" s="302"/>
      <c r="G213" s="116"/>
    </row>
    <row r="214" spans="1:7" x14ac:dyDescent="0.25">
      <c r="A214" s="114"/>
      <c r="B214" s="300"/>
      <c r="C214" s="301"/>
      <c r="D214" s="302"/>
      <c r="G214" s="116"/>
    </row>
    <row r="215" spans="1:7" x14ac:dyDescent="0.25">
      <c r="A215" s="114"/>
      <c r="B215" s="303"/>
      <c r="C215" s="304"/>
      <c r="D215" s="305"/>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06" t="s">
        <v>306</v>
      </c>
      <c r="C231" s="306"/>
      <c r="D231" s="306"/>
      <c r="G231" s="116"/>
    </row>
    <row r="232" spans="1:7" ht="13.5" thickBot="1" x14ac:dyDescent="0.3">
      <c r="A232" s="114"/>
      <c r="B232" s="306"/>
      <c r="C232" s="306"/>
      <c r="D232" s="306"/>
      <c r="E232" s="12" t="s">
        <v>2</v>
      </c>
      <c r="F232" s="15"/>
      <c r="G232" s="116"/>
    </row>
    <row r="233" spans="1:7" ht="6.75" customHeight="1" x14ac:dyDescent="0.25">
      <c r="A233" s="114"/>
      <c r="G233" s="116"/>
    </row>
    <row r="234" spans="1:7" x14ac:dyDescent="0.25">
      <c r="A234" s="114"/>
      <c r="B234" s="297"/>
      <c r="C234" s="298"/>
      <c r="D234" s="299"/>
      <c r="G234" s="116"/>
    </row>
    <row r="235" spans="1:7" x14ac:dyDescent="0.25">
      <c r="A235" s="114"/>
      <c r="B235" s="300"/>
      <c r="C235" s="301"/>
      <c r="D235" s="302"/>
      <c r="G235" s="116"/>
    </row>
    <row r="236" spans="1:7" x14ac:dyDescent="0.25">
      <c r="A236" s="114"/>
      <c r="B236" s="300"/>
      <c r="C236" s="301"/>
      <c r="D236" s="302"/>
      <c r="G236" s="116"/>
    </row>
    <row r="237" spans="1:7" x14ac:dyDescent="0.25">
      <c r="A237" s="114"/>
      <c r="B237" s="300"/>
      <c r="C237" s="301"/>
      <c r="D237" s="302"/>
      <c r="G237" s="116"/>
    </row>
    <row r="238" spans="1:7" x14ac:dyDescent="0.25">
      <c r="A238" s="114"/>
      <c r="B238" s="300"/>
      <c r="C238" s="301"/>
      <c r="D238" s="302"/>
      <c r="G238" s="116"/>
    </row>
    <row r="239" spans="1:7" x14ac:dyDescent="0.25">
      <c r="A239" s="114"/>
      <c r="B239" s="300"/>
      <c r="C239" s="301"/>
      <c r="D239" s="302"/>
      <c r="G239" s="116"/>
    </row>
    <row r="240" spans="1:7" x14ac:dyDescent="0.25">
      <c r="A240" s="114"/>
      <c r="B240" s="303"/>
      <c r="C240" s="304"/>
      <c r="D240" s="305"/>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06" t="s">
        <v>306</v>
      </c>
      <c r="C256" s="306"/>
      <c r="D256" s="306"/>
      <c r="G256" s="116"/>
    </row>
    <row r="257" spans="1:7" ht="13.5" thickBot="1" x14ac:dyDescent="0.3">
      <c r="A257" s="114"/>
      <c r="B257" s="306"/>
      <c r="C257" s="306"/>
      <c r="D257" s="306"/>
      <c r="E257" s="12" t="s">
        <v>2</v>
      </c>
      <c r="F257" s="15"/>
      <c r="G257" s="116"/>
    </row>
    <row r="258" spans="1:7" ht="6.75" customHeight="1" x14ac:dyDescent="0.25">
      <c r="A258" s="114"/>
      <c r="G258" s="116"/>
    </row>
    <row r="259" spans="1:7" x14ac:dyDescent="0.25">
      <c r="A259" s="114"/>
      <c r="B259" s="297"/>
      <c r="C259" s="298"/>
      <c r="D259" s="299"/>
      <c r="G259" s="116"/>
    </row>
    <row r="260" spans="1:7" x14ac:dyDescent="0.25">
      <c r="A260" s="114"/>
      <c r="B260" s="300"/>
      <c r="C260" s="301"/>
      <c r="D260" s="302"/>
      <c r="G260" s="116"/>
    </row>
    <row r="261" spans="1:7" x14ac:dyDescent="0.25">
      <c r="A261" s="114"/>
      <c r="B261" s="300"/>
      <c r="C261" s="301"/>
      <c r="D261" s="302"/>
      <c r="G261" s="116"/>
    </row>
    <row r="262" spans="1:7" x14ac:dyDescent="0.25">
      <c r="A262" s="114"/>
      <c r="B262" s="300"/>
      <c r="C262" s="301"/>
      <c r="D262" s="302"/>
      <c r="G262" s="116"/>
    </row>
    <row r="263" spans="1:7" x14ac:dyDescent="0.25">
      <c r="A263" s="114"/>
      <c r="B263" s="300"/>
      <c r="C263" s="301"/>
      <c r="D263" s="302"/>
      <c r="G263" s="116"/>
    </row>
    <row r="264" spans="1:7" x14ac:dyDescent="0.25">
      <c r="A264" s="114"/>
      <c r="B264" s="300"/>
      <c r="C264" s="301"/>
      <c r="D264" s="302"/>
      <c r="G264" s="116"/>
    </row>
    <row r="265" spans="1:7" x14ac:dyDescent="0.25">
      <c r="A265" s="114"/>
      <c r="B265" s="303"/>
      <c r="C265" s="304"/>
      <c r="D265" s="305"/>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sheetPr>
  <dimension ref="A1:G270"/>
  <sheetViews>
    <sheetView showGridLines="0" view="pageBreakPreview" topLeftCell="A209" zoomScale="85" zoomScaleNormal="90" zoomScaleSheetLayoutView="85" zoomScalePageLayoutView="90" workbookViewId="0"/>
  </sheetViews>
  <sheetFormatPr defaultColWidth="10" defaultRowHeight="12.75" x14ac:dyDescent="0.25"/>
  <cols>
    <col min="1" max="1" width="1.7109375" style="90" customWidth="1"/>
    <col min="2" max="2" width="2.140625" style="90" customWidth="1"/>
    <col min="3" max="3" width="23.140625" style="90" customWidth="1"/>
    <col min="4" max="4" width="72.85546875"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ht="13.5" thickBot="1" x14ac:dyDescent="0.25">
      <c r="A5" s="89"/>
      <c r="D5" s="93" t="s">
        <v>143</v>
      </c>
      <c r="E5" s="12" t="s">
        <v>2</v>
      </c>
      <c r="F5" s="15"/>
    </row>
    <row r="6" spans="1:7" ht="15" x14ac:dyDescent="0.25">
      <c r="A6" s="94" t="s">
        <v>151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97</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c r="G18" s="116"/>
    </row>
    <row r="19" spans="1:7" ht="13.5" thickBot="1" x14ac:dyDescent="0.3">
      <c r="A19" s="114"/>
      <c r="C19" s="115"/>
      <c r="G19" s="116"/>
    </row>
    <row r="20" spans="1:7" ht="13.5" thickBot="1" x14ac:dyDescent="0.3">
      <c r="A20" s="114"/>
      <c r="B20" s="90" t="s">
        <v>11</v>
      </c>
      <c r="C20" s="115"/>
      <c r="E20" s="12" t="s">
        <v>2</v>
      </c>
      <c r="F20" s="15"/>
      <c r="G20" s="116"/>
    </row>
    <row r="21" spans="1:7" s="113" customFormat="1" ht="15" x14ac:dyDescent="0.25">
      <c r="A21" s="117"/>
      <c r="B21" s="94"/>
      <c r="C21" s="94"/>
      <c r="D21" s="118"/>
      <c r="F21" s="99"/>
      <c r="G21" s="119"/>
    </row>
    <row r="22" spans="1:7" s="113" customFormat="1" ht="15" x14ac:dyDescent="0.25">
      <c r="A22" s="120"/>
      <c r="B22" s="41" t="s">
        <v>233</v>
      </c>
      <c r="C22" s="121"/>
      <c r="D22" s="152"/>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N/A</v>
      </c>
      <c r="G29" s="116"/>
    </row>
    <row r="30" spans="1:7" ht="6.75" customHeight="1" x14ac:dyDescent="0.25">
      <c r="A30" s="114"/>
      <c r="G30" s="116"/>
    </row>
    <row r="31" spans="1:7" ht="13.5" customHeight="1" thickBot="1" x14ac:dyDescent="0.3">
      <c r="A31" s="114"/>
      <c r="B31" s="306" t="s">
        <v>306</v>
      </c>
      <c r="C31" s="306"/>
      <c r="D31" s="306"/>
      <c r="G31" s="116"/>
    </row>
    <row r="32" spans="1:7" ht="13.5" thickBot="1" x14ac:dyDescent="0.3">
      <c r="A32" s="114"/>
      <c r="B32" s="306"/>
      <c r="C32" s="306"/>
      <c r="D32" s="306"/>
      <c r="E32" s="12" t="s">
        <v>2</v>
      </c>
      <c r="F32" s="15"/>
      <c r="G32" s="116"/>
    </row>
    <row r="33" spans="1:7" ht="6.75" customHeight="1" x14ac:dyDescent="0.25">
      <c r="A33" s="114"/>
      <c r="G33" s="116"/>
    </row>
    <row r="34" spans="1:7" x14ac:dyDescent="0.25">
      <c r="A34" s="114"/>
      <c r="B34" s="297"/>
      <c r="C34" s="298"/>
      <c r="D34" s="299"/>
      <c r="G34" s="116"/>
    </row>
    <row r="35" spans="1:7" x14ac:dyDescent="0.25">
      <c r="A35" s="114"/>
      <c r="B35" s="300"/>
      <c r="C35" s="301"/>
      <c r="D35" s="302"/>
      <c r="G35" s="116"/>
    </row>
    <row r="36" spans="1:7" x14ac:dyDescent="0.25">
      <c r="A36" s="114"/>
      <c r="B36" s="300"/>
      <c r="C36" s="301"/>
      <c r="D36" s="302"/>
      <c r="G36" s="116"/>
    </row>
    <row r="37" spans="1:7" x14ac:dyDescent="0.25">
      <c r="A37" s="114"/>
      <c r="B37" s="300"/>
      <c r="C37" s="301"/>
      <c r="D37" s="302"/>
      <c r="G37" s="116"/>
    </row>
    <row r="38" spans="1:7" x14ac:dyDescent="0.25">
      <c r="A38" s="114"/>
      <c r="B38" s="300"/>
      <c r="C38" s="301"/>
      <c r="D38" s="302"/>
      <c r="G38" s="116"/>
    </row>
    <row r="39" spans="1:7" x14ac:dyDescent="0.25">
      <c r="A39" s="114"/>
      <c r="B39" s="300"/>
      <c r="C39" s="301"/>
      <c r="D39" s="302"/>
      <c r="G39" s="116"/>
    </row>
    <row r="40" spans="1:7" x14ac:dyDescent="0.25">
      <c r="A40" s="114"/>
      <c r="B40" s="303"/>
      <c r="C40" s="304"/>
      <c r="D40" s="305"/>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06" t="s">
        <v>306</v>
      </c>
      <c r="C56" s="306"/>
      <c r="D56" s="306"/>
      <c r="G56" s="116"/>
    </row>
    <row r="57" spans="1:7" ht="13.5" thickBot="1" x14ac:dyDescent="0.3">
      <c r="A57" s="114"/>
      <c r="B57" s="306"/>
      <c r="C57" s="306"/>
      <c r="D57" s="306"/>
      <c r="E57" s="12" t="s">
        <v>2</v>
      </c>
      <c r="F57" s="15"/>
      <c r="G57" s="116"/>
    </row>
    <row r="58" spans="1:7" ht="6.75" customHeight="1" x14ac:dyDescent="0.25">
      <c r="A58" s="114"/>
      <c r="G58" s="116"/>
    </row>
    <row r="59" spans="1:7" x14ac:dyDescent="0.25">
      <c r="A59" s="114"/>
      <c r="B59" s="297"/>
      <c r="C59" s="298"/>
      <c r="D59" s="299"/>
      <c r="G59" s="116"/>
    </row>
    <row r="60" spans="1:7" x14ac:dyDescent="0.25">
      <c r="A60" s="114"/>
      <c r="B60" s="300"/>
      <c r="C60" s="301"/>
      <c r="D60" s="302"/>
      <c r="G60" s="116"/>
    </row>
    <row r="61" spans="1:7" x14ac:dyDescent="0.25">
      <c r="A61" s="114"/>
      <c r="B61" s="300"/>
      <c r="C61" s="301"/>
      <c r="D61" s="302"/>
      <c r="G61" s="116"/>
    </row>
    <row r="62" spans="1:7" x14ac:dyDescent="0.25">
      <c r="A62" s="114"/>
      <c r="B62" s="300"/>
      <c r="C62" s="301"/>
      <c r="D62" s="302"/>
      <c r="G62" s="116"/>
    </row>
    <row r="63" spans="1:7" x14ac:dyDescent="0.25">
      <c r="A63" s="114"/>
      <c r="B63" s="300"/>
      <c r="C63" s="301"/>
      <c r="D63" s="302"/>
      <c r="G63" s="116"/>
    </row>
    <row r="64" spans="1:7" x14ac:dyDescent="0.25">
      <c r="A64" s="114"/>
      <c r="B64" s="300"/>
      <c r="C64" s="301"/>
      <c r="D64" s="302"/>
      <c r="G64" s="116"/>
    </row>
    <row r="65" spans="1:7" x14ac:dyDescent="0.25">
      <c r="A65" s="114"/>
      <c r="B65" s="303"/>
      <c r="C65" s="304"/>
      <c r="D65" s="305"/>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06" t="s">
        <v>306</v>
      </c>
      <c r="C81" s="306"/>
      <c r="D81" s="306"/>
      <c r="G81" s="116"/>
    </row>
    <row r="82" spans="1:7" ht="13.5" thickBot="1" x14ac:dyDescent="0.3">
      <c r="A82" s="114"/>
      <c r="B82" s="306"/>
      <c r="C82" s="306"/>
      <c r="D82" s="306"/>
      <c r="E82" s="12" t="s">
        <v>2</v>
      </c>
      <c r="F82" s="15"/>
      <c r="G82" s="116"/>
    </row>
    <row r="83" spans="1:7" ht="6.75" customHeight="1" x14ac:dyDescent="0.25">
      <c r="A83" s="114"/>
      <c r="G83" s="116"/>
    </row>
    <row r="84" spans="1:7" x14ac:dyDescent="0.25">
      <c r="A84" s="114"/>
      <c r="B84" s="297"/>
      <c r="C84" s="298"/>
      <c r="D84" s="299"/>
      <c r="G84" s="116"/>
    </row>
    <row r="85" spans="1:7" x14ac:dyDescent="0.25">
      <c r="A85" s="114"/>
      <c r="B85" s="300"/>
      <c r="C85" s="301"/>
      <c r="D85" s="302"/>
      <c r="G85" s="116"/>
    </row>
    <row r="86" spans="1:7" x14ac:dyDescent="0.25">
      <c r="A86" s="114"/>
      <c r="B86" s="300"/>
      <c r="C86" s="301"/>
      <c r="D86" s="302"/>
      <c r="G86" s="116"/>
    </row>
    <row r="87" spans="1:7" x14ac:dyDescent="0.25">
      <c r="A87" s="114"/>
      <c r="B87" s="300"/>
      <c r="C87" s="301"/>
      <c r="D87" s="302"/>
      <c r="G87" s="116"/>
    </row>
    <row r="88" spans="1:7" x14ac:dyDescent="0.25">
      <c r="A88" s="114"/>
      <c r="B88" s="300"/>
      <c r="C88" s="301"/>
      <c r="D88" s="302"/>
      <c r="G88" s="116"/>
    </row>
    <row r="89" spans="1:7" x14ac:dyDescent="0.25">
      <c r="A89" s="114"/>
      <c r="B89" s="300"/>
      <c r="C89" s="301"/>
      <c r="D89" s="302"/>
      <c r="G89" s="116"/>
    </row>
    <row r="90" spans="1:7" x14ac:dyDescent="0.25">
      <c r="A90" s="114"/>
      <c r="B90" s="303"/>
      <c r="C90" s="304"/>
      <c r="D90" s="305"/>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06" t="s">
        <v>306</v>
      </c>
      <c r="C106" s="306"/>
      <c r="D106" s="306"/>
      <c r="G106" s="116"/>
    </row>
    <row r="107" spans="1:7" ht="13.5" thickBot="1" x14ac:dyDescent="0.3">
      <c r="A107" s="114"/>
      <c r="B107" s="306"/>
      <c r="C107" s="306"/>
      <c r="D107" s="306"/>
      <c r="E107" s="12" t="s">
        <v>2</v>
      </c>
      <c r="F107" s="15"/>
      <c r="G107" s="116"/>
    </row>
    <row r="108" spans="1:7" ht="6.75" customHeight="1" x14ac:dyDescent="0.25">
      <c r="A108" s="114"/>
      <c r="G108" s="116"/>
    </row>
    <row r="109" spans="1:7" x14ac:dyDescent="0.25">
      <c r="A109" s="114"/>
      <c r="B109" s="297"/>
      <c r="C109" s="298"/>
      <c r="D109" s="299"/>
      <c r="G109" s="116"/>
    </row>
    <row r="110" spans="1:7" x14ac:dyDescent="0.25">
      <c r="A110" s="114"/>
      <c r="B110" s="300"/>
      <c r="C110" s="301"/>
      <c r="D110" s="302"/>
      <c r="G110" s="116"/>
    </row>
    <row r="111" spans="1:7" x14ac:dyDescent="0.25">
      <c r="A111" s="114"/>
      <c r="B111" s="300"/>
      <c r="C111" s="301"/>
      <c r="D111" s="302"/>
      <c r="G111" s="116"/>
    </row>
    <row r="112" spans="1:7" x14ac:dyDescent="0.25">
      <c r="A112" s="114"/>
      <c r="B112" s="300"/>
      <c r="C112" s="301"/>
      <c r="D112" s="302"/>
      <c r="G112" s="116"/>
    </row>
    <row r="113" spans="1:7" x14ac:dyDescent="0.25">
      <c r="A113" s="114"/>
      <c r="B113" s="300"/>
      <c r="C113" s="301"/>
      <c r="D113" s="302"/>
      <c r="G113" s="116"/>
    </row>
    <row r="114" spans="1:7" x14ac:dyDescent="0.25">
      <c r="A114" s="114"/>
      <c r="B114" s="300"/>
      <c r="C114" s="301"/>
      <c r="D114" s="302"/>
      <c r="G114" s="116"/>
    </row>
    <row r="115" spans="1:7" x14ac:dyDescent="0.25">
      <c r="A115" s="114"/>
      <c r="B115" s="303"/>
      <c r="C115" s="304"/>
      <c r="D115" s="305"/>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06" t="s">
        <v>306</v>
      </c>
      <c r="C131" s="306"/>
      <c r="D131" s="306"/>
      <c r="G131" s="116"/>
    </row>
    <row r="132" spans="1:7" ht="13.5" thickBot="1" x14ac:dyDescent="0.3">
      <c r="A132" s="114"/>
      <c r="B132" s="306"/>
      <c r="C132" s="306"/>
      <c r="D132" s="306"/>
      <c r="E132" s="12" t="s">
        <v>2</v>
      </c>
      <c r="F132" s="15"/>
      <c r="G132" s="116"/>
    </row>
    <row r="133" spans="1:7" ht="6.75" customHeight="1" x14ac:dyDescent="0.25">
      <c r="A133" s="114"/>
      <c r="G133" s="116"/>
    </row>
    <row r="134" spans="1:7" x14ac:dyDescent="0.25">
      <c r="A134" s="114"/>
      <c r="B134" s="297"/>
      <c r="C134" s="298"/>
      <c r="D134" s="299"/>
      <c r="G134" s="116"/>
    </row>
    <row r="135" spans="1:7" x14ac:dyDescent="0.25">
      <c r="A135" s="114"/>
      <c r="B135" s="300"/>
      <c r="C135" s="301"/>
      <c r="D135" s="302"/>
      <c r="G135" s="116"/>
    </row>
    <row r="136" spans="1:7" x14ac:dyDescent="0.25">
      <c r="A136" s="114"/>
      <c r="B136" s="300"/>
      <c r="C136" s="301"/>
      <c r="D136" s="302"/>
      <c r="G136" s="116"/>
    </row>
    <row r="137" spans="1:7" x14ac:dyDescent="0.25">
      <c r="A137" s="114"/>
      <c r="B137" s="300"/>
      <c r="C137" s="301"/>
      <c r="D137" s="302"/>
      <c r="G137" s="116"/>
    </row>
    <row r="138" spans="1:7" x14ac:dyDescent="0.25">
      <c r="A138" s="114"/>
      <c r="B138" s="300"/>
      <c r="C138" s="301"/>
      <c r="D138" s="302"/>
      <c r="G138" s="116"/>
    </row>
    <row r="139" spans="1:7" x14ac:dyDescent="0.25">
      <c r="A139" s="114"/>
      <c r="B139" s="300"/>
      <c r="C139" s="301"/>
      <c r="D139" s="302"/>
      <c r="G139" s="116"/>
    </row>
    <row r="140" spans="1:7" x14ac:dyDescent="0.25">
      <c r="A140" s="114"/>
      <c r="B140" s="303"/>
      <c r="C140" s="304"/>
      <c r="D140" s="305"/>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06" t="s">
        <v>306</v>
      </c>
      <c r="C156" s="306"/>
      <c r="D156" s="306"/>
      <c r="G156" s="116"/>
    </row>
    <row r="157" spans="1:7" ht="13.5" thickBot="1" x14ac:dyDescent="0.3">
      <c r="A157" s="114"/>
      <c r="B157" s="306"/>
      <c r="C157" s="306"/>
      <c r="D157" s="306"/>
      <c r="E157" s="12" t="s">
        <v>2</v>
      </c>
      <c r="F157" s="15"/>
      <c r="G157" s="116"/>
    </row>
    <row r="158" spans="1:7" ht="6.75" customHeight="1" x14ac:dyDescent="0.25">
      <c r="A158" s="114"/>
      <c r="G158" s="116"/>
    </row>
    <row r="159" spans="1:7" x14ac:dyDescent="0.25">
      <c r="A159" s="114"/>
      <c r="B159" s="297"/>
      <c r="C159" s="298"/>
      <c r="D159" s="299"/>
      <c r="G159" s="116"/>
    </row>
    <row r="160" spans="1:7" x14ac:dyDescent="0.25">
      <c r="A160" s="114"/>
      <c r="B160" s="300"/>
      <c r="C160" s="301"/>
      <c r="D160" s="302"/>
      <c r="G160" s="116"/>
    </row>
    <row r="161" spans="1:7" x14ac:dyDescent="0.25">
      <c r="A161" s="114"/>
      <c r="B161" s="300"/>
      <c r="C161" s="301"/>
      <c r="D161" s="302"/>
      <c r="G161" s="116"/>
    </row>
    <row r="162" spans="1:7" x14ac:dyDescent="0.25">
      <c r="A162" s="114"/>
      <c r="B162" s="300"/>
      <c r="C162" s="301"/>
      <c r="D162" s="302"/>
      <c r="G162" s="116"/>
    </row>
    <row r="163" spans="1:7" x14ac:dyDescent="0.25">
      <c r="A163" s="114"/>
      <c r="B163" s="300"/>
      <c r="C163" s="301"/>
      <c r="D163" s="302"/>
      <c r="G163" s="116"/>
    </row>
    <row r="164" spans="1:7" x14ac:dyDescent="0.25">
      <c r="A164" s="114"/>
      <c r="B164" s="300"/>
      <c r="C164" s="301"/>
      <c r="D164" s="302"/>
      <c r="G164" s="116"/>
    </row>
    <row r="165" spans="1:7" x14ac:dyDescent="0.25">
      <c r="A165" s="114"/>
      <c r="B165" s="303"/>
      <c r="C165" s="304"/>
      <c r="D165" s="305"/>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06" t="s">
        <v>306</v>
      </c>
      <c r="C181" s="306"/>
      <c r="D181" s="306"/>
      <c r="G181" s="116"/>
    </row>
    <row r="182" spans="1:7" ht="13.5" thickBot="1" x14ac:dyDescent="0.3">
      <c r="A182" s="114"/>
      <c r="B182" s="306"/>
      <c r="C182" s="306"/>
      <c r="D182" s="306"/>
      <c r="E182" s="12" t="s">
        <v>2</v>
      </c>
      <c r="F182" s="15"/>
      <c r="G182" s="116"/>
    </row>
    <row r="183" spans="1:7" ht="6.75" customHeight="1" x14ac:dyDescent="0.25">
      <c r="A183" s="114"/>
      <c r="G183" s="116"/>
    </row>
    <row r="184" spans="1:7" x14ac:dyDescent="0.25">
      <c r="A184" s="114"/>
      <c r="B184" s="297"/>
      <c r="C184" s="298"/>
      <c r="D184" s="299"/>
      <c r="G184" s="116"/>
    </row>
    <row r="185" spans="1:7" x14ac:dyDescent="0.25">
      <c r="A185" s="114"/>
      <c r="B185" s="300"/>
      <c r="C185" s="301"/>
      <c r="D185" s="302"/>
      <c r="G185" s="116"/>
    </row>
    <row r="186" spans="1:7" x14ac:dyDescent="0.25">
      <c r="A186" s="114"/>
      <c r="B186" s="300"/>
      <c r="C186" s="301"/>
      <c r="D186" s="302"/>
      <c r="G186" s="116"/>
    </row>
    <row r="187" spans="1:7" x14ac:dyDescent="0.25">
      <c r="A187" s="114"/>
      <c r="B187" s="300"/>
      <c r="C187" s="301"/>
      <c r="D187" s="302"/>
      <c r="G187" s="116"/>
    </row>
    <row r="188" spans="1:7" x14ac:dyDescent="0.25">
      <c r="A188" s="114"/>
      <c r="B188" s="300"/>
      <c r="C188" s="301"/>
      <c r="D188" s="302"/>
      <c r="G188" s="116"/>
    </row>
    <row r="189" spans="1:7" x14ac:dyDescent="0.25">
      <c r="A189" s="114"/>
      <c r="B189" s="300"/>
      <c r="C189" s="301"/>
      <c r="D189" s="302"/>
      <c r="G189" s="116"/>
    </row>
    <row r="190" spans="1:7" x14ac:dyDescent="0.25">
      <c r="A190" s="114"/>
      <c r="B190" s="303"/>
      <c r="C190" s="304"/>
      <c r="D190" s="305"/>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06" t="s">
        <v>306</v>
      </c>
      <c r="C206" s="306"/>
      <c r="D206" s="306"/>
      <c r="G206" s="116"/>
    </row>
    <row r="207" spans="1:7" ht="13.5" thickBot="1" x14ac:dyDescent="0.3">
      <c r="A207" s="114"/>
      <c r="B207" s="306"/>
      <c r="C207" s="306"/>
      <c r="D207" s="306"/>
      <c r="E207" s="12" t="s">
        <v>2</v>
      </c>
      <c r="F207" s="15"/>
      <c r="G207" s="116"/>
    </row>
    <row r="208" spans="1:7" ht="6.75" customHeight="1" x14ac:dyDescent="0.25">
      <c r="A208" s="114"/>
      <c r="G208" s="116"/>
    </row>
    <row r="209" spans="1:7" x14ac:dyDescent="0.25">
      <c r="A209" s="114"/>
      <c r="B209" s="297"/>
      <c r="C209" s="298"/>
      <c r="D209" s="299"/>
      <c r="G209" s="116"/>
    </row>
    <row r="210" spans="1:7" x14ac:dyDescent="0.25">
      <c r="A210" s="114"/>
      <c r="B210" s="300"/>
      <c r="C210" s="301"/>
      <c r="D210" s="302"/>
      <c r="G210" s="116"/>
    </row>
    <row r="211" spans="1:7" x14ac:dyDescent="0.25">
      <c r="A211" s="114"/>
      <c r="B211" s="300"/>
      <c r="C211" s="301"/>
      <c r="D211" s="302"/>
      <c r="G211" s="116"/>
    </row>
    <row r="212" spans="1:7" x14ac:dyDescent="0.25">
      <c r="A212" s="114"/>
      <c r="B212" s="300"/>
      <c r="C212" s="301"/>
      <c r="D212" s="302"/>
      <c r="G212" s="116"/>
    </row>
    <row r="213" spans="1:7" x14ac:dyDescent="0.25">
      <c r="A213" s="114"/>
      <c r="B213" s="300"/>
      <c r="C213" s="301"/>
      <c r="D213" s="302"/>
      <c r="G213" s="116"/>
    </row>
    <row r="214" spans="1:7" x14ac:dyDescent="0.25">
      <c r="A214" s="114"/>
      <c r="B214" s="300"/>
      <c r="C214" s="301"/>
      <c r="D214" s="302"/>
      <c r="G214" s="116"/>
    </row>
    <row r="215" spans="1:7" x14ac:dyDescent="0.25">
      <c r="A215" s="114"/>
      <c r="B215" s="303"/>
      <c r="C215" s="304"/>
      <c r="D215" s="305"/>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06" t="s">
        <v>306</v>
      </c>
      <c r="C231" s="306"/>
      <c r="D231" s="306"/>
      <c r="G231" s="116"/>
    </row>
    <row r="232" spans="1:7" ht="13.5" thickBot="1" x14ac:dyDescent="0.3">
      <c r="A232" s="114"/>
      <c r="B232" s="306"/>
      <c r="C232" s="306"/>
      <c r="D232" s="306"/>
      <c r="E232" s="12" t="s">
        <v>2</v>
      </c>
      <c r="F232" s="15"/>
      <c r="G232" s="116"/>
    </row>
    <row r="233" spans="1:7" ht="6.75" customHeight="1" x14ac:dyDescent="0.25">
      <c r="A233" s="114"/>
      <c r="G233" s="116"/>
    </row>
    <row r="234" spans="1:7" x14ac:dyDescent="0.25">
      <c r="A234" s="114"/>
      <c r="B234" s="297"/>
      <c r="C234" s="298"/>
      <c r="D234" s="299"/>
      <c r="G234" s="116"/>
    </row>
    <row r="235" spans="1:7" x14ac:dyDescent="0.25">
      <c r="A235" s="114"/>
      <c r="B235" s="300"/>
      <c r="C235" s="301"/>
      <c r="D235" s="302"/>
      <c r="G235" s="116"/>
    </row>
    <row r="236" spans="1:7" x14ac:dyDescent="0.25">
      <c r="A236" s="114"/>
      <c r="B236" s="300"/>
      <c r="C236" s="301"/>
      <c r="D236" s="302"/>
      <c r="G236" s="116"/>
    </row>
    <row r="237" spans="1:7" x14ac:dyDescent="0.25">
      <c r="A237" s="114"/>
      <c r="B237" s="300"/>
      <c r="C237" s="301"/>
      <c r="D237" s="302"/>
      <c r="G237" s="116"/>
    </row>
    <row r="238" spans="1:7" x14ac:dyDescent="0.25">
      <c r="A238" s="114"/>
      <c r="B238" s="300"/>
      <c r="C238" s="301"/>
      <c r="D238" s="302"/>
      <c r="G238" s="116"/>
    </row>
    <row r="239" spans="1:7" x14ac:dyDescent="0.25">
      <c r="A239" s="114"/>
      <c r="B239" s="300"/>
      <c r="C239" s="301"/>
      <c r="D239" s="302"/>
      <c r="G239" s="116"/>
    </row>
    <row r="240" spans="1:7" x14ac:dyDescent="0.25">
      <c r="A240" s="114"/>
      <c r="B240" s="303"/>
      <c r="C240" s="304"/>
      <c r="D240" s="305"/>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06" t="s">
        <v>306</v>
      </c>
      <c r="C256" s="306"/>
      <c r="D256" s="306"/>
      <c r="G256" s="116"/>
    </row>
    <row r="257" spans="1:7" ht="13.5" thickBot="1" x14ac:dyDescent="0.3">
      <c r="A257" s="114"/>
      <c r="B257" s="306"/>
      <c r="C257" s="306"/>
      <c r="D257" s="306"/>
      <c r="E257" s="12" t="s">
        <v>2</v>
      </c>
      <c r="F257" s="15"/>
      <c r="G257" s="116"/>
    </row>
    <row r="258" spans="1:7" ht="6.75" customHeight="1" x14ac:dyDescent="0.25">
      <c r="A258" s="114"/>
      <c r="G258" s="116"/>
    </row>
    <row r="259" spans="1:7" x14ac:dyDescent="0.25">
      <c r="A259" s="114"/>
      <c r="B259" s="297"/>
      <c r="C259" s="298"/>
      <c r="D259" s="299"/>
      <c r="G259" s="116"/>
    </row>
    <row r="260" spans="1:7" x14ac:dyDescent="0.25">
      <c r="A260" s="114"/>
      <c r="B260" s="300"/>
      <c r="C260" s="301"/>
      <c r="D260" s="302"/>
      <c r="G260" s="116"/>
    </row>
    <row r="261" spans="1:7" x14ac:dyDescent="0.25">
      <c r="A261" s="114"/>
      <c r="B261" s="300"/>
      <c r="C261" s="301"/>
      <c r="D261" s="302"/>
      <c r="G261" s="116"/>
    </row>
    <row r="262" spans="1:7" x14ac:dyDescent="0.25">
      <c r="A262" s="114"/>
      <c r="B262" s="300"/>
      <c r="C262" s="301"/>
      <c r="D262" s="302"/>
      <c r="G262" s="116"/>
    </row>
    <row r="263" spans="1:7" x14ac:dyDescent="0.25">
      <c r="A263" s="114"/>
      <c r="B263" s="300"/>
      <c r="C263" s="301"/>
      <c r="D263" s="302"/>
      <c r="G263" s="116"/>
    </row>
    <row r="264" spans="1:7" x14ac:dyDescent="0.25">
      <c r="A264" s="114"/>
      <c r="B264" s="300"/>
      <c r="C264" s="301"/>
      <c r="D264" s="302"/>
      <c r="G264" s="116"/>
    </row>
    <row r="265" spans="1:7" x14ac:dyDescent="0.25">
      <c r="A265" s="114"/>
      <c r="B265" s="303"/>
      <c r="C265" s="304"/>
      <c r="D265" s="305"/>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sheetPr>
  <dimension ref="A1:G270"/>
  <sheetViews>
    <sheetView showGridLines="0" view="pageBreakPreview" topLeftCell="A209"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row>
    <row r="6" spans="1:7" ht="15" x14ac:dyDescent="0.25">
      <c r="A6" s="9" t="s">
        <v>152</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customHeight="1" thickBot="1" x14ac:dyDescent="0.3">
      <c r="A31" s="114"/>
      <c r="B31" s="306" t="s">
        <v>306</v>
      </c>
      <c r="C31" s="306"/>
      <c r="D31" s="306"/>
      <c r="E31" s="90"/>
      <c r="F31" s="92"/>
      <c r="G31" s="116"/>
    </row>
    <row r="32" spans="1:7" ht="13.5" thickBot="1" x14ac:dyDescent="0.3">
      <c r="A32" s="114"/>
      <c r="B32" s="306"/>
      <c r="C32" s="306"/>
      <c r="D32" s="306"/>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customHeight="1" thickBot="1" x14ac:dyDescent="0.3">
      <c r="A56" s="114"/>
      <c r="B56" s="306" t="s">
        <v>306</v>
      </c>
      <c r="C56" s="306"/>
      <c r="D56" s="306"/>
      <c r="E56" s="90"/>
      <c r="F56" s="92"/>
      <c r="G56" s="116"/>
    </row>
    <row r="57" spans="1:7" ht="13.5" thickBot="1" x14ac:dyDescent="0.3">
      <c r="A57" s="114"/>
      <c r="B57" s="306"/>
      <c r="C57" s="306"/>
      <c r="D57" s="306"/>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customHeight="1"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customHeight="1"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customHeight="1"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customHeight="1"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customHeight="1"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customHeight="1"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customHeight="1"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customHeight="1"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sheetPr>
  <dimension ref="A1:G270"/>
  <sheetViews>
    <sheetView showGridLines="0" view="pageBreakPreview" topLeftCell="A209" zoomScale="85" zoomScaleNormal="85" zoomScaleSheetLayoutView="85" zoomScalePageLayoutView="90" workbookViewId="0"/>
  </sheetViews>
  <sheetFormatPr defaultColWidth="10" defaultRowHeight="12.75" x14ac:dyDescent="0.25"/>
  <cols>
    <col min="1" max="1" width="1.7109375" style="2" customWidth="1"/>
    <col min="2" max="2" width="2.140625" style="2" customWidth="1"/>
    <col min="3" max="3" width="23.140625" style="2" customWidth="1"/>
    <col min="4" max="4" width="72.855468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row>
    <row r="6" spans="1:7" ht="15" x14ac:dyDescent="0.25">
      <c r="A6" s="9" t="s">
        <v>153</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sheetPr>
  <dimension ref="A1:G270"/>
  <sheetViews>
    <sheetView showGridLines="0" view="pageBreakPreview" topLeftCell="A166"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3"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row>
    <row r="6" spans="1:7" ht="15" x14ac:dyDescent="0.25">
      <c r="A6" s="9" t="s">
        <v>154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100</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285156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row>
    <row r="6" spans="1:7" ht="15" x14ac:dyDescent="0.25">
      <c r="A6" s="9" t="s">
        <v>155</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101</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t="s">
        <v>191</v>
      </c>
    </row>
    <row r="6" spans="1:7" ht="15" x14ac:dyDescent="0.25">
      <c r="A6" s="9" t="s">
        <v>156</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102</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6351400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6351400</v>
      </c>
      <c r="G20" s="116"/>
    </row>
    <row r="21" spans="1:7" s="33" customFormat="1" ht="15" x14ac:dyDescent="0.25">
      <c r="A21" s="117"/>
      <c r="B21" s="94"/>
      <c r="C21" s="94"/>
      <c r="D21" s="118"/>
      <c r="E21" s="113"/>
      <c r="F21" s="99"/>
      <c r="G21" s="119"/>
    </row>
    <row r="22" spans="1:7" s="33" customFormat="1" ht="28.5" x14ac:dyDescent="0.25">
      <c r="A22" s="120"/>
      <c r="B22" s="41" t="s">
        <v>233</v>
      </c>
      <c r="C22" s="121"/>
      <c r="D22" s="152" t="s">
        <v>315</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v>217</v>
      </c>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v>245</v>
      </c>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f>IF(F27&gt;0,F25/F27,IF(F32&gt;0,F32,"N/A"))</f>
        <v>0.88571428571428568</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t="s">
        <v>191</v>
      </c>
      <c r="G32" s="116"/>
    </row>
    <row r="33" spans="1:7" ht="6.75" customHeight="1" x14ac:dyDescent="0.25">
      <c r="A33" s="114"/>
      <c r="B33" s="90"/>
      <c r="C33" s="90"/>
      <c r="D33" s="91"/>
      <c r="E33" s="90"/>
      <c r="F33" s="92"/>
      <c r="G33" s="116"/>
    </row>
    <row r="34" spans="1:7" ht="90.75" customHeight="1" x14ac:dyDescent="0.25">
      <c r="A34" s="114"/>
      <c r="B34" s="297" t="s">
        <v>357</v>
      </c>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t="s">
        <v>316</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t="s">
        <v>191</v>
      </c>
      <c r="G57" s="116"/>
    </row>
    <row r="58" spans="1:7" ht="6.75" customHeight="1" x14ac:dyDescent="0.25">
      <c r="A58" s="114"/>
      <c r="B58" s="90"/>
      <c r="C58" s="90"/>
      <c r="D58" s="91"/>
      <c r="E58" s="90"/>
      <c r="F58" s="92"/>
      <c r="G58" s="116"/>
    </row>
    <row r="59" spans="1:7" ht="185.25" customHeight="1" x14ac:dyDescent="0.25">
      <c r="A59" s="114"/>
      <c r="B59" s="297" t="s">
        <v>335</v>
      </c>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55000000000000004" right="0.55000000000000004" top="0.75" bottom="0.75" header="0.3" footer="0.3"/>
  <pageSetup scale="75" orientation="portrait" r:id="rId1"/>
  <headerFooter>
    <oddHeader>&amp;C&amp;"-,Bold"&amp;14DSRIP Annual Reporting Form</oddHeader>
    <oddFooter>&amp;C&amp;A&amp;R&amp;P of &amp;N&amp;L&amp;D</oddFooter>
  </headerFooter>
  <rowBreaks count="3" manualBreakCount="3">
    <brk id="70" max="6" man="1"/>
    <brk id="145" max="6" man="1"/>
    <brk id="220"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sheetPr>
  <dimension ref="A1:G270"/>
  <sheetViews>
    <sheetView showGridLines="0" view="pageBreakPreview"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2.85546875" style="2" customWidth="1"/>
    <col min="4" max="4" width="73"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row>
    <row r="6" spans="1:7" ht="15" x14ac:dyDescent="0.25">
      <c r="A6" s="9" t="s">
        <v>157</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103</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t="s">
        <v>191</v>
      </c>
    </row>
    <row r="6" spans="1:7" ht="15" x14ac:dyDescent="0.25">
      <c r="A6" s="9" t="s">
        <v>158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106</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8470000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8470000</v>
      </c>
      <c r="G20" s="116"/>
    </row>
    <row r="21" spans="1:7" s="33" customFormat="1" ht="15" x14ac:dyDescent="0.25">
      <c r="A21" s="117"/>
      <c r="B21" s="94"/>
      <c r="C21" s="94"/>
      <c r="D21" s="118"/>
      <c r="E21" s="113"/>
      <c r="F21" s="99"/>
      <c r="G21" s="119"/>
    </row>
    <row r="22" spans="1:7" s="33" customFormat="1" ht="15" x14ac:dyDescent="0.25">
      <c r="A22" s="120"/>
      <c r="B22" s="41" t="s">
        <v>233</v>
      </c>
      <c r="C22" s="121"/>
      <c r="D22" s="152" t="s">
        <v>317</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v>2</v>
      </c>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v>20</v>
      </c>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f>IF(F27&gt;0,F25/F27,IF(F32&gt;0,F32,"N/A"))</f>
        <v>0.1</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t="s">
        <v>191</v>
      </c>
      <c r="G32" s="116"/>
    </row>
    <row r="33" spans="1:7" ht="6.75" customHeight="1" x14ac:dyDescent="0.25">
      <c r="A33" s="114"/>
      <c r="B33" s="90"/>
      <c r="C33" s="90"/>
      <c r="D33" s="91"/>
      <c r="E33" s="90"/>
      <c r="F33" s="92"/>
      <c r="G33" s="116"/>
    </row>
    <row r="34" spans="1:7" ht="284.25" customHeight="1" x14ac:dyDescent="0.25">
      <c r="A34" s="114"/>
      <c r="B34" s="297" t="s">
        <v>364</v>
      </c>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t="s">
        <v>318</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t="s">
        <v>191</v>
      </c>
      <c r="G57" s="116"/>
    </row>
    <row r="58" spans="1:7" ht="6.75" customHeight="1" x14ac:dyDescent="0.25">
      <c r="A58" s="114"/>
      <c r="B58" s="90"/>
      <c r="C58" s="90"/>
      <c r="D58" s="91"/>
      <c r="E58" s="90"/>
      <c r="F58" s="92"/>
      <c r="G58" s="116"/>
    </row>
    <row r="59" spans="1:7" x14ac:dyDescent="0.25">
      <c r="A59" s="114"/>
      <c r="B59" s="297" t="s">
        <v>336</v>
      </c>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28.5" x14ac:dyDescent="0.25">
      <c r="A72" s="120"/>
      <c r="B72" s="41" t="s">
        <v>233</v>
      </c>
      <c r="C72" s="121"/>
      <c r="D72" s="152" t="s">
        <v>319</v>
      </c>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Yes</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t="s">
        <v>191</v>
      </c>
      <c r="G82" s="116"/>
    </row>
    <row r="83" spans="1:7" ht="6.75" customHeight="1" x14ac:dyDescent="0.25">
      <c r="A83" s="114"/>
      <c r="B83" s="90"/>
      <c r="C83" s="90"/>
      <c r="D83" s="91"/>
      <c r="E83" s="90"/>
      <c r="F83" s="92"/>
      <c r="G83" s="116"/>
    </row>
    <row r="84" spans="1:7" ht="45" customHeight="1" x14ac:dyDescent="0.25">
      <c r="A84" s="114"/>
      <c r="B84" s="297" t="s">
        <v>337</v>
      </c>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t="s">
        <v>191</v>
      </c>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f>IF(F92=0," ",IF(F82="Yes",1,IF(F82="No",0,IF(F79/F92&gt;=1,1,IF(F79/F92&gt;=0.75,0.75,IF(F79/F92&gt;=0.5,0.5,IF(F79/F92&gt;=0.25,0.25,0)))))))</f>
        <v>1</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28.5" x14ac:dyDescent="0.25">
      <c r="A97" s="120"/>
      <c r="B97" s="41" t="s">
        <v>233</v>
      </c>
      <c r="C97" s="121"/>
      <c r="D97" s="152" t="s">
        <v>320</v>
      </c>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Yes</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t="s">
        <v>191</v>
      </c>
      <c r="G107" s="116"/>
    </row>
    <row r="108" spans="1:7" ht="6.75" customHeight="1" x14ac:dyDescent="0.25">
      <c r="A108" s="114"/>
      <c r="B108" s="90"/>
      <c r="C108" s="90"/>
      <c r="D108" s="91"/>
      <c r="E108" s="90"/>
      <c r="F108" s="92"/>
      <c r="G108" s="116"/>
    </row>
    <row r="109" spans="1:7" ht="409.5" customHeight="1" x14ac:dyDescent="0.25">
      <c r="A109" s="114"/>
      <c r="B109" s="297" t="s">
        <v>358</v>
      </c>
      <c r="C109" s="298"/>
      <c r="D109" s="299"/>
      <c r="E109" s="90"/>
      <c r="F109" s="92"/>
      <c r="G109" s="116"/>
    </row>
    <row r="110" spans="1:7" ht="27" customHeight="1"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t="s">
        <v>191</v>
      </c>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f>IF(F117=0," ",IF(F107="Yes",1,IF(F107="No",0,IF(F104/F117&gt;=1,1,IF(F104/F117&gt;=0.75,0.75,IF(F104/F117&gt;=0.5,0.5,IF(F104/F117&gt;=0.25,0.25,0)))))))</f>
        <v>1</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28.5" x14ac:dyDescent="0.25">
      <c r="A122" s="120"/>
      <c r="B122" s="41" t="s">
        <v>233</v>
      </c>
      <c r="C122" s="121"/>
      <c r="D122" s="152" t="s">
        <v>321</v>
      </c>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Yes</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t="s">
        <v>191</v>
      </c>
      <c r="G132" s="116"/>
    </row>
    <row r="133" spans="1:7" ht="6.75" customHeight="1" x14ac:dyDescent="0.25">
      <c r="A133" s="114"/>
      <c r="B133" s="90"/>
      <c r="C133" s="90"/>
      <c r="D133" s="91"/>
      <c r="E133" s="90"/>
      <c r="F133" s="92"/>
      <c r="G133" s="116"/>
    </row>
    <row r="134" spans="1:7" ht="53.25" customHeight="1" x14ac:dyDescent="0.25">
      <c r="A134" s="114"/>
      <c r="B134" s="297" t="s">
        <v>338</v>
      </c>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t="s">
        <v>191</v>
      </c>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f>IF(F142=0," ",IF(F132="Yes",1,IF(F132="No",0,IF(F129/F142&gt;=1,1,IF(F129/F142&gt;=0.75,0.75,IF(F129/F142&gt;=0.5,0.5,IF(F129/F142&gt;=0.25,0.25,0)))))))</f>
        <v>1</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28.5" x14ac:dyDescent="0.25">
      <c r="A147" s="120"/>
      <c r="B147" s="41" t="s">
        <v>232</v>
      </c>
      <c r="C147" s="121"/>
      <c r="D147" s="152" t="s">
        <v>322</v>
      </c>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Yes</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t="s">
        <v>191</v>
      </c>
      <c r="G157" s="116"/>
    </row>
    <row r="158" spans="1:7" ht="6.75" customHeight="1" x14ac:dyDescent="0.25">
      <c r="A158" s="114"/>
      <c r="B158" s="90"/>
      <c r="C158" s="90"/>
      <c r="D158" s="91"/>
      <c r="E158" s="90"/>
      <c r="F158" s="92"/>
      <c r="G158" s="116"/>
    </row>
    <row r="159" spans="1:7" ht="201.75" customHeight="1" x14ac:dyDescent="0.25">
      <c r="A159" s="114"/>
      <c r="B159" s="297" t="s">
        <v>359</v>
      </c>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t="s">
        <v>191</v>
      </c>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f>IF(F167=0," ",IF(F157="Yes",1,IF(F157="No",0,IF(F154/F167&gt;=1,1,IF(F154/F167&gt;=0.75,0.75,IF(F154/F167&gt;=0.5,0.5,IF(F154/F167&gt;=0.25,0.25,0)))))))</f>
        <v>1</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55000000000000004" right="0.55000000000000004" top="0.75" bottom="0.75" header="0.3" footer="0.3"/>
  <pageSetup scale="75" orientation="portrait" r:id="rId1"/>
  <headerFooter>
    <oddHeader>&amp;C&amp;"-,Bold"&amp;14DSRIP Annual Reporting Form</oddHeader>
    <oddFooter>&amp;C&amp;A&amp;R&amp;P of &amp;N&amp;L&amp;D</oddFooter>
  </headerFooter>
  <rowBreaks count="4" manualBreakCount="4">
    <brk id="70" max="6" man="1"/>
    <brk id="109" max="6" man="1"/>
    <brk id="145" max="6" man="1"/>
    <brk id="220"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285156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row>
    <row r="6" spans="1:7" ht="15" x14ac:dyDescent="0.25">
      <c r="A6" s="9" t="s">
        <v>159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107</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G270"/>
  <sheetViews>
    <sheetView showGridLines="0" view="pageBreakPreview"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row>
    <row r="6" spans="1:7" ht="15" x14ac:dyDescent="0.25">
      <c r="A6" s="9" t="s">
        <v>160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row>
    <row r="6" spans="1:7" ht="15" x14ac:dyDescent="0.25">
      <c r="A6" s="9" t="s">
        <v>161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G270"/>
  <sheetViews>
    <sheetView showGridLines="0" view="pageBreakPreview" zoomScale="85" zoomScaleNormal="90" zoomScaleSheetLayoutView="85" zoomScalePageLayoutView="90" workbookViewId="0">
      <selection activeCell="B56" sqref="B56:D57"/>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row>
    <row r="6" spans="1:7" ht="15" x14ac:dyDescent="0.25">
      <c r="A6" s="9" t="s">
        <v>162</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110</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285156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row>
    <row r="6" spans="1:7" ht="15" x14ac:dyDescent="0.25">
      <c r="A6" s="9" t="s">
        <v>163</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111</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sheetPr>
  <dimension ref="A1:G270"/>
  <sheetViews>
    <sheetView showGridLines="0" view="pageBreakPreview"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row>
    <row r="6" spans="1:7" ht="15" x14ac:dyDescent="0.25">
      <c r="A6" s="9" t="s">
        <v>164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112</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row>
    <row r="6" spans="1:7" ht="15" x14ac:dyDescent="0.25">
      <c r="A6" s="9" t="s">
        <v>165</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113</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row>
    <row r="6" spans="1:7" ht="15" x14ac:dyDescent="0.25">
      <c r="A6" s="9" t="s">
        <v>166</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114</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42578125" style="2" customWidth="1"/>
    <col min="4" max="4" width="72.285156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row>
    <row r="6" spans="1:7" ht="15" x14ac:dyDescent="0.25">
      <c r="A6" s="9" t="s">
        <v>167</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115</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row>
    <row r="6" spans="1:7" ht="15" x14ac:dyDescent="0.25">
      <c r="A6" s="9" t="s">
        <v>168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116</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G270"/>
  <sheetViews>
    <sheetView showGridLines="0" view="pageBreakPreview" zoomScale="80" zoomScaleNormal="90" zoomScaleSheetLayoutView="80"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14062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t="s">
        <v>191</v>
      </c>
    </row>
    <row r="6" spans="1:7" ht="15" x14ac:dyDescent="0.25">
      <c r="A6" s="9" t="s">
        <v>169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117</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2879800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2879800</v>
      </c>
      <c r="G20" s="116"/>
    </row>
    <row r="21" spans="1:7" s="33" customFormat="1" ht="15" x14ac:dyDescent="0.25">
      <c r="A21" s="117"/>
      <c r="B21" s="94"/>
      <c r="C21" s="94"/>
      <c r="D21" s="118"/>
      <c r="E21" s="113"/>
      <c r="F21" s="99"/>
      <c r="G21" s="119"/>
    </row>
    <row r="22" spans="1:7" s="33" customFormat="1" ht="28.5" x14ac:dyDescent="0.25">
      <c r="A22" s="120"/>
      <c r="B22" s="41" t="s">
        <v>233</v>
      </c>
      <c r="C22" s="121"/>
      <c r="D22" s="152" t="s">
        <v>323</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t="s">
        <v>191</v>
      </c>
      <c r="G32" s="116"/>
    </row>
    <row r="33" spans="1:7" ht="6.75" customHeight="1" x14ac:dyDescent="0.25">
      <c r="A33" s="114"/>
      <c r="B33" s="90"/>
      <c r="C33" s="90"/>
      <c r="D33" s="91"/>
      <c r="E33" s="90"/>
      <c r="F33" s="92"/>
      <c r="G33" s="116"/>
    </row>
    <row r="34" spans="1:7" ht="241.5" customHeight="1" x14ac:dyDescent="0.25">
      <c r="A34" s="114"/>
      <c r="B34" s="297" t="s">
        <v>339</v>
      </c>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t="s">
        <v>324</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t="s">
        <v>191</v>
      </c>
      <c r="G57" s="116"/>
    </row>
    <row r="58" spans="1:7" ht="6.75" customHeight="1" x14ac:dyDescent="0.25">
      <c r="A58" s="114"/>
      <c r="B58" s="90"/>
      <c r="C58" s="90"/>
      <c r="D58" s="91"/>
      <c r="E58" s="90"/>
      <c r="F58" s="92"/>
      <c r="G58" s="116"/>
    </row>
    <row r="59" spans="1:7" ht="354" customHeight="1" x14ac:dyDescent="0.25">
      <c r="A59" s="114"/>
      <c r="B59" s="297" t="s">
        <v>365</v>
      </c>
      <c r="C59" s="298"/>
      <c r="D59" s="299"/>
      <c r="E59" s="90"/>
      <c r="F59" s="92"/>
      <c r="G59" s="116"/>
    </row>
    <row r="60" spans="1:7" ht="246.75" customHeight="1" x14ac:dyDescent="0.25">
      <c r="A60" s="114"/>
      <c r="B60" s="300"/>
      <c r="C60" s="301"/>
      <c r="D60" s="302"/>
      <c r="E60" s="90"/>
      <c r="F60" s="92"/>
      <c r="G60" s="116"/>
    </row>
    <row r="61" spans="1:7" ht="307.5" customHeight="1"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ht="78" customHeight="1"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55000000000000004" right="0.55000000000000004" top="0.75" bottom="0.75" header="0.3" footer="0.3"/>
  <pageSetup scale="75" orientation="portrait" r:id="rId1"/>
  <headerFooter>
    <oddHeader>&amp;C&amp;"-,Bold"&amp;14DSRIP Annual Reporting Form</oddHeader>
    <oddFooter>&amp;C&amp;A&amp;R&amp;P of &amp;N&amp;L&amp;D</oddFooter>
  </headerFooter>
  <rowBreaks count="3" manualBreakCount="3">
    <brk id="70" max="6" man="1"/>
    <brk id="145" max="6" man="1"/>
    <brk id="220"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G270"/>
  <sheetViews>
    <sheetView showGridLines="0" view="pageBreakPreview" topLeftCell="A43" zoomScale="85" zoomScaleNormal="90" zoomScaleSheetLayoutView="85" zoomScalePageLayoutView="90" workbookViewId="0">
      <selection activeCell="F62" sqref="F62"/>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t="s">
        <v>191</v>
      </c>
    </row>
    <row r="6" spans="1:7" ht="15" x14ac:dyDescent="0.25">
      <c r="A6" s="9" t="s">
        <v>170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5590200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5590200</v>
      </c>
      <c r="G20" s="116"/>
    </row>
    <row r="21" spans="1:7" s="33" customFormat="1" ht="15" x14ac:dyDescent="0.25">
      <c r="A21" s="117"/>
      <c r="B21" s="94"/>
      <c r="C21" s="94"/>
      <c r="D21" s="118"/>
      <c r="E21" s="113"/>
      <c r="F21" s="99"/>
      <c r="G21" s="119"/>
    </row>
    <row r="22" spans="1:7" s="33" customFormat="1" ht="28.5" x14ac:dyDescent="0.25">
      <c r="A22" s="120"/>
      <c r="B22" s="41" t="s">
        <v>233</v>
      </c>
      <c r="C22" s="121"/>
      <c r="D22" s="152" t="s">
        <v>325</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t="s">
        <v>191</v>
      </c>
      <c r="G32" s="116"/>
    </row>
    <row r="33" spans="1:7" ht="6.75" customHeight="1" x14ac:dyDescent="0.25">
      <c r="A33" s="114"/>
      <c r="B33" s="90"/>
      <c r="C33" s="90"/>
      <c r="D33" s="91"/>
      <c r="E33" s="90"/>
      <c r="F33" s="92"/>
      <c r="G33" s="116"/>
    </row>
    <row r="34" spans="1:7" ht="315.75" customHeight="1" x14ac:dyDescent="0.25">
      <c r="A34" s="114"/>
      <c r="B34" s="297" t="s">
        <v>340</v>
      </c>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28.5" x14ac:dyDescent="0.25">
      <c r="A47" s="120"/>
      <c r="B47" s="41" t="s">
        <v>233</v>
      </c>
      <c r="C47" s="121"/>
      <c r="D47" s="152" t="s">
        <v>326</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t="s">
        <v>191</v>
      </c>
      <c r="G57" s="116"/>
    </row>
    <row r="58" spans="1:7" ht="6.75" customHeight="1" x14ac:dyDescent="0.25">
      <c r="A58" s="114"/>
      <c r="B58" s="90"/>
      <c r="C58" s="90"/>
      <c r="D58" s="91"/>
      <c r="E58" s="90"/>
      <c r="F58" s="92"/>
      <c r="G58" s="116"/>
    </row>
    <row r="59" spans="1:7" ht="84.75" customHeight="1" x14ac:dyDescent="0.25">
      <c r="A59" s="114"/>
      <c r="B59" s="297" t="s">
        <v>341</v>
      </c>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55000000000000004" right="0.55000000000000004" top="0.75" bottom="0.75" header="0.3" footer="0.3"/>
  <pageSetup scale="75" orientation="portrait" r:id="rId1"/>
  <headerFooter>
    <oddHeader>&amp;C&amp;"-,Bold"&amp;14DSRIP Annual Reporting Form</oddHeader>
    <oddFooter>&amp;C&amp;A&amp;R&amp;P of &amp;N&amp;L&amp;D</oddFooter>
  </headerFooter>
  <rowBreaks count="3" manualBreakCount="3">
    <brk id="70" max="6" man="1"/>
    <brk id="145" max="6" man="1"/>
    <brk id="220"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41212</v>
      </c>
      <c r="F4" s="7"/>
    </row>
    <row r="5" spans="1:7" s="90" customFormat="1" ht="13.5" thickBot="1" x14ac:dyDescent="0.25">
      <c r="A5" s="89"/>
      <c r="D5" s="93" t="s">
        <v>143</v>
      </c>
      <c r="E5" s="12" t="s">
        <v>2</v>
      </c>
      <c r="F5" s="15"/>
    </row>
    <row r="6" spans="1:7" ht="15" x14ac:dyDescent="0.25">
      <c r="A6" s="9" t="s">
        <v>171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06" t="s">
        <v>306</v>
      </c>
      <c r="C31" s="306"/>
      <c r="D31" s="306"/>
      <c r="E31" s="90"/>
      <c r="F31" s="92"/>
      <c r="G31" s="116"/>
    </row>
    <row r="32" spans="1:7" ht="13.5" thickBot="1" x14ac:dyDescent="0.3">
      <c r="A32" s="114"/>
      <c r="B32" s="306"/>
      <c r="C32" s="306"/>
      <c r="D32" s="306"/>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06" t="s">
        <v>306</v>
      </c>
      <c r="C56" s="306"/>
      <c r="D56" s="306"/>
      <c r="E56" s="90"/>
      <c r="F56" s="92"/>
      <c r="G56" s="116"/>
    </row>
    <row r="57" spans="1:7" ht="13.5" thickBot="1" x14ac:dyDescent="0.3">
      <c r="A57" s="114"/>
      <c r="B57" s="306"/>
      <c r="C57" s="306"/>
      <c r="D57" s="306"/>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06" t="s">
        <v>306</v>
      </c>
      <c r="C81" s="306"/>
      <c r="D81" s="306"/>
      <c r="E81" s="90"/>
      <c r="F81" s="92"/>
      <c r="G81" s="116"/>
    </row>
    <row r="82" spans="1:7" ht="13.5" thickBot="1" x14ac:dyDescent="0.3">
      <c r="A82" s="114"/>
      <c r="B82" s="306"/>
      <c r="C82" s="306"/>
      <c r="D82" s="306"/>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06" t="s">
        <v>306</v>
      </c>
      <c r="C106" s="306"/>
      <c r="D106" s="306"/>
      <c r="E106" s="90"/>
      <c r="F106" s="92"/>
      <c r="G106" s="116"/>
    </row>
    <row r="107" spans="1:7" ht="13.5" thickBot="1" x14ac:dyDescent="0.3">
      <c r="A107" s="114"/>
      <c r="B107" s="306"/>
      <c r="C107" s="306"/>
      <c r="D107" s="306"/>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06" t="s">
        <v>306</v>
      </c>
      <c r="C131" s="306"/>
      <c r="D131" s="306"/>
      <c r="E131" s="90"/>
      <c r="F131" s="92"/>
      <c r="G131" s="116"/>
    </row>
    <row r="132" spans="1:7" ht="13.5" thickBot="1" x14ac:dyDescent="0.3">
      <c r="A132" s="114"/>
      <c r="B132" s="306"/>
      <c r="C132" s="306"/>
      <c r="D132" s="306"/>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06" t="s">
        <v>306</v>
      </c>
      <c r="C156" s="306"/>
      <c r="D156" s="306"/>
      <c r="E156" s="90"/>
      <c r="F156" s="92"/>
      <c r="G156" s="116"/>
    </row>
    <row r="157" spans="1:7" ht="13.5" thickBot="1" x14ac:dyDescent="0.3">
      <c r="A157" s="114"/>
      <c r="B157" s="306"/>
      <c r="C157" s="306"/>
      <c r="D157" s="306"/>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06" t="s">
        <v>306</v>
      </c>
      <c r="C181" s="306"/>
      <c r="D181" s="306"/>
      <c r="E181" s="90"/>
      <c r="F181" s="92"/>
      <c r="G181" s="116"/>
    </row>
    <row r="182" spans="1:7" ht="13.5" thickBot="1" x14ac:dyDescent="0.3">
      <c r="A182" s="114"/>
      <c r="B182" s="306"/>
      <c r="C182" s="306"/>
      <c r="D182" s="306"/>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06" t="s">
        <v>306</v>
      </c>
      <c r="C206" s="306"/>
      <c r="D206" s="306"/>
      <c r="E206" s="90"/>
      <c r="F206" s="92"/>
      <c r="G206" s="116"/>
    </row>
    <row r="207" spans="1:7" ht="13.5" thickBot="1" x14ac:dyDescent="0.3">
      <c r="A207" s="114"/>
      <c r="B207" s="306"/>
      <c r="C207" s="306"/>
      <c r="D207" s="306"/>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06" t="s">
        <v>306</v>
      </c>
      <c r="C231" s="306"/>
      <c r="D231" s="306"/>
      <c r="E231" s="90"/>
      <c r="F231" s="92"/>
      <c r="G231" s="116"/>
    </row>
    <row r="232" spans="1:7" ht="13.5" thickBot="1" x14ac:dyDescent="0.3">
      <c r="A232" s="114"/>
      <c r="B232" s="306"/>
      <c r="C232" s="306"/>
      <c r="D232" s="306"/>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06" t="s">
        <v>306</v>
      </c>
      <c r="C256" s="306"/>
      <c r="D256" s="306"/>
      <c r="E256" s="90"/>
      <c r="F256" s="92"/>
      <c r="G256" s="116"/>
    </row>
    <row r="257" spans="1:7" ht="13.5" thickBot="1" x14ac:dyDescent="0.3">
      <c r="A257" s="114"/>
      <c r="B257" s="306"/>
      <c r="C257" s="306"/>
      <c r="D257" s="306"/>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sheetPr>
  <dimension ref="A1:G148"/>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74.5703125" style="3" customWidth="1"/>
    <col min="5" max="5" width="2.7109375" style="2" customWidth="1"/>
    <col min="6" max="6" width="15.570312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41212</v>
      </c>
      <c r="F4" s="7"/>
    </row>
    <row r="5" spans="1:7" ht="15" x14ac:dyDescent="0.25">
      <c r="A5" s="9" t="s">
        <v>0</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228</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9</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3110250</v>
      </c>
      <c r="G17" s="36"/>
    </row>
    <row r="18" spans="1:7" ht="13.5" thickBot="1" x14ac:dyDescent="0.3">
      <c r="A18" s="34"/>
      <c r="C18" s="35"/>
      <c r="G18" s="36"/>
    </row>
    <row r="19" spans="1:7" ht="13.5" thickBot="1" x14ac:dyDescent="0.3">
      <c r="A19" s="34"/>
      <c r="B19" s="2" t="s">
        <v>11</v>
      </c>
      <c r="C19" s="35"/>
      <c r="E19" s="14" t="s">
        <v>2</v>
      </c>
      <c r="F19" s="15">
        <v>3110250</v>
      </c>
      <c r="G19" s="36"/>
    </row>
    <row r="20" spans="1:7" s="33" customFormat="1" ht="15" x14ac:dyDescent="0.25">
      <c r="A20" s="37"/>
      <c r="B20" s="9"/>
      <c r="C20" s="9"/>
      <c r="D20" s="38"/>
      <c r="F20" s="19"/>
      <c r="G20" s="39"/>
    </row>
    <row r="21" spans="1:7" s="33" customFormat="1" ht="15" x14ac:dyDescent="0.25">
      <c r="A21" s="40"/>
      <c r="B21" s="41" t="s">
        <v>12</v>
      </c>
      <c r="C21" s="41"/>
      <c r="D21" s="38"/>
      <c r="G21" s="39"/>
    </row>
    <row r="22" spans="1:7" s="45" customFormat="1" ht="15" x14ac:dyDescent="0.25">
      <c r="A22" s="42"/>
      <c r="B22" s="41" t="s">
        <v>13</v>
      </c>
      <c r="C22" s="43"/>
      <c r="D22" s="44"/>
      <c r="F22" s="46"/>
      <c r="G22" s="47"/>
    </row>
    <row r="23" spans="1:7" ht="13.5" thickBot="1" x14ac:dyDescent="0.3">
      <c r="A23" s="34"/>
      <c r="G23" s="36"/>
    </row>
    <row r="24" spans="1:7" ht="13.5" thickBot="1" x14ac:dyDescent="0.3">
      <c r="A24" s="34"/>
      <c r="B24" s="307" t="s">
        <v>305</v>
      </c>
      <c r="C24" s="308"/>
      <c r="D24" s="308"/>
      <c r="E24" s="14" t="s">
        <v>2</v>
      </c>
      <c r="F24" s="15" t="s">
        <v>191</v>
      </c>
      <c r="G24" s="36"/>
    </row>
    <row r="25" spans="1:7" x14ac:dyDescent="0.25">
      <c r="A25" s="34"/>
      <c r="B25" s="308"/>
      <c r="C25" s="308"/>
      <c r="D25" s="308"/>
      <c r="E25" s="45"/>
      <c r="F25" s="46"/>
      <c r="G25" s="36"/>
    </row>
    <row r="26" spans="1:7" ht="6.75" customHeight="1" x14ac:dyDescent="0.25">
      <c r="A26" s="34"/>
      <c r="G26" s="36"/>
    </row>
    <row r="27" spans="1:7" ht="34.5" customHeight="1" x14ac:dyDescent="0.25">
      <c r="A27" s="34"/>
      <c r="B27" s="297" t="s">
        <v>342</v>
      </c>
      <c r="C27" s="298"/>
      <c r="D27" s="299"/>
      <c r="G27" s="36"/>
    </row>
    <row r="28" spans="1:7" x14ac:dyDescent="0.25">
      <c r="A28" s="34"/>
      <c r="B28" s="300"/>
      <c r="C28" s="301"/>
      <c r="D28" s="302"/>
      <c r="G28" s="36"/>
    </row>
    <row r="29" spans="1:7" x14ac:dyDescent="0.25">
      <c r="A29" s="34"/>
      <c r="B29" s="300"/>
      <c r="C29" s="301"/>
      <c r="D29" s="302"/>
      <c r="G29" s="36"/>
    </row>
    <row r="30" spans="1:7" x14ac:dyDescent="0.25">
      <c r="A30" s="34"/>
      <c r="B30" s="300"/>
      <c r="C30" s="301"/>
      <c r="D30" s="302"/>
      <c r="G30" s="36"/>
    </row>
    <row r="31" spans="1:7" x14ac:dyDescent="0.25">
      <c r="A31" s="34"/>
      <c r="B31" s="300"/>
      <c r="C31" s="301"/>
      <c r="D31" s="302"/>
      <c r="G31" s="36"/>
    </row>
    <row r="32" spans="1:7" x14ac:dyDescent="0.25">
      <c r="A32" s="34"/>
      <c r="B32" s="300"/>
      <c r="C32" s="301"/>
      <c r="D32" s="302"/>
      <c r="G32" s="36"/>
    </row>
    <row r="33" spans="1:7" x14ac:dyDescent="0.25">
      <c r="A33" s="34"/>
      <c r="B33" s="303"/>
      <c r="C33" s="304"/>
      <c r="D33" s="305"/>
      <c r="G33" s="36"/>
    </row>
    <row r="34" spans="1:7" ht="6.75" customHeight="1" thickBot="1" x14ac:dyDescent="0.3">
      <c r="A34" s="34"/>
      <c r="G34" s="36"/>
    </row>
    <row r="35" spans="1:7" ht="13.5" thickBot="1" x14ac:dyDescent="0.3">
      <c r="A35" s="34"/>
      <c r="C35" s="2" t="s">
        <v>14</v>
      </c>
      <c r="F35" s="16" t="str">
        <f>IF(AND(F24="Yes",ISTEXT(B27)),"Yes","N/A")</f>
        <v>Yes</v>
      </c>
      <c r="G35" s="36"/>
    </row>
    <row r="36" spans="1:7" ht="6.75" customHeight="1" thickBot="1" x14ac:dyDescent="0.3">
      <c r="A36" s="34"/>
      <c r="G36" s="36"/>
    </row>
    <row r="37" spans="1:7" ht="13.5" thickBot="1" x14ac:dyDescent="0.3">
      <c r="A37" s="34"/>
      <c r="C37" s="35" t="s">
        <v>15</v>
      </c>
      <c r="F37" s="18">
        <f>IF(F35="Yes",1,"")</f>
        <v>1</v>
      </c>
      <c r="G37" s="36"/>
    </row>
    <row r="38" spans="1:7" ht="6.75" customHeight="1" x14ac:dyDescent="0.25">
      <c r="A38" s="48"/>
      <c r="B38" s="49"/>
      <c r="C38" s="49"/>
      <c r="D38" s="50"/>
      <c r="E38" s="49"/>
      <c r="F38" s="51"/>
      <c r="G38" s="52"/>
    </row>
    <row r="39" spans="1:7" s="33" customFormat="1" ht="15" x14ac:dyDescent="0.25">
      <c r="A39" s="27"/>
      <c r="B39" s="28"/>
      <c r="C39" s="28"/>
      <c r="D39" s="29"/>
      <c r="E39" s="30"/>
      <c r="F39" s="31"/>
      <c r="G39" s="32"/>
    </row>
    <row r="40" spans="1:7" s="33" customFormat="1" ht="15" x14ac:dyDescent="0.25">
      <c r="A40" s="40"/>
      <c r="B40" s="41" t="s">
        <v>16</v>
      </c>
      <c r="C40" s="41"/>
      <c r="D40" s="38"/>
      <c r="G40" s="39"/>
    </row>
    <row r="41" spans="1:7" s="45" customFormat="1" ht="15" x14ac:dyDescent="0.25">
      <c r="A41" s="42"/>
      <c r="B41" s="41" t="s">
        <v>17</v>
      </c>
      <c r="C41" s="43"/>
      <c r="D41" s="44"/>
      <c r="F41" s="46"/>
      <c r="G41" s="47"/>
    </row>
    <row r="42" spans="1:7" s="33" customFormat="1" ht="6.75" customHeight="1" x14ac:dyDescent="0.25">
      <c r="A42" s="40"/>
      <c r="B42" s="17"/>
      <c r="C42" s="41"/>
      <c r="D42" s="53"/>
      <c r="F42" s="19"/>
      <c r="G42" s="39"/>
    </row>
    <row r="43" spans="1:7" s="58" customFormat="1" ht="13.5" thickBot="1" x14ac:dyDescent="0.3">
      <c r="A43" s="57"/>
      <c r="B43" s="58" t="s">
        <v>227</v>
      </c>
      <c r="D43" s="59"/>
      <c r="E43" s="144"/>
      <c r="F43" s="145"/>
      <c r="G43" s="61"/>
    </row>
    <row r="44" spans="1:7" s="58" customFormat="1" ht="13.5" thickBot="1" x14ac:dyDescent="0.3">
      <c r="A44" s="57"/>
      <c r="B44" s="58" t="s">
        <v>225</v>
      </c>
      <c r="D44" s="59"/>
      <c r="E44" s="60" t="s">
        <v>2</v>
      </c>
      <c r="F44" s="136"/>
      <c r="G44" s="61"/>
    </row>
    <row r="45" spans="1:7" s="58" customFormat="1" x14ac:dyDescent="0.25">
      <c r="A45" s="57"/>
      <c r="D45" s="59"/>
      <c r="E45" s="60"/>
      <c r="F45" s="157"/>
      <c r="G45" s="61"/>
    </row>
    <row r="46" spans="1:7" ht="12.75" customHeight="1" x14ac:dyDescent="0.25">
      <c r="A46" s="34"/>
      <c r="B46" s="307" t="s">
        <v>305</v>
      </c>
      <c r="C46" s="308"/>
      <c r="D46" s="308"/>
      <c r="E46" s="45"/>
      <c r="F46" s="46"/>
      <c r="G46" s="36"/>
    </row>
    <row r="47" spans="1:7" x14ac:dyDescent="0.25">
      <c r="A47" s="34"/>
      <c r="B47" s="308"/>
      <c r="C47" s="308"/>
      <c r="D47" s="308"/>
      <c r="E47" s="45"/>
      <c r="F47" s="46"/>
      <c r="G47" s="36"/>
    </row>
    <row r="48" spans="1:7" ht="6.75" customHeight="1" x14ac:dyDescent="0.25">
      <c r="A48" s="34"/>
      <c r="G48" s="36"/>
    </row>
    <row r="49" spans="1:7" x14ac:dyDescent="0.25">
      <c r="A49" s="34"/>
      <c r="B49" s="297"/>
      <c r="C49" s="298"/>
      <c r="D49" s="299"/>
      <c r="G49" s="36"/>
    </row>
    <row r="50" spans="1:7" x14ac:dyDescent="0.25">
      <c r="A50" s="34"/>
      <c r="B50" s="300"/>
      <c r="C50" s="301"/>
      <c r="D50" s="302"/>
      <c r="G50" s="36"/>
    </row>
    <row r="51" spans="1:7" x14ac:dyDescent="0.25">
      <c r="A51" s="34"/>
      <c r="B51" s="300"/>
      <c r="C51" s="301"/>
      <c r="D51" s="302"/>
      <c r="G51" s="36"/>
    </row>
    <row r="52" spans="1:7" x14ac:dyDescent="0.25">
      <c r="A52" s="34"/>
      <c r="B52" s="300"/>
      <c r="C52" s="301"/>
      <c r="D52" s="302"/>
      <c r="G52" s="36"/>
    </row>
    <row r="53" spans="1:7" x14ac:dyDescent="0.25">
      <c r="A53" s="34"/>
      <c r="B53" s="300"/>
      <c r="C53" s="301"/>
      <c r="D53" s="302"/>
      <c r="G53" s="36"/>
    </row>
    <row r="54" spans="1:7" x14ac:dyDescent="0.25">
      <c r="A54" s="34"/>
      <c r="B54" s="300"/>
      <c r="C54" s="301"/>
      <c r="D54" s="302"/>
      <c r="G54" s="36"/>
    </row>
    <row r="55" spans="1:7" x14ac:dyDescent="0.25">
      <c r="A55" s="34"/>
      <c r="B55" s="303"/>
      <c r="C55" s="304"/>
      <c r="D55" s="305"/>
      <c r="G55" s="36"/>
    </row>
    <row r="56" spans="1:7" ht="6.75" customHeight="1" thickBot="1" x14ac:dyDescent="0.3">
      <c r="A56" s="34"/>
      <c r="G56" s="36"/>
    </row>
    <row r="57" spans="1:7" ht="13.5" thickBot="1" x14ac:dyDescent="0.3">
      <c r="A57" s="34"/>
      <c r="C57" s="2" t="s">
        <v>14</v>
      </c>
      <c r="F57" s="16" t="str">
        <f>IF(OR(F44="",B49=""),"N/A","Yes")</f>
        <v>N/A</v>
      </c>
      <c r="G57" s="36"/>
    </row>
    <row r="58" spans="1:7" ht="6.75" customHeight="1" thickBot="1" x14ac:dyDescent="0.3">
      <c r="A58" s="34"/>
      <c r="G58" s="36"/>
    </row>
    <row r="59" spans="1:7" ht="13.5" thickBot="1" x14ac:dyDescent="0.3">
      <c r="A59" s="34"/>
      <c r="C59" s="35" t="s">
        <v>15</v>
      </c>
      <c r="F59" s="18" t="str">
        <f>IF(F57="Yes",1,"")</f>
        <v/>
      </c>
      <c r="G59" s="36"/>
    </row>
    <row r="60" spans="1:7" ht="6.75" customHeight="1" x14ac:dyDescent="0.25">
      <c r="A60" s="48"/>
      <c r="B60" s="49"/>
      <c r="C60" s="49"/>
      <c r="D60" s="50"/>
      <c r="E60" s="49"/>
      <c r="F60" s="51"/>
      <c r="G60" s="52"/>
    </row>
    <row r="61" spans="1:7" s="33" customFormat="1" ht="15" x14ac:dyDescent="0.25">
      <c r="A61" s="27"/>
      <c r="B61" s="28"/>
      <c r="C61" s="28"/>
      <c r="D61" s="29"/>
      <c r="E61" s="30"/>
      <c r="F61" s="31"/>
      <c r="G61" s="32"/>
    </row>
    <row r="62" spans="1:7" s="33" customFormat="1" ht="15" x14ac:dyDescent="0.25">
      <c r="A62" s="40"/>
      <c r="B62" s="41" t="s">
        <v>21</v>
      </c>
      <c r="C62" s="41"/>
      <c r="D62" s="38"/>
      <c r="G62" s="39"/>
    </row>
    <row r="63" spans="1:7" s="45" customFormat="1" ht="15" x14ac:dyDescent="0.25">
      <c r="A63" s="42"/>
      <c r="B63" s="41" t="s">
        <v>22</v>
      </c>
      <c r="C63" s="43"/>
      <c r="D63" s="44"/>
      <c r="F63" s="46"/>
      <c r="G63" s="47"/>
    </row>
    <row r="64" spans="1:7" s="33" customFormat="1" ht="6.75" customHeight="1" x14ac:dyDescent="0.25">
      <c r="A64" s="40"/>
      <c r="B64" s="17"/>
      <c r="C64" s="41"/>
      <c r="D64" s="53"/>
      <c r="F64" s="19"/>
      <c r="G64" s="39"/>
    </row>
    <row r="65" spans="1:7" s="58" customFormat="1" ht="13.5" thickBot="1" x14ac:dyDescent="0.3">
      <c r="A65" s="57"/>
      <c r="B65" s="58" t="s">
        <v>227</v>
      </c>
      <c r="D65" s="59"/>
      <c r="E65" s="144"/>
      <c r="F65" s="145"/>
      <c r="G65" s="61"/>
    </row>
    <row r="66" spans="1:7" s="58" customFormat="1" ht="13.5" thickBot="1" x14ac:dyDescent="0.3">
      <c r="A66" s="57"/>
      <c r="B66" s="58" t="s">
        <v>225</v>
      </c>
      <c r="D66" s="59"/>
      <c r="E66" s="60" t="s">
        <v>2</v>
      </c>
      <c r="F66" s="136"/>
      <c r="G66" s="61"/>
    </row>
    <row r="67" spans="1:7" s="58" customFormat="1" x14ac:dyDescent="0.25">
      <c r="A67" s="57"/>
      <c r="D67" s="59"/>
      <c r="E67" s="60"/>
      <c r="F67" s="157"/>
      <c r="G67" s="61"/>
    </row>
    <row r="68" spans="1:7" ht="12.75" customHeight="1" x14ac:dyDescent="0.25">
      <c r="A68" s="34"/>
      <c r="B68" s="307" t="s">
        <v>305</v>
      </c>
      <c r="C68" s="308"/>
      <c r="D68" s="308"/>
      <c r="E68" s="45"/>
      <c r="F68" s="46"/>
      <c r="G68" s="36"/>
    </row>
    <row r="69" spans="1:7" x14ac:dyDescent="0.25">
      <c r="A69" s="34"/>
      <c r="B69" s="308"/>
      <c r="C69" s="308"/>
      <c r="D69" s="308"/>
      <c r="E69" s="45"/>
      <c r="F69" s="46"/>
      <c r="G69" s="36"/>
    </row>
    <row r="70" spans="1:7" ht="6.75" customHeight="1" x14ac:dyDescent="0.25">
      <c r="A70" s="34"/>
      <c r="G70" s="36"/>
    </row>
    <row r="71" spans="1:7" x14ac:dyDescent="0.25">
      <c r="A71" s="34"/>
      <c r="B71" s="297"/>
      <c r="C71" s="298"/>
      <c r="D71" s="299"/>
      <c r="G71" s="36"/>
    </row>
    <row r="72" spans="1:7" x14ac:dyDescent="0.25">
      <c r="A72" s="34"/>
      <c r="B72" s="300"/>
      <c r="C72" s="301"/>
      <c r="D72" s="302"/>
      <c r="G72" s="36"/>
    </row>
    <row r="73" spans="1:7" x14ac:dyDescent="0.25">
      <c r="A73" s="34"/>
      <c r="B73" s="300"/>
      <c r="C73" s="301"/>
      <c r="D73" s="302"/>
      <c r="G73" s="36"/>
    </row>
    <row r="74" spans="1:7" x14ac:dyDescent="0.25">
      <c r="A74" s="34"/>
      <c r="B74" s="300"/>
      <c r="C74" s="301"/>
      <c r="D74" s="302"/>
      <c r="G74" s="36"/>
    </row>
    <row r="75" spans="1:7" x14ac:dyDescent="0.25">
      <c r="A75" s="34"/>
      <c r="B75" s="300"/>
      <c r="C75" s="301"/>
      <c r="D75" s="302"/>
      <c r="G75" s="36"/>
    </row>
    <row r="76" spans="1:7" x14ac:dyDescent="0.25">
      <c r="A76" s="34"/>
      <c r="B76" s="300"/>
      <c r="C76" s="301"/>
      <c r="D76" s="302"/>
      <c r="G76" s="36"/>
    </row>
    <row r="77" spans="1:7" x14ac:dyDescent="0.25">
      <c r="A77" s="34"/>
      <c r="B77" s="303"/>
      <c r="C77" s="304"/>
      <c r="D77" s="305"/>
      <c r="G77" s="36"/>
    </row>
    <row r="78" spans="1:7" ht="6.75" customHeight="1" thickBot="1" x14ac:dyDescent="0.3">
      <c r="A78" s="34"/>
      <c r="G78" s="36"/>
    </row>
    <row r="79" spans="1:7" ht="13.5" thickBot="1" x14ac:dyDescent="0.3">
      <c r="A79" s="34"/>
      <c r="C79" s="2" t="s">
        <v>14</v>
      </c>
      <c r="F79" s="16" t="str">
        <f>IF(OR(F66="",B71=""),"N/A","Yes")</f>
        <v>N/A</v>
      </c>
      <c r="G79" s="36"/>
    </row>
    <row r="80" spans="1:7" ht="6.75" customHeight="1" thickBot="1" x14ac:dyDescent="0.3">
      <c r="A80" s="34"/>
      <c r="G80" s="36"/>
    </row>
    <row r="81" spans="1:7" ht="13.5" thickBot="1" x14ac:dyDescent="0.3">
      <c r="A81" s="34"/>
      <c r="C81" s="35" t="s">
        <v>15</v>
      </c>
      <c r="F81" s="18" t="str">
        <f>IF(F79="Yes",1,"")</f>
        <v/>
      </c>
      <c r="G81" s="36"/>
    </row>
    <row r="82" spans="1:7" ht="6.75" customHeight="1" x14ac:dyDescent="0.25">
      <c r="A82" s="48"/>
      <c r="B82" s="49"/>
      <c r="C82" s="49"/>
      <c r="D82" s="50"/>
      <c r="E82" s="49"/>
      <c r="F82" s="51"/>
      <c r="G82" s="52"/>
    </row>
    <row r="83" spans="1:7" s="33" customFormat="1" ht="15" x14ac:dyDescent="0.25">
      <c r="A83" s="27"/>
      <c r="B83" s="28"/>
      <c r="C83" s="28"/>
      <c r="D83" s="29"/>
      <c r="E83" s="30"/>
      <c r="F83" s="31"/>
      <c r="G83" s="32"/>
    </row>
    <row r="84" spans="1:7" s="33" customFormat="1" ht="15" x14ac:dyDescent="0.25">
      <c r="A84" s="40"/>
      <c r="B84" s="41" t="s">
        <v>23</v>
      </c>
      <c r="C84" s="41"/>
      <c r="D84" s="38"/>
      <c r="G84" s="39"/>
    </row>
    <row r="85" spans="1:7" s="45" customFormat="1" ht="15" x14ac:dyDescent="0.25">
      <c r="A85" s="42"/>
      <c r="B85" s="41" t="s">
        <v>229</v>
      </c>
      <c r="C85" s="43"/>
      <c r="D85" s="44"/>
      <c r="F85" s="46"/>
      <c r="G85" s="47"/>
    </row>
    <row r="86" spans="1:7" s="33" customFormat="1" ht="6.75" customHeight="1" x14ac:dyDescent="0.25">
      <c r="A86" s="40"/>
      <c r="B86" s="17"/>
      <c r="C86" s="41"/>
      <c r="D86" s="53"/>
      <c r="F86" s="19"/>
      <c r="G86" s="39"/>
    </row>
    <row r="87" spans="1:7" s="58" customFormat="1" ht="13.5" thickBot="1" x14ac:dyDescent="0.3">
      <c r="A87" s="57"/>
      <c r="B87" s="58" t="s">
        <v>227</v>
      </c>
      <c r="D87" s="59"/>
      <c r="E87" s="144"/>
      <c r="F87" s="145"/>
      <c r="G87" s="61"/>
    </row>
    <row r="88" spans="1:7" s="58" customFormat="1" ht="13.5" thickBot="1" x14ac:dyDescent="0.3">
      <c r="A88" s="57"/>
      <c r="B88" s="58" t="s">
        <v>225</v>
      </c>
      <c r="D88" s="59"/>
      <c r="E88" s="60" t="s">
        <v>2</v>
      </c>
      <c r="F88" s="136"/>
      <c r="G88" s="61"/>
    </row>
    <row r="89" spans="1:7" s="58" customFormat="1" x14ac:dyDescent="0.25">
      <c r="A89" s="57"/>
      <c r="D89" s="59"/>
      <c r="E89" s="60"/>
      <c r="F89" s="157"/>
      <c r="G89" s="61"/>
    </row>
    <row r="90" spans="1:7" ht="12.75" customHeight="1" x14ac:dyDescent="0.25">
      <c r="A90" s="34"/>
      <c r="B90" s="307" t="s">
        <v>305</v>
      </c>
      <c r="C90" s="308"/>
      <c r="D90" s="308"/>
      <c r="E90" s="45"/>
      <c r="F90" s="46"/>
      <c r="G90" s="36"/>
    </row>
    <row r="91" spans="1:7" x14ac:dyDescent="0.25">
      <c r="A91" s="34"/>
      <c r="B91" s="308"/>
      <c r="C91" s="308"/>
      <c r="D91" s="308"/>
      <c r="E91" s="45"/>
      <c r="F91" s="46"/>
      <c r="G91" s="36"/>
    </row>
    <row r="92" spans="1:7" ht="6.75" customHeight="1" x14ac:dyDescent="0.25">
      <c r="A92" s="34"/>
      <c r="G92" s="36"/>
    </row>
    <row r="93" spans="1:7" x14ac:dyDescent="0.25">
      <c r="A93" s="34"/>
      <c r="B93" s="297"/>
      <c r="C93" s="298"/>
      <c r="D93" s="299"/>
      <c r="G93" s="36"/>
    </row>
    <row r="94" spans="1:7" x14ac:dyDescent="0.25">
      <c r="A94" s="34"/>
      <c r="B94" s="300"/>
      <c r="C94" s="301"/>
      <c r="D94" s="302"/>
      <c r="G94" s="36"/>
    </row>
    <row r="95" spans="1:7" x14ac:dyDescent="0.25">
      <c r="A95" s="34"/>
      <c r="B95" s="300"/>
      <c r="C95" s="301"/>
      <c r="D95" s="302"/>
      <c r="G95" s="36"/>
    </row>
    <row r="96" spans="1:7" x14ac:dyDescent="0.25">
      <c r="A96" s="34"/>
      <c r="B96" s="300"/>
      <c r="C96" s="301"/>
      <c r="D96" s="302"/>
      <c r="G96" s="36"/>
    </row>
    <row r="97" spans="1:7" x14ac:dyDescent="0.25">
      <c r="A97" s="34"/>
      <c r="B97" s="300"/>
      <c r="C97" s="301"/>
      <c r="D97" s="302"/>
      <c r="G97" s="36"/>
    </row>
    <row r="98" spans="1:7" x14ac:dyDescent="0.25">
      <c r="A98" s="34"/>
      <c r="B98" s="300"/>
      <c r="C98" s="301"/>
      <c r="D98" s="302"/>
      <c r="G98" s="36"/>
    </row>
    <row r="99" spans="1:7" x14ac:dyDescent="0.25">
      <c r="A99" s="34"/>
      <c r="B99" s="303"/>
      <c r="C99" s="304"/>
      <c r="D99" s="305"/>
      <c r="G99" s="36"/>
    </row>
    <row r="100" spans="1:7" ht="6.75" customHeight="1" thickBot="1" x14ac:dyDescent="0.3">
      <c r="A100" s="34"/>
      <c r="G100" s="36"/>
    </row>
    <row r="101" spans="1:7" ht="13.5" thickBot="1" x14ac:dyDescent="0.3">
      <c r="A101" s="34"/>
      <c r="C101" s="2" t="s">
        <v>14</v>
      </c>
      <c r="F101" s="16" t="str">
        <f>IF(OR(F88="",B93=""),"N/A","Yes")</f>
        <v>N/A</v>
      </c>
      <c r="G101" s="36"/>
    </row>
    <row r="102" spans="1:7" ht="6.75" customHeight="1" thickBot="1" x14ac:dyDescent="0.3">
      <c r="A102" s="34"/>
      <c r="G102" s="36"/>
    </row>
    <row r="103" spans="1:7" ht="13.5" thickBot="1" x14ac:dyDescent="0.3">
      <c r="A103" s="34"/>
      <c r="C103" s="35" t="s">
        <v>15</v>
      </c>
      <c r="F103" s="18" t="str">
        <f>IF(F101="Yes",1,"")</f>
        <v/>
      </c>
      <c r="G103" s="36"/>
    </row>
    <row r="104" spans="1:7" ht="6.75" customHeight="1" x14ac:dyDescent="0.25">
      <c r="A104" s="48"/>
      <c r="B104" s="49"/>
      <c r="C104" s="49"/>
      <c r="D104" s="50"/>
      <c r="E104" s="49"/>
      <c r="F104" s="51"/>
      <c r="G104" s="52"/>
    </row>
    <row r="105" spans="1:7" s="33" customFormat="1" ht="15" x14ac:dyDescent="0.25">
      <c r="A105" s="27"/>
      <c r="B105" s="28"/>
      <c r="C105" s="28"/>
      <c r="D105" s="29"/>
      <c r="E105" s="30"/>
      <c r="F105" s="31"/>
      <c r="G105" s="32"/>
    </row>
    <row r="106" spans="1:7" s="33" customFormat="1" ht="15" x14ac:dyDescent="0.25">
      <c r="A106" s="37"/>
      <c r="B106" s="41" t="s">
        <v>24</v>
      </c>
      <c r="C106" s="9"/>
      <c r="D106" s="38"/>
      <c r="F106" s="19"/>
      <c r="G106" s="39"/>
    </row>
    <row r="107" spans="1:7" s="33" customFormat="1" ht="15" x14ac:dyDescent="0.25">
      <c r="A107" s="40"/>
      <c r="B107" s="55" t="s">
        <v>26</v>
      </c>
      <c r="C107" s="41"/>
      <c r="D107" s="38"/>
      <c r="G107" s="39"/>
    </row>
    <row r="108" spans="1:7" s="33" customFormat="1" ht="6.75" customHeight="1" x14ac:dyDescent="0.25">
      <c r="A108" s="40"/>
      <c r="B108" s="17"/>
      <c r="C108" s="41"/>
      <c r="D108" s="53"/>
      <c r="F108" s="19"/>
      <c r="G108" s="39"/>
    </row>
    <row r="109" spans="1:7" s="58" customFormat="1" ht="13.5" thickBot="1" x14ac:dyDescent="0.3">
      <c r="A109" s="57"/>
      <c r="B109" s="58" t="s">
        <v>227</v>
      </c>
      <c r="D109" s="59"/>
      <c r="E109" s="144"/>
      <c r="F109" s="145"/>
      <c r="G109" s="61"/>
    </row>
    <row r="110" spans="1:7" s="58" customFormat="1" ht="13.5" thickBot="1" x14ac:dyDescent="0.3">
      <c r="A110" s="57"/>
      <c r="B110" s="58" t="s">
        <v>226</v>
      </c>
      <c r="D110" s="59"/>
      <c r="E110" s="60" t="s">
        <v>2</v>
      </c>
      <c r="F110" s="136"/>
      <c r="G110" s="61"/>
    </row>
    <row r="111" spans="1:7" s="58" customFormat="1" x14ac:dyDescent="0.25">
      <c r="A111" s="57"/>
      <c r="D111" s="59"/>
      <c r="E111" s="60"/>
      <c r="F111" s="157"/>
      <c r="G111" s="61"/>
    </row>
    <row r="112" spans="1:7" ht="12.75" customHeight="1" x14ac:dyDescent="0.25">
      <c r="A112" s="34"/>
      <c r="B112" s="307" t="s">
        <v>305</v>
      </c>
      <c r="C112" s="308"/>
      <c r="D112" s="308"/>
      <c r="E112" s="45"/>
      <c r="F112" s="46"/>
      <c r="G112" s="36"/>
    </row>
    <row r="113" spans="1:7" x14ac:dyDescent="0.25">
      <c r="A113" s="34"/>
      <c r="B113" s="308"/>
      <c r="C113" s="308"/>
      <c r="D113" s="308"/>
      <c r="E113" s="45"/>
      <c r="F113" s="46"/>
      <c r="G113" s="36"/>
    </row>
    <row r="114" spans="1:7" ht="6.75" customHeight="1" x14ac:dyDescent="0.25">
      <c r="A114" s="34"/>
      <c r="G114" s="36"/>
    </row>
    <row r="115" spans="1:7" x14ac:dyDescent="0.25">
      <c r="A115" s="34"/>
      <c r="B115" s="297"/>
      <c r="C115" s="298"/>
      <c r="D115" s="299"/>
      <c r="G115" s="36"/>
    </row>
    <row r="116" spans="1:7" x14ac:dyDescent="0.25">
      <c r="A116" s="34"/>
      <c r="B116" s="300"/>
      <c r="C116" s="301"/>
      <c r="D116" s="302"/>
      <c r="G116" s="36"/>
    </row>
    <row r="117" spans="1:7" x14ac:dyDescent="0.25">
      <c r="A117" s="34"/>
      <c r="B117" s="300"/>
      <c r="C117" s="301"/>
      <c r="D117" s="302"/>
      <c r="G117" s="36"/>
    </row>
    <row r="118" spans="1:7" x14ac:dyDescent="0.25">
      <c r="A118" s="34"/>
      <c r="B118" s="300"/>
      <c r="C118" s="301"/>
      <c r="D118" s="302"/>
      <c r="G118" s="36"/>
    </row>
    <row r="119" spans="1:7" x14ac:dyDescent="0.25">
      <c r="A119" s="34"/>
      <c r="B119" s="300"/>
      <c r="C119" s="301"/>
      <c r="D119" s="302"/>
      <c r="G119" s="36"/>
    </row>
    <row r="120" spans="1:7" x14ac:dyDescent="0.25">
      <c r="A120" s="34"/>
      <c r="B120" s="300"/>
      <c r="C120" s="301"/>
      <c r="D120" s="302"/>
      <c r="G120" s="36"/>
    </row>
    <row r="121" spans="1:7" x14ac:dyDescent="0.25">
      <c r="A121" s="34"/>
      <c r="B121" s="303"/>
      <c r="C121" s="304"/>
      <c r="D121" s="305"/>
      <c r="G121" s="36"/>
    </row>
    <row r="122" spans="1:7" ht="6.75" customHeight="1" thickBot="1" x14ac:dyDescent="0.3">
      <c r="A122" s="34"/>
      <c r="G122" s="36"/>
    </row>
    <row r="123" spans="1:7" ht="13.5" thickBot="1" x14ac:dyDescent="0.3">
      <c r="A123" s="34"/>
      <c r="C123" s="2" t="s">
        <v>14</v>
      </c>
      <c r="F123" s="16" t="str">
        <f>IF(OR(F110="",B115=""),"N/A","Yes")</f>
        <v>N/A</v>
      </c>
      <c r="G123" s="36"/>
    </row>
    <row r="124" spans="1:7" ht="6.75" customHeight="1" thickBot="1" x14ac:dyDescent="0.3">
      <c r="A124" s="34"/>
      <c r="G124" s="36"/>
    </row>
    <row r="125" spans="1:7" ht="13.5" thickBot="1" x14ac:dyDescent="0.3">
      <c r="A125" s="34"/>
      <c r="C125" s="35" t="s">
        <v>15</v>
      </c>
      <c r="F125" s="18" t="str">
        <f>IF(F123="Yes",1,"")</f>
        <v/>
      </c>
      <c r="G125" s="36"/>
    </row>
    <row r="126" spans="1:7" ht="6.75" customHeight="1" x14ac:dyDescent="0.25">
      <c r="A126" s="48"/>
      <c r="B126" s="49"/>
      <c r="C126" s="49"/>
      <c r="D126" s="50"/>
      <c r="E126" s="49"/>
      <c r="F126" s="51"/>
      <c r="G126" s="52"/>
    </row>
    <row r="127" spans="1:7" s="33" customFormat="1" ht="15" x14ac:dyDescent="0.25">
      <c r="A127" s="27"/>
      <c r="B127" s="28"/>
      <c r="C127" s="28"/>
      <c r="D127" s="29"/>
      <c r="E127" s="30"/>
      <c r="F127" s="31"/>
      <c r="G127" s="32"/>
    </row>
    <row r="128" spans="1:7" s="33" customFormat="1" ht="15" x14ac:dyDescent="0.25">
      <c r="A128" s="40"/>
      <c r="B128" s="41" t="s">
        <v>25</v>
      </c>
      <c r="C128" s="41"/>
      <c r="D128" s="38"/>
      <c r="G128" s="39"/>
    </row>
    <row r="129" spans="1:7" s="33" customFormat="1" ht="15" x14ac:dyDescent="0.25">
      <c r="A129" s="40"/>
      <c r="B129" s="41" t="s">
        <v>26</v>
      </c>
      <c r="C129" s="41"/>
      <c r="D129" s="38"/>
      <c r="G129" s="39"/>
    </row>
    <row r="130" spans="1:7" s="33" customFormat="1" ht="6.75" customHeight="1" x14ac:dyDescent="0.25">
      <c r="A130" s="40"/>
      <c r="B130" s="17"/>
      <c r="C130" s="41"/>
      <c r="D130" s="53"/>
      <c r="F130" s="19"/>
      <c r="G130" s="39"/>
    </row>
    <row r="131" spans="1:7" s="58" customFormat="1" ht="13.5" thickBot="1" x14ac:dyDescent="0.3">
      <c r="A131" s="57"/>
      <c r="B131" s="58" t="s">
        <v>227</v>
      </c>
      <c r="D131" s="59"/>
      <c r="E131" s="144"/>
      <c r="F131" s="145"/>
      <c r="G131" s="61"/>
    </row>
    <row r="132" spans="1:7" s="58" customFormat="1" ht="13.5" thickBot="1" x14ac:dyDescent="0.3">
      <c r="A132" s="57"/>
      <c r="B132" s="58" t="s">
        <v>225</v>
      </c>
      <c r="D132" s="59"/>
      <c r="E132" s="60" t="s">
        <v>2</v>
      </c>
      <c r="F132" s="136"/>
      <c r="G132" s="61"/>
    </row>
    <row r="133" spans="1:7" s="58" customFormat="1" x14ac:dyDescent="0.25">
      <c r="A133" s="57"/>
      <c r="D133" s="59"/>
      <c r="E133" s="60"/>
      <c r="F133" s="157"/>
      <c r="G133" s="61"/>
    </row>
    <row r="134" spans="1:7" ht="12.75" customHeight="1" x14ac:dyDescent="0.25">
      <c r="A134" s="34"/>
      <c r="B134" s="307" t="s">
        <v>305</v>
      </c>
      <c r="C134" s="308"/>
      <c r="D134" s="308"/>
      <c r="E134" s="45"/>
      <c r="F134" s="46"/>
      <c r="G134" s="36"/>
    </row>
    <row r="135" spans="1:7" x14ac:dyDescent="0.25">
      <c r="A135" s="34"/>
      <c r="B135" s="308"/>
      <c r="C135" s="308"/>
      <c r="D135" s="308"/>
      <c r="E135" s="45"/>
      <c r="F135" s="46"/>
      <c r="G135" s="36"/>
    </row>
    <row r="136" spans="1:7" ht="6.75" customHeight="1" x14ac:dyDescent="0.25">
      <c r="A136" s="34"/>
      <c r="G136" s="36"/>
    </row>
    <row r="137" spans="1:7" x14ac:dyDescent="0.25">
      <c r="A137" s="34"/>
      <c r="B137" s="297"/>
      <c r="C137" s="298"/>
      <c r="D137" s="299"/>
      <c r="G137" s="36"/>
    </row>
    <row r="138" spans="1:7" x14ac:dyDescent="0.25">
      <c r="A138" s="34"/>
      <c r="B138" s="300"/>
      <c r="C138" s="301"/>
      <c r="D138" s="302"/>
      <c r="G138" s="36"/>
    </row>
    <row r="139" spans="1:7" x14ac:dyDescent="0.25">
      <c r="A139" s="34"/>
      <c r="B139" s="300"/>
      <c r="C139" s="301"/>
      <c r="D139" s="302"/>
      <c r="G139" s="36"/>
    </row>
    <row r="140" spans="1:7" x14ac:dyDescent="0.25">
      <c r="A140" s="34"/>
      <c r="B140" s="300"/>
      <c r="C140" s="301"/>
      <c r="D140" s="302"/>
      <c r="G140" s="36"/>
    </row>
    <row r="141" spans="1:7" x14ac:dyDescent="0.25">
      <c r="A141" s="34"/>
      <c r="B141" s="300"/>
      <c r="C141" s="301"/>
      <c r="D141" s="302"/>
      <c r="G141" s="36"/>
    </row>
    <row r="142" spans="1:7" x14ac:dyDescent="0.25">
      <c r="A142" s="34"/>
      <c r="B142" s="300"/>
      <c r="C142" s="301"/>
      <c r="D142" s="302"/>
      <c r="G142" s="36"/>
    </row>
    <row r="143" spans="1:7" x14ac:dyDescent="0.25">
      <c r="A143" s="34"/>
      <c r="B143" s="303"/>
      <c r="C143" s="304"/>
      <c r="D143" s="305"/>
      <c r="G143" s="36"/>
    </row>
    <row r="144" spans="1:7" ht="6.75" customHeight="1" thickBot="1" x14ac:dyDescent="0.3">
      <c r="A144" s="34"/>
      <c r="G144" s="36"/>
    </row>
    <row r="145" spans="1:7" ht="13.5" thickBot="1" x14ac:dyDescent="0.3">
      <c r="A145" s="34"/>
      <c r="C145" s="2" t="s">
        <v>14</v>
      </c>
      <c r="F145" s="16" t="str">
        <f>IF(OR(F132="",B137=""),"N/A","Yes")</f>
        <v>N/A</v>
      </c>
      <c r="G145" s="36"/>
    </row>
    <row r="146" spans="1:7" ht="6.75" customHeight="1" thickBot="1" x14ac:dyDescent="0.3">
      <c r="A146" s="34"/>
      <c r="G146" s="36"/>
    </row>
    <row r="147" spans="1:7" ht="13.5" thickBot="1" x14ac:dyDescent="0.3">
      <c r="A147" s="34"/>
      <c r="C147" s="35" t="s">
        <v>15</v>
      </c>
      <c r="F147" s="18" t="str">
        <f>IF(F145="Yes",1,"")</f>
        <v/>
      </c>
      <c r="G147" s="36"/>
    </row>
    <row r="148" spans="1:7" ht="6.75" customHeight="1" x14ac:dyDescent="0.25">
      <c r="A148" s="48"/>
      <c r="B148" s="49"/>
      <c r="C148" s="49"/>
      <c r="D148" s="50"/>
      <c r="E148" s="49"/>
      <c r="F148" s="51"/>
      <c r="G148" s="52"/>
    </row>
  </sheetData>
  <sheetProtection selectLockedCells="1" selectUnlockedCells="1"/>
  <mergeCells count="12">
    <mergeCell ref="B115:D121"/>
    <mergeCell ref="B134:D135"/>
    <mergeCell ref="B24:D25"/>
    <mergeCell ref="B46:D47"/>
    <mergeCell ref="B68:D69"/>
    <mergeCell ref="B90:D91"/>
    <mergeCell ref="B112:D113"/>
    <mergeCell ref="B137:D143"/>
    <mergeCell ref="B27:D33"/>
    <mergeCell ref="B49:D55"/>
    <mergeCell ref="B71:D77"/>
    <mergeCell ref="B93:D99"/>
  </mergeCells>
  <dataValidations count="1">
    <dataValidation type="list" showInputMessage="1" showErrorMessage="1" sqref="F24">
      <formula1>YesNo</formula1>
    </dataValidation>
  </dataValidations>
  <hyperlinks>
    <hyperlink ref="B24:D25" location="Instructions!A29:G41" display="Provide an in-depth description of milestone progress as stated in the instructions. (If no data is entered, then a 0 Achievement Value is assumed for applicable DY. If so, please explain why data is not available):"/>
    <hyperlink ref="B46:D47" location="Instructions!A29:G41" display="Provide an in-depth description of milestone progress as stated in the instructions. (If no data is entered, then a 0 Achievement Value is assumed for applicable DY. If so, please explain why data is not available):"/>
    <hyperlink ref="B68:D69" location="Instructions!A29:G41" display="Provide an in-depth description of milestone progress as stated in the instructions. (If no data is entered, then a 0 Achievement Value is assumed for applicable DY. If so, please explain why data is not available):"/>
    <hyperlink ref="B90:D91" location="Instructions!A29:G41" display="Provide an in-depth description of milestone progress as stated in the instructions. (If no data is entered, then a 0 Achievement Value is assumed for applicable DY. If so, please explain why data is not available):"/>
    <hyperlink ref="B112:D113" location="Instructions!A29:G41" display="Provide an in-depth description of milestone progress as stated in the instructions. (If no data is entered, then a 0 Achievement Value is assumed for applicable DY. If so, please explain why data is not available):"/>
    <hyperlink ref="B134:D135" location="Instructions!A29:G41" display="Provide an in-depth description of milestone progress as stated in the instructions. (If no data is entered, then a 0 Achievement Value is assumed for applicable DY. If so, please explain why data is not available):"/>
  </hyperlinks>
  <pageMargins left="0.55000000000000004" right="0.55000000000000004" top="0.75" bottom="0.75" header="0.3" footer="0.3"/>
  <pageSetup scale="75" orientation="portrait" r:id="rId1"/>
  <headerFooter>
    <oddHeader>&amp;C&amp;"-,Bold"&amp;14DSRIP Annual Reporting Form</oddHeader>
    <oddFooter>&amp;C&amp;A&amp;R&amp;P of &amp;N&amp;L&amp;D</oddFooter>
  </headerFooter>
  <rowBreaks count="2" manualBreakCount="2">
    <brk id="60" max="16383" man="1"/>
    <brk id="12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sheetPr>
  <dimension ref="A1:G125"/>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3.5703125" style="3" customWidth="1"/>
    <col min="5" max="5" width="2.7109375" style="2" customWidth="1"/>
    <col min="6" max="6" width="27" style="4" customWidth="1"/>
    <col min="7" max="7" width="1.85546875"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41212</v>
      </c>
      <c r="F4" s="7"/>
    </row>
    <row r="5" spans="1:7" ht="15" x14ac:dyDescent="0.25">
      <c r="A5" s="9" t="s">
        <v>27</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4</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28</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3110250</v>
      </c>
      <c r="G17" s="36"/>
    </row>
    <row r="18" spans="1:7" ht="13.5" thickBot="1" x14ac:dyDescent="0.3">
      <c r="A18" s="34"/>
      <c r="C18" s="35"/>
      <c r="G18" s="36"/>
    </row>
    <row r="19" spans="1:7" ht="13.5" thickBot="1" x14ac:dyDescent="0.3">
      <c r="A19" s="34"/>
      <c r="B19" s="2" t="s">
        <v>11</v>
      </c>
      <c r="C19" s="35"/>
      <c r="E19" s="14" t="s">
        <v>2</v>
      </c>
      <c r="F19" s="15">
        <v>3110250</v>
      </c>
      <c r="G19" s="36"/>
    </row>
    <row r="20" spans="1:7" s="33" customFormat="1" ht="15" x14ac:dyDescent="0.25">
      <c r="A20" s="37"/>
      <c r="B20" s="9"/>
      <c r="C20" s="9"/>
      <c r="D20" s="38"/>
      <c r="F20" s="19"/>
      <c r="G20" s="39"/>
    </row>
    <row r="21" spans="1:7" s="33" customFormat="1" ht="15" x14ac:dyDescent="0.25">
      <c r="A21" s="40"/>
      <c r="B21" s="41" t="s">
        <v>29</v>
      </c>
      <c r="C21" s="41"/>
      <c r="D21" s="38"/>
      <c r="G21" s="39"/>
    </row>
    <row r="22" spans="1:7" s="45" customFormat="1" ht="14.25" x14ac:dyDescent="0.25">
      <c r="A22" s="42"/>
      <c r="B22" s="56" t="s">
        <v>30</v>
      </c>
      <c r="C22" s="43"/>
      <c r="D22" s="44"/>
      <c r="F22" s="46"/>
      <c r="G22" s="47"/>
    </row>
    <row r="23" spans="1:7" ht="6.75" customHeight="1" thickBot="1" x14ac:dyDescent="0.3">
      <c r="A23" s="34"/>
      <c r="G23" s="36"/>
    </row>
    <row r="24" spans="1:7" s="58" customFormat="1" ht="13.5" thickBot="1" x14ac:dyDescent="0.3">
      <c r="A24" s="57"/>
      <c r="B24" s="58" t="s">
        <v>215</v>
      </c>
      <c r="D24" s="59"/>
      <c r="E24" s="60" t="s">
        <v>2</v>
      </c>
      <c r="F24" s="54" t="s">
        <v>218</v>
      </c>
      <c r="G24" s="61"/>
    </row>
    <row r="25" spans="1:7" s="58" customFormat="1" ht="6.75" customHeight="1" thickBot="1" x14ac:dyDescent="0.3">
      <c r="A25" s="57"/>
      <c r="D25" s="59"/>
      <c r="F25" s="62"/>
      <c r="G25" s="61"/>
    </row>
    <row r="26" spans="1:7" s="58" customFormat="1" ht="13.5" thickBot="1" x14ac:dyDescent="0.3">
      <c r="A26" s="57"/>
      <c r="B26" s="58" t="s">
        <v>31</v>
      </c>
      <c r="D26" s="59"/>
      <c r="E26" s="60" t="s">
        <v>2</v>
      </c>
      <c r="F26" s="156">
        <v>11</v>
      </c>
      <c r="G26" s="61"/>
    </row>
    <row r="27" spans="1:7" s="58" customFormat="1" ht="6.75" customHeight="1" thickBot="1" x14ac:dyDescent="0.3">
      <c r="A27" s="57"/>
      <c r="D27" s="59"/>
      <c r="F27" s="62"/>
      <c r="G27" s="61"/>
    </row>
    <row r="28" spans="1:7" s="58" customFormat="1" ht="13.5" thickBot="1" x14ac:dyDescent="0.3">
      <c r="A28" s="57"/>
      <c r="B28" s="58" t="s">
        <v>32</v>
      </c>
      <c r="D28" s="59"/>
      <c r="E28" s="60" t="s">
        <v>2</v>
      </c>
      <c r="F28" s="156">
        <v>4545</v>
      </c>
      <c r="G28" s="61"/>
    </row>
    <row r="29" spans="1:7" s="58" customFormat="1" ht="6.75" customHeight="1" thickBot="1" x14ac:dyDescent="0.3">
      <c r="A29" s="57"/>
      <c r="D29" s="59"/>
      <c r="F29" s="63"/>
      <c r="G29" s="61"/>
    </row>
    <row r="30" spans="1:7" s="58" customFormat="1" ht="13.5" thickBot="1" x14ac:dyDescent="0.3">
      <c r="A30" s="57"/>
      <c r="C30" s="58" t="s">
        <v>221</v>
      </c>
      <c r="D30" s="59"/>
      <c r="F30" s="156">
        <f>IF(F26&lt;F28,(F26/F28)*100,"")</f>
        <v>0.24202420242024203</v>
      </c>
      <c r="G30" s="61"/>
    </row>
    <row r="31" spans="1:7" s="58" customFormat="1" ht="6.75" customHeight="1" x14ac:dyDescent="0.25">
      <c r="A31" s="57"/>
      <c r="D31" s="59"/>
      <c r="F31" s="158"/>
      <c r="G31" s="61"/>
    </row>
    <row r="32" spans="1:7" ht="12.75" customHeight="1" x14ac:dyDescent="0.25">
      <c r="A32" s="34"/>
      <c r="B32" s="309" t="s">
        <v>305</v>
      </c>
      <c r="C32" s="310"/>
      <c r="D32" s="310"/>
      <c r="E32" s="45"/>
      <c r="F32" s="46"/>
      <c r="G32" s="36"/>
    </row>
    <row r="33" spans="1:7" ht="24.75" customHeight="1" x14ac:dyDescent="0.25">
      <c r="A33" s="34"/>
      <c r="B33" s="310"/>
      <c r="C33" s="310"/>
      <c r="D33" s="310"/>
      <c r="E33" s="45"/>
      <c r="F33" s="46"/>
      <c r="G33" s="36"/>
    </row>
    <row r="34" spans="1:7" ht="6.75" customHeight="1" x14ac:dyDescent="0.25">
      <c r="A34" s="34"/>
      <c r="G34" s="36"/>
    </row>
    <row r="35" spans="1:7" ht="409.5" customHeight="1" x14ac:dyDescent="0.25">
      <c r="A35" s="34"/>
      <c r="B35" s="297" t="s">
        <v>351</v>
      </c>
      <c r="C35" s="298"/>
      <c r="D35" s="299"/>
      <c r="G35" s="36"/>
    </row>
    <row r="36" spans="1:7" x14ac:dyDescent="0.25">
      <c r="A36" s="34"/>
      <c r="B36" s="300"/>
      <c r="C36" s="301"/>
      <c r="D36" s="302"/>
      <c r="G36" s="36"/>
    </row>
    <row r="37" spans="1:7" x14ac:dyDescent="0.25">
      <c r="A37" s="34"/>
      <c r="B37" s="300"/>
      <c r="C37" s="301"/>
      <c r="D37" s="302"/>
      <c r="G37" s="36"/>
    </row>
    <row r="38" spans="1:7" x14ac:dyDescent="0.25">
      <c r="A38" s="34"/>
      <c r="B38" s="300"/>
      <c r="C38" s="301"/>
      <c r="D38" s="302"/>
      <c r="G38" s="36"/>
    </row>
    <row r="39" spans="1:7" x14ac:dyDescent="0.25">
      <c r="A39" s="34"/>
      <c r="B39" s="300"/>
      <c r="C39" s="301"/>
      <c r="D39" s="302"/>
      <c r="G39" s="36"/>
    </row>
    <row r="40" spans="1:7" x14ac:dyDescent="0.25">
      <c r="A40" s="34"/>
      <c r="B40" s="300"/>
      <c r="C40" s="301"/>
      <c r="D40" s="302"/>
      <c r="G40" s="36"/>
    </row>
    <row r="41" spans="1:7" x14ac:dyDescent="0.25">
      <c r="A41" s="34"/>
      <c r="B41" s="303"/>
      <c r="C41" s="304"/>
      <c r="D41" s="305"/>
      <c r="G41" s="36"/>
    </row>
    <row r="42" spans="1:7" s="58" customFormat="1" ht="6.75" customHeight="1" thickBot="1" x14ac:dyDescent="0.3">
      <c r="A42" s="57"/>
      <c r="D42" s="59"/>
      <c r="F42" s="63"/>
      <c r="G42" s="61"/>
    </row>
    <row r="43" spans="1:7" s="58" customFormat="1" ht="13.5" thickBot="1" x14ac:dyDescent="0.3">
      <c r="A43" s="57"/>
      <c r="C43" s="58" t="s">
        <v>14</v>
      </c>
      <c r="D43" s="59"/>
      <c r="F43" s="143" t="s">
        <v>191</v>
      </c>
      <c r="G43" s="61"/>
    </row>
    <row r="44" spans="1:7" ht="6.75" customHeight="1" thickBot="1" x14ac:dyDescent="0.3">
      <c r="A44" s="34"/>
      <c r="G44" s="36"/>
    </row>
    <row r="45" spans="1:7" ht="13.5" thickBot="1" x14ac:dyDescent="0.3">
      <c r="A45" s="34"/>
      <c r="C45" s="35" t="s">
        <v>15</v>
      </c>
      <c r="F45" s="18">
        <f>IF(F43="Yes",1,IF(F43="N/A",0,""))</f>
        <v>1</v>
      </c>
      <c r="G45" s="36"/>
    </row>
    <row r="46" spans="1:7" ht="6.75" customHeight="1" x14ac:dyDescent="0.25">
      <c r="A46" s="48"/>
      <c r="B46" s="49"/>
      <c r="C46" s="49"/>
      <c r="D46" s="50"/>
      <c r="E46" s="49"/>
      <c r="F46" s="51"/>
      <c r="G46" s="52"/>
    </row>
    <row r="47" spans="1:7" s="33" customFormat="1" ht="15" x14ac:dyDescent="0.25">
      <c r="A47" s="27"/>
      <c r="B47" s="28"/>
      <c r="C47" s="28"/>
      <c r="D47" s="29"/>
      <c r="E47" s="30"/>
      <c r="F47" s="31"/>
      <c r="G47" s="32"/>
    </row>
    <row r="48" spans="1:7" s="45" customFormat="1" ht="15" x14ac:dyDescent="0.25">
      <c r="A48" s="42"/>
      <c r="B48" s="41" t="s">
        <v>33</v>
      </c>
      <c r="C48" s="43"/>
      <c r="D48" s="44"/>
      <c r="F48" s="46"/>
      <c r="G48" s="47"/>
    </row>
    <row r="49" spans="1:7" s="33" customFormat="1" ht="6.75" customHeight="1" thickBot="1" x14ac:dyDescent="0.3">
      <c r="A49" s="40"/>
      <c r="B49" s="17"/>
      <c r="C49" s="41"/>
      <c r="D49" s="53"/>
      <c r="F49" s="19"/>
      <c r="G49" s="39"/>
    </row>
    <row r="50" spans="1:7" s="58" customFormat="1" ht="13.5" thickBot="1" x14ac:dyDescent="0.3">
      <c r="A50" s="57"/>
      <c r="B50" s="58" t="s">
        <v>215</v>
      </c>
      <c r="D50" s="59"/>
      <c r="E50" s="60" t="s">
        <v>2</v>
      </c>
      <c r="F50" s="54" t="s">
        <v>218</v>
      </c>
      <c r="G50" s="61"/>
    </row>
    <row r="51" spans="1:7" s="58" customFormat="1" ht="6.75" customHeight="1" thickBot="1" x14ac:dyDescent="0.3">
      <c r="A51" s="57"/>
      <c r="D51" s="59"/>
      <c r="F51" s="62"/>
      <c r="G51" s="61"/>
    </row>
    <row r="52" spans="1:7" s="58" customFormat="1" ht="13.5" thickBot="1" x14ac:dyDescent="0.3">
      <c r="A52" s="57"/>
      <c r="B52" s="58" t="s">
        <v>31</v>
      </c>
      <c r="D52" s="59"/>
      <c r="E52" s="60" t="s">
        <v>2</v>
      </c>
      <c r="F52" s="156">
        <v>4</v>
      </c>
      <c r="G52" s="61"/>
    </row>
    <row r="53" spans="1:7" s="58" customFormat="1" ht="6.75" customHeight="1" thickBot="1" x14ac:dyDescent="0.3">
      <c r="A53" s="57"/>
      <c r="D53" s="59"/>
      <c r="F53" s="159"/>
      <c r="G53" s="61"/>
    </row>
    <row r="54" spans="1:7" s="58" customFormat="1" ht="13.5" thickBot="1" x14ac:dyDescent="0.3">
      <c r="A54" s="57"/>
      <c r="B54" s="58" t="s">
        <v>32</v>
      </c>
      <c r="D54" s="59"/>
      <c r="E54" s="60" t="s">
        <v>2</v>
      </c>
      <c r="F54" s="156">
        <v>4545</v>
      </c>
      <c r="G54" s="61"/>
    </row>
    <row r="55" spans="1:7" s="58" customFormat="1" ht="6.75" customHeight="1" thickBot="1" x14ac:dyDescent="0.3">
      <c r="A55" s="57"/>
      <c r="D55" s="59"/>
      <c r="F55" s="160"/>
      <c r="G55" s="61"/>
    </row>
    <row r="56" spans="1:7" s="58" customFormat="1" ht="13.5" thickBot="1" x14ac:dyDescent="0.3">
      <c r="A56" s="57"/>
      <c r="C56" s="58" t="s">
        <v>221</v>
      </c>
      <c r="D56" s="59"/>
      <c r="F56" s="156">
        <f>IF(F52&lt;F54,(F52/F54)*100,"")</f>
        <v>8.8008800880088001E-2</v>
      </c>
      <c r="G56" s="61"/>
    </row>
    <row r="57" spans="1:7" s="58" customFormat="1" ht="6.75" customHeight="1" x14ac:dyDescent="0.25">
      <c r="A57" s="57"/>
      <c r="D57" s="59"/>
      <c r="F57" s="158"/>
      <c r="G57" s="61"/>
    </row>
    <row r="58" spans="1:7" ht="12.75" customHeight="1" x14ac:dyDescent="0.25">
      <c r="A58" s="34"/>
      <c r="B58" s="309" t="s">
        <v>305</v>
      </c>
      <c r="C58" s="310"/>
      <c r="D58" s="310"/>
      <c r="E58" s="45"/>
      <c r="F58" s="46"/>
      <c r="G58" s="36"/>
    </row>
    <row r="59" spans="1:7" ht="24.75" customHeight="1" x14ac:dyDescent="0.25">
      <c r="A59" s="34"/>
      <c r="B59" s="310"/>
      <c r="C59" s="310"/>
      <c r="D59" s="310"/>
      <c r="E59" s="45"/>
      <c r="F59" s="46"/>
      <c r="G59" s="36"/>
    </row>
    <row r="60" spans="1:7" ht="6.75" customHeight="1" x14ac:dyDescent="0.25">
      <c r="A60" s="34"/>
      <c r="G60" s="36"/>
    </row>
    <row r="61" spans="1:7" ht="409.5" customHeight="1" x14ac:dyDescent="0.25">
      <c r="A61" s="34"/>
      <c r="B61" s="297" t="s">
        <v>350</v>
      </c>
      <c r="C61" s="298"/>
      <c r="D61" s="299"/>
      <c r="G61" s="36"/>
    </row>
    <row r="62" spans="1:7" x14ac:dyDescent="0.25">
      <c r="A62" s="34"/>
      <c r="B62" s="300"/>
      <c r="C62" s="301"/>
      <c r="D62" s="302"/>
      <c r="G62" s="36"/>
    </row>
    <row r="63" spans="1:7" x14ac:dyDescent="0.25">
      <c r="A63" s="34"/>
      <c r="B63" s="300"/>
      <c r="C63" s="301"/>
      <c r="D63" s="302"/>
      <c r="G63" s="36"/>
    </row>
    <row r="64" spans="1:7" x14ac:dyDescent="0.25">
      <c r="A64" s="34"/>
      <c r="B64" s="300"/>
      <c r="C64" s="301"/>
      <c r="D64" s="302"/>
      <c r="G64" s="36"/>
    </row>
    <row r="65" spans="1:7" x14ac:dyDescent="0.25">
      <c r="A65" s="34"/>
      <c r="B65" s="300"/>
      <c r="C65" s="301"/>
      <c r="D65" s="302"/>
      <c r="G65" s="36"/>
    </row>
    <row r="66" spans="1:7" x14ac:dyDescent="0.25">
      <c r="A66" s="34"/>
      <c r="B66" s="300"/>
      <c r="C66" s="301"/>
      <c r="D66" s="302"/>
      <c r="G66" s="36"/>
    </row>
    <row r="67" spans="1:7" x14ac:dyDescent="0.25">
      <c r="A67" s="34"/>
      <c r="B67" s="303"/>
      <c r="C67" s="304"/>
      <c r="D67" s="305"/>
      <c r="G67" s="36"/>
    </row>
    <row r="68" spans="1:7" s="58" customFormat="1" ht="6.75" customHeight="1" thickBot="1" x14ac:dyDescent="0.3">
      <c r="A68" s="57"/>
      <c r="D68" s="59"/>
      <c r="F68" s="63"/>
      <c r="G68" s="61"/>
    </row>
    <row r="69" spans="1:7" s="58" customFormat="1" ht="13.5" thickBot="1" x14ac:dyDescent="0.3">
      <c r="A69" s="57"/>
      <c r="C69" s="58" t="s">
        <v>14</v>
      </c>
      <c r="D69" s="59"/>
      <c r="F69" s="143" t="s">
        <v>191</v>
      </c>
      <c r="G69" s="61"/>
    </row>
    <row r="70" spans="1:7" ht="6.75" customHeight="1" thickBot="1" x14ac:dyDescent="0.3">
      <c r="A70" s="34"/>
      <c r="G70" s="36"/>
    </row>
    <row r="71" spans="1:7" ht="13.5" thickBot="1" x14ac:dyDescent="0.3">
      <c r="A71" s="34"/>
      <c r="C71" s="35" t="s">
        <v>15</v>
      </c>
      <c r="F71" s="18">
        <f>IF(F69="yes",1,IF(F69="N/A",0,""))</f>
        <v>1</v>
      </c>
      <c r="G71" s="36"/>
    </row>
    <row r="72" spans="1:7" ht="6.75" customHeight="1" x14ac:dyDescent="0.25">
      <c r="A72" s="48"/>
      <c r="B72" s="49"/>
      <c r="C72" s="49"/>
      <c r="D72" s="50"/>
      <c r="E72" s="49"/>
      <c r="F72" s="51"/>
      <c r="G72" s="52"/>
    </row>
    <row r="73" spans="1:7" s="33" customFormat="1" ht="15" x14ac:dyDescent="0.25">
      <c r="A73" s="27"/>
      <c r="B73" s="28"/>
      <c r="C73" s="28"/>
      <c r="D73" s="29"/>
      <c r="E73" s="30"/>
      <c r="F73" s="31"/>
      <c r="G73" s="32"/>
    </row>
    <row r="74" spans="1:7" s="45" customFormat="1" ht="15" x14ac:dyDescent="0.25">
      <c r="A74" s="42"/>
      <c r="B74" s="41" t="s">
        <v>34</v>
      </c>
      <c r="C74" s="43"/>
      <c r="D74" s="44"/>
      <c r="F74" s="46"/>
      <c r="G74" s="47"/>
    </row>
    <row r="75" spans="1:7" s="33" customFormat="1" ht="6.75" customHeight="1" thickBot="1" x14ac:dyDescent="0.3">
      <c r="A75" s="40"/>
      <c r="B75" s="17"/>
      <c r="C75" s="41"/>
      <c r="D75" s="53"/>
      <c r="F75" s="19"/>
      <c r="G75" s="39"/>
    </row>
    <row r="76" spans="1:7" s="58" customFormat="1" ht="13.5" thickBot="1" x14ac:dyDescent="0.3">
      <c r="A76" s="57"/>
      <c r="B76" s="58" t="s">
        <v>215</v>
      </c>
      <c r="D76" s="59"/>
      <c r="E76" s="60" t="s">
        <v>2</v>
      </c>
      <c r="F76" s="54"/>
      <c r="G76" s="61"/>
    </row>
    <row r="77" spans="1:7" s="58" customFormat="1" ht="6.75" customHeight="1" thickBot="1" x14ac:dyDescent="0.3">
      <c r="A77" s="57"/>
      <c r="D77" s="59"/>
      <c r="F77" s="62"/>
      <c r="G77" s="61"/>
    </row>
    <row r="78" spans="1:7" s="58" customFormat="1" ht="13.5" thickBot="1" x14ac:dyDescent="0.3">
      <c r="A78" s="57"/>
      <c r="B78" s="58" t="s">
        <v>31</v>
      </c>
      <c r="D78" s="59"/>
      <c r="E78" s="60" t="s">
        <v>2</v>
      </c>
      <c r="F78" s="156"/>
      <c r="G78" s="61"/>
    </row>
    <row r="79" spans="1:7" s="58" customFormat="1" ht="6.75" customHeight="1" thickBot="1" x14ac:dyDescent="0.3">
      <c r="A79" s="57"/>
      <c r="D79" s="59"/>
      <c r="F79" s="159"/>
      <c r="G79" s="61"/>
    </row>
    <row r="80" spans="1:7" s="58" customFormat="1" ht="13.5" thickBot="1" x14ac:dyDescent="0.3">
      <c r="A80" s="57"/>
      <c r="B80" s="58" t="s">
        <v>32</v>
      </c>
      <c r="D80" s="59"/>
      <c r="E80" s="60" t="s">
        <v>2</v>
      </c>
      <c r="F80" s="156"/>
      <c r="G80" s="61"/>
    </row>
    <row r="81" spans="1:7" s="58" customFormat="1" ht="6.75" customHeight="1" thickBot="1" x14ac:dyDescent="0.3">
      <c r="A81" s="57"/>
      <c r="D81" s="59"/>
      <c r="F81" s="160"/>
      <c r="G81" s="61"/>
    </row>
    <row r="82" spans="1:7" s="58" customFormat="1" ht="13.5" thickBot="1" x14ac:dyDescent="0.3">
      <c r="A82" s="57"/>
      <c r="C82" s="58" t="s">
        <v>221</v>
      </c>
      <c r="D82" s="59"/>
      <c r="F82" s="156" t="str">
        <f>IF(F78&lt;F80,(F78/F80)*100,"")</f>
        <v/>
      </c>
      <c r="G82" s="61"/>
    </row>
    <row r="83" spans="1:7" s="58" customFormat="1" ht="6.75" customHeight="1" x14ac:dyDescent="0.25">
      <c r="A83" s="57"/>
      <c r="D83" s="59"/>
      <c r="F83" s="158"/>
      <c r="G83" s="61"/>
    </row>
    <row r="84" spans="1:7" ht="12.75" customHeight="1" x14ac:dyDescent="0.25">
      <c r="A84" s="34"/>
      <c r="B84" s="309" t="s">
        <v>305</v>
      </c>
      <c r="C84" s="310"/>
      <c r="D84" s="310"/>
      <c r="E84" s="45"/>
      <c r="F84" s="46"/>
      <c r="G84" s="36"/>
    </row>
    <row r="85" spans="1:7" ht="24.75" customHeight="1" x14ac:dyDescent="0.25">
      <c r="A85" s="34"/>
      <c r="B85" s="310"/>
      <c r="C85" s="310"/>
      <c r="D85" s="310"/>
      <c r="E85" s="45"/>
      <c r="F85" s="46"/>
      <c r="G85" s="36"/>
    </row>
    <row r="86" spans="1:7" ht="6.75" customHeight="1" x14ac:dyDescent="0.25">
      <c r="A86" s="34"/>
      <c r="G86" s="36"/>
    </row>
    <row r="87" spans="1:7" x14ac:dyDescent="0.25">
      <c r="A87" s="34"/>
      <c r="B87" s="297"/>
      <c r="C87" s="298"/>
      <c r="D87" s="299"/>
      <c r="G87" s="36"/>
    </row>
    <row r="88" spans="1:7" x14ac:dyDescent="0.25">
      <c r="A88" s="34"/>
      <c r="B88" s="300"/>
      <c r="C88" s="301"/>
      <c r="D88" s="302"/>
      <c r="G88" s="36"/>
    </row>
    <row r="89" spans="1:7" x14ac:dyDescent="0.25">
      <c r="A89" s="34"/>
      <c r="B89" s="300"/>
      <c r="C89" s="301"/>
      <c r="D89" s="302"/>
      <c r="G89" s="36"/>
    </row>
    <row r="90" spans="1:7" x14ac:dyDescent="0.25">
      <c r="A90" s="34"/>
      <c r="B90" s="300"/>
      <c r="C90" s="301"/>
      <c r="D90" s="302"/>
      <c r="G90" s="36"/>
    </row>
    <row r="91" spans="1:7" x14ac:dyDescent="0.25">
      <c r="A91" s="34"/>
      <c r="B91" s="300"/>
      <c r="C91" s="301"/>
      <c r="D91" s="302"/>
      <c r="G91" s="36"/>
    </row>
    <row r="92" spans="1:7" x14ac:dyDescent="0.25">
      <c r="A92" s="34"/>
      <c r="B92" s="300"/>
      <c r="C92" s="301"/>
      <c r="D92" s="302"/>
      <c r="G92" s="36"/>
    </row>
    <row r="93" spans="1:7" x14ac:dyDescent="0.25">
      <c r="A93" s="34"/>
      <c r="B93" s="303"/>
      <c r="C93" s="304"/>
      <c r="D93" s="305"/>
      <c r="G93" s="36"/>
    </row>
    <row r="94" spans="1:7" s="58" customFormat="1" ht="6.75" customHeight="1" thickBot="1" x14ac:dyDescent="0.3">
      <c r="A94" s="57"/>
      <c r="D94" s="59"/>
      <c r="F94" s="63"/>
      <c r="G94" s="61"/>
    </row>
    <row r="95" spans="1:7" s="58" customFormat="1" ht="13.5" thickBot="1" x14ac:dyDescent="0.3">
      <c r="A95" s="57"/>
      <c r="C95" s="58" t="s">
        <v>14</v>
      </c>
      <c r="D95" s="59"/>
      <c r="F95" s="143" t="str">
        <f>IF(OR(F82="",B87=""),"N/A","Yes")</f>
        <v>N/A</v>
      </c>
      <c r="G95" s="61"/>
    </row>
    <row r="96" spans="1:7" ht="6.75" customHeight="1" thickBot="1" x14ac:dyDescent="0.3">
      <c r="A96" s="34"/>
      <c r="G96" s="36"/>
    </row>
    <row r="97" spans="1:7" ht="13.5" thickBot="1" x14ac:dyDescent="0.3">
      <c r="A97" s="34"/>
      <c r="C97" s="35" t="s">
        <v>15</v>
      </c>
      <c r="F97" s="18" t="str">
        <f>IF(F95="yes",1,"")</f>
        <v/>
      </c>
      <c r="G97" s="36"/>
    </row>
    <row r="98" spans="1:7" ht="6.75" customHeight="1" x14ac:dyDescent="0.25">
      <c r="A98" s="48"/>
      <c r="B98" s="49"/>
      <c r="C98" s="49"/>
      <c r="D98" s="50"/>
      <c r="E98" s="49"/>
      <c r="F98" s="51"/>
      <c r="G98" s="52"/>
    </row>
    <row r="99" spans="1:7" s="33" customFormat="1" ht="15" x14ac:dyDescent="0.25">
      <c r="A99" s="27"/>
      <c r="B99" s="28"/>
      <c r="C99" s="28"/>
      <c r="D99" s="29"/>
      <c r="E99" s="30"/>
      <c r="F99" s="31"/>
      <c r="G99" s="32"/>
    </row>
    <row r="100" spans="1:7" s="45" customFormat="1" ht="15" x14ac:dyDescent="0.25">
      <c r="A100" s="42"/>
      <c r="B100" s="41" t="s">
        <v>35</v>
      </c>
      <c r="C100" s="43"/>
      <c r="D100" s="44"/>
      <c r="F100" s="46"/>
      <c r="G100" s="47"/>
    </row>
    <row r="101" spans="1:7" s="45" customFormat="1" ht="15" x14ac:dyDescent="0.25">
      <c r="A101" s="42"/>
      <c r="B101" s="41" t="s">
        <v>36</v>
      </c>
      <c r="C101" s="43"/>
      <c r="D101" s="44"/>
      <c r="F101" s="46"/>
      <c r="G101" s="47"/>
    </row>
    <row r="102" spans="1:7" s="33" customFormat="1" ht="6.75" customHeight="1" thickBot="1" x14ac:dyDescent="0.3">
      <c r="A102" s="40"/>
      <c r="B102" s="17"/>
      <c r="C102" s="41"/>
      <c r="D102" s="53"/>
      <c r="F102" s="19"/>
      <c r="G102" s="39"/>
    </row>
    <row r="103" spans="1:7" s="58" customFormat="1" ht="13.5" thickBot="1" x14ac:dyDescent="0.3">
      <c r="A103" s="57"/>
      <c r="B103" s="58" t="s">
        <v>215</v>
      </c>
      <c r="D103" s="59"/>
      <c r="E103" s="60" t="s">
        <v>2</v>
      </c>
      <c r="F103" s="54"/>
      <c r="G103" s="61"/>
    </row>
    <row r="104" spans="1:7" s="58" customFormat="1" ht="6.75" customHeight="1" thickBot="1" x14ac:dyDescent="0.3">
      <c r="A104" s="57"/>
      <c r="D104" s="59"/>
      <c r="F104" s="62"/>
      <c r="G104" s="61"/>
    </row>
    <row r="105" spans="1:7" s="58" customFormat="1" ht="13.5" thickBot="1" x14ac:dyDescent="0.3">
      <c r="A105" s="57"/>
      <c r="B105" s="58" t="s">
        <v>31</v>
      </c>
      <c r="D105" s="59"/>
      <c r="E105" s="60" t="s">
        <v>2</v>
      </c>
      <c r="F105" s="156"/>
      <c r="G105" s="61"/>
    </row>
    <row r="106" spans="1:7" s="58" customFormat="1" ht="6.75" customHeight="1" thickBot="1" x14ac:dyDescent="0.3">
      <c r="A106" s="57"/>
      <c r="D106" s="59"/>
      <c r="F106" s="159"/>
      <c r="G106" s="61"/>
    </row>
    <row r="107" spans="1:7" s="58" customFormat="1" ht="13.5" thickBot="1" x14ac:dyDescent="0.3">
      <c r="A107" s="57"/>
      <c r="B107" s="58" t="s">
        <v>32</v>
      </c>
      <c r="D107" s="59"/>
      <c r="E107" s="60" t="s">
        <v>2</v>
      </c>
      <c r="F107" s="156"/>
      <c r="G107" s="61"/>
    </row>
    <row r="108" spans="1:7" s="58" customFormat="1" ht="6.75" customHeight="1" thickBot="1" x14ac:dyDescent="0.3">
      <c r="A108" s="57"/>
      <c r="D108" s="59"/>
      <c r="F108" s="160"/>
      <c r="G108" s="61"/>
    </row>
    <row r="109" spans="1:7" s="58" customFormat="1" ht="13.5" thickBot="1" x14ac:dyDescent="0.3">
      <c r="A109" s="57"/>
      <c r="C109" s="58" t="s">
        <v>221</v>
      </c>
      <c r="D109" s="59"/>
      <c r="F109" s="156" t="str">
        <f>IF(F105&lt;F107,(F105/F107)*100,"")</f>
        <v/>
      </c>
      <c r="G109" s="61"/>
    </row>
    <row r="110" spans="1:7" s="58" customFormat="1" ht="6.75" customHeight="1" x14ac:dyDescent="0.25">
      <c r="A110" s="57"/>
      <c r="D110" s="59"/>
      <c r="F110" s="158"/>
      <c r="G110" s="61"/>
    </row>
    <row r="111" spans="1:7" ht="12.75" customHeight="1" x14ac:dyDescent="0.25">
      <c r="A111" s="34"/>
      <c r="B111" s="309" t="s">
        <v>305</v>
      </c>
      <c r="C111" s="310"/>
      <c r="D111" s="310"/>
      <c r="E111" s="45"/>
      <c r="F111" s="46"/>
      <c r="G111" s="36"/>
    </row>
    <row r="112" spans="1:7" ht="24.75" customHeight="1" x14ac:dyDescent="0.25">
      <c r="A112" s="34"/>
      <c r="B112" s="310"/>
      <c r="C112" s="310"/>
      <c r="D112" s="310"/>
      <c r="E112" s="45"/>
      <c r="F112" s="46"/>
      <c r="G112" s="36"/>
    </row>
    <row r="113" spans="1:7" ht="6.75" customHeight="1" x14ac:dyDescent="0.25">
      <c r="A113" s="34"/>
      <c r="G113" s="36"/>
    </row>
    <row r="114" spans="1:7" x14ac:dyDescent="0.25">
      <c r="A114" s="34"/>
      <c r="B114" s="297"/>
      <c r="C114" s="298"/>
      <c r="D114" s="299"/>
      <c r="G114" s="36"/>
    </row>
    <row r="115" spans="1:7" x14ac:dyDescent="0.25">
      <c r="A115" s="34"/>
      <c r="B115" s="300"/>
      <c r="C115" s="301"/>
      <c r="D115" s="302"/>
      <c r="G115" s="36"/>
    </row>
    <row r="116" spans="1:7" x14ac:dyDescent="0.25">
      <c r="A116" s="34"/>
      <c r="B116" s="300"/>
      <c r="C116" s="301"/>
      <c r="D116" s="302"/>
      <c r="G116" s="36"/>
    </row>
    <row r="117" spans="1:7" x14ac:dyDescent="0.25">
      <c r="A117" s="34"/>
      <c r="B117" s="300"/>
      <c r="C117" s="301"/>
      <c r="D117" s="302"/>
      <c r="G117" s="36"/>
    </row>
    <row r="118" spans="1:7" x14ac:dyDescent="0.25">
      <c r="A118" s="34"/>
      <c r="B118" s="300"/>
      <c r="C118" s="301"/>
      <c r="D118" s="302"/>
      <c r="G118" s="36"/>
    </row>
    <row r="119" spans="1:7" x14ac:dyDescent="0.25">
      <c r="A119" s="34"/>
      <c r="B119" s="300"/>
      <c r="C119" s="301"/>
      <c r="D119" s="302"/>
      <c r="G119" s="36"/>
    </row>
    <row r="120" spans="1:7" x14ac:dyDescent="0.25">
      <c r="A120" s="34"/>
      <c r="B120" s="303"/>
      <c r="C120" s="304"/>
      <c r="D120" s="305"/>
      <c r="G120" s="36"/>
    </row>
    <row r="121" spans="1:7" s="58" customFormat="1" ht="6.75" customHeight="1" thickBot="1" x14ac:dyDescent="0.3">
      <c r="A121" s="57"/>
      <c r="D121" s="59"/>
      <c r="F121" s="63"/>
      <c r="G121" s="61"/>
    </row>
    <row r="122" spans="1:7" s="58" customFormat="1" ht="13.5" thickBot="1" x14ac:dyDescent="0.3">
      <c r="A122" s="57"/>
      <c r="C122" s="58" t="s">
        <v>14</v>
      </c>
      <c r="D122" s="59"/>
      <c r="F122" s="143" t="str">
        <f>IF(OR(F109="",B114=""),"N/A","Yes")</f>
        <v>N/A</v>
      </c>
      <c r="G122" s="61"/>
    </row>
    <row r="123" spans="1:7" ht="6.75" customHeight="1" thickBot="1" x14ac:dyDescent="0.3">
      <c r="A123" s="34"/>
      <c r="G123" s="36"/>
    </row>
    <row r="124" spans="1:7" ht="13.5" thickBot="1" x14ac:dyDescent="0.3">
      <c r="A124" s="34"/>
      <c r="C124" s="35" t="s">
        <v>15</v>
      </c>
      <c r="F124" s="18" t="str">
        <f>IF(F122="yes",1,"")</f>
        <v/>
      </c>
      <c r="G124" s="36"/>
    </row>
    <row r="125" spans="1:7" ht="6.75" customHeight="1" x14ac:dyDescent="0.25">
      <c r="A125" s="48"/>
      <c r="B125" s="49"/>
      <c r="C125" s="49"/>
      <c r="D125" s="50"/>
      <c r="E125" s="49"/>
      <c r="F125" s="51"/>
      <c r="G125" s="52"/>
    </row>
  </sheetData>
  <sheetProtection selectLockedCells="1" selectUnlockedCells="1"/>
  <mergeCells count="8">
    <mergeCell ref="B32:D33"/>
    <mergeCell ref="B114:D120"/>
    <mergeCell ref="B35:D41"/>
    <mergeCell ref="B61:D67"/>
    <mergeCell ref="B87:D93"/>
    <mergeCell ref="B58:D59"/>
    <mergeCell ref="B84:D85"/>
    <mergeCell ref="B111:D112"/>
  </mergeCells>
  <dataValidations count="1">
    <dataValidation type="list" allowBlank="1" showInputMessage="1" showErrorMessage="1" sqref="F103 F50 F76 F24">
      <formula1>Source</formula1>
    </dataValidation>
  </dataValidations>
  <hyperlinks>
    <hyperlink ref="B58:D59" location="Instructions!A29:G41" display="Provide an in-depth description of milestone progress as stated in the instructions. (If no data is entered, then a 0 Achievement Value is assumed for applicable DY. If so, please explain why data is not available):"/>
    <hyperlink ref="B84:D85" location="Instructions!A29:G41" display="Provide an in-depth description of milestone progress as stated in the instructions. (If no data is entered, then a 0 Achievement Value is assumed for applicable DY. If so, please explain why data is not available):"/>
    <hyperlink ref="B111:D112" location="Instructions!A29:G41" display="Provide an in-depth description of milestone progress as stated in the instructions. (If no data is entered, then a 0 Achievement Value is assumed for applicable DY. If so, please explain why data is not available):"/>
    <hyperlink ref="B32:D33" location="Instructions!A29:G41" display="Provide an in-depth description of milestone progress as stated in the instructions. (If no data is entered, then a 0 Achievement Value is assumed for applicable DY. If so, please explain why data is not available):"/>
  </hyperlinks>
  <pageMargins left="0.55000000000000004" right="0.55000000000000004" top="0.75" bottom="0.75" header="0.3" footer="0.3"/>
  <pageSetup scale="75" orientation="portrait" r:id="rId1"/>
  <headerFooter>
    <oddHeader>&amp;C&amp;"-,Bold"&amp;14DSRIP Annual Reporting Form</oddHeader>
    <oddFooter>&amp;C&amp;A&amp;R&amp;P of &amp;N&amp;L&amp;D</oddFooter>
  </headerFooter>
  <rowBreaks count="1" manualBreakCount="1">
    <brk id="7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sheetPr>
  <dimension ref="A1:G151"/>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3.28515625" style="3" customWidth="1"/>
    <col min="5" max="5" width="2.7109375" style="2" customWidth="1"/>
    <col min="6" max="6" width="27.5703125" style="4" customWidth="1"/>
    <col min="7" max="7" width="2"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41212</v>
      </c>
      <c r="F4" s="7"/>
    </row>
    <row r="5" spans="1:7" ht="15" x14ac:dyDescent="0.25">
      <c r="A5" s="9" t="s">
        <v>37</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4</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38</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3110250</v>
      </c>
      <c r="G17" s="36"/>
    </row>
    <row r="18" spans="1:7" ht="13.5" thickBot="1" x14ac:dyDescent="0.3">
      <c r="A18" s="34"/>
      <c r="C18" s="35"/>
      <c r="G18" s="36"/>
    </row>
    <row r="19" spans="1:7" ht="13.5" thickBot="1" x14ac:dyDescent="0.3">
      <c r="A19" s="34"/>
      <c r="B19" s="2" t="s">
        <v>11</v>
      </c>
      <c r="C19" s="35"/>
      <c r="E19" s="14" t="s">
        <v>2</v>
      </c>
      <c r="F19" s="15">
        <v>3110250</v>
      </c>
      <c r="G19" s="36"/>
    </row>
    <row r="20" spans="1:7" s="33" customFormat="1" ht="15" x14ac:dyDescent="0.25">
      <c r="A20" s="37"/>
      <c r="B20" s="9"/>
      <c r="C20" s="9"/>
      <c r="D20" s="38"/>
      <c r="F20" s="19"/>
      <c r="G20" s="39"/>
    </row>
    <row r="21" spans="1:7" s="33" customFormat="1" ht="15" x14ac:dyDescent="0.25">
      <c r="A21" s="40"/>
      <c r="B21" s="41" t="s">
        <v>39</v>
      </c>
      <c r="C21" s="41"/>
      <c r="D21" s="38"/>
      <c r="G21" s="39"/>
    </row>
    <row r="22" spans="1:7" s="45" customFormat="1" ht="15" x14ac:dyDescent="0.25">
      <c r="A22" s="42"/>
      <c r="B22" s="56" t="s">
        <v>40</v>
      </c>
      <c r="C22" s="43"/>
      <c r="D22" s="44"/>
      <c r="F22" s="46"/>
      <c r="G22" s="47"/>
    </row>
    <row r="23" spans="1:7" ht="6.75" customHeight="1" thickBot="1" x14ac:dyDescent="0.3">
      <c r="A23" s="34"/>
      <c r="G23" s="36"/>
    </row>
    <row r="24" spans="1:7" s="58" customFormat="1" ht="13.5" thickBot="1" x14ac:dyDescent="0.3">
      <c r="A24" s="57"/>
      <c r="B24" s="58" t="s">
        <v>215</v>
      </c>
      <c r="D24" s="59"/>
      <c r="E24" s="60" t="s">
        <v>2</v>
      </c>
      <c r="F24" s="54" t="s">
        <v>218</v>
      </c>
      <c r="G24" s="61"/>
    </row>
    <row r="25" spans="1:7" s="58" customFormat="1" ht="6.75" customHeight="1" thickBot="1" x14ac:dyDescent="0.3">
      <c r="A25" s="57"/>
      <c r="D25" s="59"/>
      <c r="F25" s="62"/>
      <c r="G25" s="61"/>
    </row>
    <row r="26" spans="1:7" s="58" customFormat="1" ht="13.5" thickBot="1" x14ac:dyDescent="0.3">
      <c r="A26" s="57"/>
      <c r="B26" s="58" t="s">
        <v>31</v>
      </c>
      <c r="D26" s="59"/>
      <c r="E26" s="60" t="s">
        <v>2</v>
      </c>
      <c r="F26" s="156">
        <v>5216</v>
      </c>
      <c r="G26" s="61"/>
    </row>
    <row r="27" spans="1:7" s="58" customFormat="1" ht="6.75" customHeight="1" thickBot="1" x14ac:dyDescent="0.3">
      <c r="A27" s="57"/>
      <c r="D27" s="59"/>
      <c r="F27" s="62"/>
      <c r="G27" s="61"/>
    </row>
    <row r="28" spans="1:7" s="58" customFormat="1" ht="13.5" thickBot="1" x14ac:dyDescent="0.3">
      <c r="A28" s="57"/>
      <c r="B28" s="58" t="s">
        <v>32</v>
      </c>
      <c r="D28" s="59"/>
      <c r="E28" s="60" t="s">
        <v>2</v>
      </c>
      <c r="F28" s="156">
        <v>9289</v>
      </c>
      <c r="G28" s="61"/>
    </row>
    <row r="29" spans="1:7" s="58" customFormat="1" ht="6.75" customHeight="1" thickBot="1" x14ac:dyDescent="0.3">
      <c r="A29" s="57"/>
      <c r="D29" s="59"/>
      <c r="F29" s="63"/>
      <c r="G29" s="61"/>
    </row>
    <row r="30" spans="1:7" s="58" customFormat="1" ht="13.5" thickBot="1" x14ac:dyDescent="0.3">
      <c r="A30" s="57"/>
      <c r="C30" s="58" t="s">
        <v>221</v>
      </c>
      <c r="D30" s="59"/>
      <c r="F30" s="156">
        <f>IF(F26&lt;F28,(F26/F28)*100,"")</f>
        <v>56.152438367962112</v>
      </c>
      <c r="G30" s="61"/>
    </row>
    <row r="31" spans="1:7" s="58" customFormat="1" ht="6.75" customHeight="1" x14ac:dyDescent="0.25">
      <c r="A31" s="57"/>
      <c r="D31" s="59"/>
      <c r="F31" s="158"/>
      <c r="G31" s="61"/>
    </row>
    <row r="32" spans="1:7" ht="12.75" customHeight="1" x14ac:dyDescent="0.25">
      <c r="A32" s="34"/>
      <c r="B32" s="309" t="s">
        <v>305</v>
      </c>
      <c r="C32" s="310"/>
      <c r="D32" s="310"/>
      <c r="E32" s="45"/>
      <c r="F32" s="46"/>
      <c r="G32" s="36"/>
    </row>
    <row r="33" spans="1:7" ht="24.75" customHeight="1" x14ac:dyDescent="0.25">
      <c r="A33" s="34"/>
      <c r="B33" s="310"/>
      <c r="C33" s="310"/>
      <c r="D33" s="310"/>
      <c r="E33" s="45"/>
      <c r="F33" s="46"/>
      <c r="G33" s="36"/>
    </row>
    <row r="34" spans="1:7" ht="6.75" customHeight="1" x14ac:dyDescent="0.25">
      <c r="A34" s="34"/>
      <c r="G34" s="36"/>
    </row>
    <row r="35" spans="1:7" ht="352.5" customHeight="1" x14ac:dyDescent="0.25">
      <c r="A35" s="34"/>
      <c r="B35" s="297" t="s">
        <v>348</v>
      </c>
      <c r="C35" s="298"/>
      <c r="D35" s="299"/>
      <c r="G35" s="36"/>
    </row>
    <row r="36" spans="1:7" x14ac:dyDescent="0.25">
      <c r="A36" s="34"/>
      <c r="B36" s="300"/>
      <c r="C36" s="301"/>
      <c r="D36" s="302"/>
      <c r="G36" s="36"/>
    </row>
    <row r="37" spans="1:7" x14ac:dyDescent="0.25">
      <c r="A37" s="34"/>
      <c r="B37" s="300"/>
      <c r="C37" s="301"/>
      <c r="D37" s="302"/>
      <c r="G37" s="36"/>
    </row>
    <row r="38" spans="1:7" x14ac:dyDescent="0.25">
      <c r="A38" s="34"/>
      <c r="B38" s="300"/>
      <c r="C38" s="301"/>
      <c r="D38" s="302"/>
      <c r="G38" s="36"/>
    </row>
    <row r="39" spans="1:7" x14ac:dyDescent="0.25">
      <c r="A39" s="34"/>
      <c r="B39" s="300"/>
      <c r="C39" s="301"/>
      <c r="D39" s="302"/>
      <c r="G39" s="36"/>
    </row>
    <row r="40" spans="1:7" x14ac:dyDescent="0.25">
      <c r="A40" s="34"/>
      <c r="B40" s="300"/>
      <c r="C40" s="301"/>
      <c r="D40" s="302"/>
      <c r="G40" s="36"/>
    </row>
    <row r="41" spans="1:7" x14ac:dyDescent="0.25">
      <c r="A41" s="34"/>
      <c r="B41" s="303"/>
      <c r="C41" s="304"/>
      <c r="D41" s="305"/>
      <c r="G41" s="36"/>
    </row>
    <row r="42" spans="1:7" s="58" customFormat="1" ht="6.75" customHeight="1" thickBot="1" x14ac:dyDescent="0.3">
      <c r="A42" s="57"/>
      <c r="D42" s="59"/>
      <c r="F42" s="63"/>
      <c r="G42" s="61"/>
    </row>
    <row r="43" spans="1:7" s="58" customFormat="1" ht="13.5" thickBot="1" x14ac:dyDescent="0.3">
      <c r="A43" s="57"/>
      <c r="C43" s="58" t="s">
        <v>14</v>
      </c>
      <c r="D43" s="59"/>
      <c r="F43" s="143" t="str">
        <f>IF(OR(F30="",B35=""),"N/A","Yes")</f>
        <v>Yes</v>
      </c>
      <c r="G43" s="61"/>
    </row>
    <row r="44" spans="1:7" ht="6.75" customHeight="1" thickBot="1" x14ac:dyDescent="0.3">
      <c r="A44" s="34"/>
      <c r="G44" s="36"/>
    </row>
    <row r="45" spans="1:7" ht="13.5" thickBot="1" x14ac:dyDescent="0.3">
      <c r="A45" s="34"/>
      <c r="C45" s="35" t="s">
        <v>15</v>
      </c>
      <c r="F45" s="18">
        <f>IF(F43="Yes",1,IF(F43="N/A",0,""))</f>
        <v>1</v>
      </c>
      <c r="G45" s="36"/>
    </row>
    <row r="46" spans="1:7" ht="6.75" customHeight="1" x14ac:dyDescent="0.25">
      <c r="A46" s="48"/>
      <c r="B46" s="49"/>
      <c r="C46" s="49"/>
      <c r="D46" s="50"/>
      <c r="E46" s="49"/>
      <c r="F46" s="51"/>
      <c r="G46" s="52"/>
    </row>
    <row r="47" spans="1:7" s="33" customFormat="1" ht="15" x14ac:dyDescent="0.25">
      <c r="A47" s="27"/>
      <c r="B47" s="28"/>
      <c r="C47" s="28"/>
      <c r="D47" s="29"/>
      <c r="E47" s="30"/>
      <c r="F47" s="31"/>
      <c r="G47" s="32"/>
    </row>
    <row r="48" spans="1:7" s="45" customFormat="1" ht="15" x14ac:dyDescent="0.25">
      <c r="A48" s="42"/>
      <c r="B48" s="41" t="s">
        <v>41</v>
      </c>
      <c r="C48" s="43"/>
      <c r="D48" s="44"/>
      <c r="F48" s="46"/>
      <c r="G48" s="47"/>
    </row>
    <row r="49" spans="1:7" s="33" customFormat="1" ht="6.75" customHeight="1" thickBot="1" x14ac:dyDescent="0.3">
      <c r="A49" s="40"/>
      <c r="B49" s="17"/>
      <c r="C49" s="41"/>
      <c r="D49" s="53"/>
      <c r="F49" s="19"/>
      <c r="G49" s="39"/>
    </row>
    <row r="50" spans="1:7" s="58" customFormat="1" ht="13.5" thickBot="1" x14ac:dyDescent="0.3">
      <c r="A50" s="57"/>
      <c r="B50" s="58" t="s">
        <v>215</v>
      </c>
      <c r="D50" s="59"/>
      <c r="E50" s="60" t="s">
        <v>2</v>
      </c>
      <c r="F50" s="54" t="s">
        <v>218</v>
      </c>
      <c r="G50" s="61"/>
    </row>
    <row r="51" spans="1:7" s="58" customFormat="1" ht="6.75" customHeight="1" thickBot="1" x14ac:dyDescent="0.3">
      <c r="A51" s="57"/>
      <c r="D51" s="59"/>
      <c r="F51" s="62"/>
      <c r="G51" s="61"/>
    </row>
    <row r="52" spans="1:7" s="58" customFormat="1" ht="13.5" thickBot="1" x14ac:dyDescent="0.3">
      <c r="A52" s="57"/>
      <c r="B52" s="58" t="s">
        <v>31</v>
      </c>
      <c r="D52" s="59"/>
      <c r="E52" s="60" t="s">
        <v>2</v>
      </c>
      <c r="F52" s="156">
        <v>6229</v>
      </c>
      <c r="G52" s="61"/>
    </row>
    <row r="53" spans="1:7" s="58" customFormat="1" ht="6.75" customHeight="1" thickBot="1" x14ac:dyDescent="0.3">
      <c r="A53" s="57"/>
      <c r="D53" s="59"/>
      <c r="F53" s="62"/>
      <c r="G53" s="61"/>
    </row>
    <row r="54" spans="1:7" s="58" customFormat="1" ht="13.5" thickBot="1" x14ac:dyDescent="0.3">
      <c r="A54" s="57"/>
      <c r="B54" s="58" t="s">
        <v>32</v>
      </c>
      <c r="D54" s="59"/>
      <c r="E54" s="60" t="s">
        <v>2</v>
      </c>
      <c r="F54" s="156">
        <v>25921</v>
      </c>
      <c r="G54" s="61"/>
    </row>
    <row r="55" spans="1:7" s="58" customFormat="1" ht="6.75" customHeight="1" thickBot="1" x14ac:dyDescent="0.3">
      <c r="A55" s="57"/>
      <c r="D55" s="59"/>
      <c r="F55" s="63"/>
      <c r="G55" s="61"/>
    </row>
    <row r="56" spans="1:7" s="58" customFormat="1" ht="13.5" thickBot="1" x14ac:dyDescent="0.3">
      <c r="A56" s="57"/>
      <c r="C56" s="58" t="s">
        <v>221</v>
      </c>
      <c r="D56" s="59"/>
      <c r="F56" s="156">
        <f>IF(F52&lt;F54,(F52/F54)*100,"")</f>
        <v>24.030708691794299</v>
      </c>
      <c r="G56" s="61"/>
    </row>
    <row r="57" spans="1:7" s="58" customFormat="1" ht="6.75" customHeight="1" x14ac:dyDescent="0.25">
      <c r="A57" s="57"/>
      <c r="D57" s="59"/>
      <c r="F57" s="158"/>
      <c r="G57" s="61"/>
    </row>
    <row r="58" spans="1:7" ht="12.75" customHeight="1" x14ac:dyDescent="0.25">
      <c r="A58" s="34"/>
      <c r="B58" s="309" t="s">
        <v>305</v>
      </c>
      <c r="C58" s="310"/>
      <c r="D58" s="310"/>
      <c r="E58" s="45"/>
      <c r="F58" s="46"/>
      <c r="G58" s="36"/>
    </row>
    <row r="59" spans="1:7" ht="24.75" customHeight="1" x14ac:dyDescent="0.25">
      <c r="A59" s="34"/>
      <c r="B59" s="310"/>
      <c r="C59" s="310"/>
      <c r="D59" s="310"/>
      <c r="E59" s="45"/>
      <c r="F59" s="46"/>
      <c r="G59" s="36"/>
    </row>
    <row r="60" spans="1:7" ht="6.75" customHeight="1" x14ac:dyDescent="0.25">
      <c r="A60" s="34"/>
      <c r="G60" s="36"/>
    </row>
    <row r="61" spans="1:7" ht="366.75" customHeight="1" x14ac:dyDescent="0.25">
      <c r="A61" s="34"/>
      <c r="B61" s="297" t="s">
        <v>349</v>
      </c>
      <c r="C61" s="298"/>
      <c r="D61" s="299"/>
      <c r="G61" s="36"/>
    </row>
    <row r="62" spans="1:7" x14ac:dyDescent="0.25">
      <c r="A62" s="34"/>
      <c r="B62" s="300"/>
      <c r="C62" s="301"/>
      <c r="D62" s="302"/>
      <c r="G62" s="36"/>
    </row>
    <row r="63" spans="1:7" x14ac:dyDescent="0.25">
      <c r="A63" s="34"/>
      <c r="B63" s="300"/>
      <c r="C63" s="301"/>
      <c r="D63" s="302"/>
      <c r="G63" s="36"/>
    </row>
    <row r="64" spans="1:7" x14ac:dyDescent="0.25">
      <c r="A64" s="34"/>
      <c r="B64" s="300"/>
      <c r="C64" s="301"/>
      <c r="D64" s="302"/>
      <c r="G64" s="36"/>
    </row>
    <row r="65" spans="1:7" x14ac:dyDescent="0.25">
      <c r="A65" s="34"/>
      <c r="B65" s="300"/>
      <c r="C65" s="301"/>
      <c r="D65" s="302"/>
      <c r="G65" s="36"/>
    </row>
    <row r="66" spans="1:7" x14ac:dyDescent="0.25">
      <c r="A66" s="34"/>
      <c r="B66" s="300"/>
      <c r="C66" s="301"/>
      <c r="D66" s="302"/>
      <c r="G66" s="36"/>
    </row>
    <row r="67" spans="1:7" x14ac:dyDescent="0.25">
      <c r="A67" s="34"/>
      <c r="B67" s="303"/>
      <c r="C67" s="304"/>
      <c r="D67" s="305"/>
      <c r="G67" s="36"/>
    </row>
    <row r="68" spans="1:7" s="58" customFormat="1" ht="6.75" customHeight="1" thickBot="1" x14ac:dyDescent="0.3">
      <c r="A68" s="57"/>
      <c r="D68" s="59"/>
      <c r="F68" s="63"/>
      <c r="G68" s="61"/>
    </row>
    <row r="69" spans="1:7" s="58" customFormat="1" ht="13.5" thickBot="1" x14ac:dyDescent="0.3">
      <c r="A69" s="57"/>
      <c r="C69" s="58" t="s">
        <v>14</v>
      </c>
      <c r="D69" s="59"/>
      <c r="F69" s="143" t="str">
        <f>IF(OR(F56="",B61=""),"N/A","Yes")</f>
        <v>Yes</v>
      </c>
      <c r="G69" s="61"/>
    </row>
    <row r="70" spans="1:7" ht="6.75" customHeight="1" thickBot="1" x14ac:dyDescent="0.3">
      <c r="A70" s="34"/>
      <c r="G70" s="36"/>
    </row>
    <row r="71" spans="1:7" ht="13.5" thickBot="1" x14ac:dyDescent="0.3">
      <c r="A71" s="34"/>
      <c r="C71" s="35" t="s">
        <v>15</v>
      </c>
      <c r="F71" s="18">
        <f>IF(F69="Yes",1,IF(F69="N/A",0,""))</f>
        <v>1</v>
      </c>
      <c r="G71" s="36"/>
    </row>
    <row r="72" spans="1:7" ht="6.75" customHeight="1" x14ac:dyDescent="0.25">
      <c r="A72" s="48"/>
      <c r="B72" s="49"/>
      <c r="C72" s="49"/>
      <c r="D72" s="50"/>
      <c r="E72" s="49"/>
      <c r="F72" s="51"/>
      <c r="G72" s="52"/>
    </row>
    <row r="73" spans="1:7" s="33" customFormat="1" ht="15" x14ac:dyDescent="0.25">
      <c r="A73" s="27"/>
      <c r="B73" s="28"/>
      <c r="C73" s="28"/>
      <c r="D73" s="29"/>
      <c r="E73" s="30"/>
      <c r="F73" s="31"/>
      <c r="G73" s="32"/>
    </row>
    <row r="74" spans="1:7" s="45" customFormat="1" ht="15" x14ac:dyDescent="0.25">
      <c r="A74" s="42"/>
      <c r="B74" s="41" t="s">
        <v>42</v>
      </c>
      <c r="C74" s="43"/>
      <c r="D74" s="44"/>
      <c r="F74" s="46"/>
      <c r="G74" s="47"/>
    </row>
    <row r="75" spans="1:7" s="33" customFormat="1" ht="6.75" customHeight="1" thickBot="1" x14ac:dyDescent="0.3">
      <c r="A75" s="40"/>
      <c r="B75" s="17"/>
      <c r="C75" s="41"/>
      <c r="D75" s="53"/>
      <c r="F75" s="19"/>
      <c r="G75" s="39"/>
    </row>
    <row r="76" spans="1:7" s="58" customFormat="1" ht="13.5" thickBot="1" x14ac:dyDescent="0.3">
      <c r="A76" s="57"/>
      <c r="B76" s="58" t="s">
        <v>215</v>
      </c>
      <c r="D76" s="59"/>
      <c r="E76" s="60" t="s">
        <v>2</v>
      </c>
      <c r="F76" s="54"/>
      <c r="G76" s="61"/>
    </row>
    <row r="77" spans="1:7" s="58" customFormat="1" ht="6.75" customHeight="1" thickBot="1" x14ac:dyDescent="0.3">
      <c r="A77" s="57"/>
      <c r="D77" s="59"/>
      <c r="F77" s="62"/>
      <c r="G77" s="61"/>
    </row>
    <row r="78" spans="1:7" s="58" customFormat="1" ht="13.5" thickBot="1" x14ac:dyDescent="0.3">
      <c r="A78" s="57"/>
      <c r="B78" s="58" t="s">
        <v>31</v>
      </c>
      <c r="D78" s="59"/>
      <c r="E78" s="60" t="s">
        <v>2</v>
      </c>
      <c r="F78" s="156"/>
      <c r="G78" s="61"/>
    </row>
    <row r="79" spans="1:7" s="58" customFormat="1" ht="6.75" customHeight="1" thickBot="1" x14ac:dyDescent="0.3">
      <c r="A79" s="57"/>
      <c r="D79" s="59"/>
      <c r="F79" s="62"/>
      <c r="G79" s="61"/>
    </row>
    <row r="80" spans="1:7" s="58" customFormat="1" ht="13.5" thickBot="1" x14ac:dyDescent="0.3">
      <c r="A80" s="57"/>
      <c r="B80" s="58" t="s">
        <v>32</v>
      </c>
      <c r="D80" s="59"/>
      <c r="E80" s="60" t="s">
        <v>2</v>
      </c>
      <c r="F80" s="156"/>
      <c r="G80" s="61"/>
    </row>
    <row r="81" spans="1:7" s="58" customFormat="1" ht="6.75" customHeight="1" thickBot="1" x14ac:dyDescent="0.3">
      <c r="A81" s="57"/>
      <c r="D81" s="59"/>
      <c r="F81" s="63"/>
      <c r="G81" s="61"/>
    </row>
    <row r="82" spans="1:7" s="58" customFormat="1" ht="13.5" thickBot="1" x14ac:dyDescent="0.3">
      <c r="A82" s="57"/>
      <c r="C82" s="58" t="s">
        <v>221</v>
      </c>
      <c r="D82" s="59"/>
      <c r="F82" s="156" t="str">
        <f>IF(F78&lt;F80,(F78/F80)*100,"")</f>
        <v/>
      </c>
      <c r="G82" s="61"/>
    </row>
    <row r="83" spans="1:7" s="58" customFormat="1" ht="6.75" customHeight="1" x14ac:dyDescent="0.25">
      <c r="A83" s="57"/>
      <c r="D83" s="59"/>
      <c r="F83" s="158"/>
      <c r="G83" s="61"/>
    </row>
    <row r="84" spans="1:7" ht="12.75" customHeight="1" x14ac:dyDescent="0.25">
      <c r="A84" s="34"/>
      <c r="B84" s="309" t="s">
        <v>305</v>
      </c>
      <c r="C84" s="310"/>
      <c r="D84" s="310"/>
      <c r="E84" s="45"/>
      <c r="F84" s="46"/>
      <c r="G84" s="36"/>
    </row>
    <row r="85" spans="1:7" ht="24.75" customHeight="1" x14ac:dyDescent="0.25">
      <c r="A85" s="34"/>
      <c r="B85" s="310"/>
      <c r="C85" s="310"/>
      <c r="D85" s="310"/>
      <c r="E85" s="45"/>
      <c r="F85" s="46"/>
      <c r="G85" s="36"/>
    </row>
    <row r="86" spans="1:7" ht="6.75" customHeight="1" x14ac:dyDescent="0.25">
      <c r="A86" s="34"/>
      <c r="G86" s="36"/>
    </row>
    <row r="87" spans="1:7" x14ac:dyDescent="0.25">
      <c r="A87" s="34"/>
      <c r="B87" s="297"/>
      <c r="C87" s="298"/>
      <c r="D87" s="299"/>
      <c r="G87" s="36"/>
    </row>
    <row r="88" spans="1:7" x14ac:dyDescent="0.25">
      <c r="A88" s="34"/>
      <c r="B88" s="300"/>
      <c r="C88" s="301"/>
      <c r="D88" s="302"/>
      <c r="G88" s="36"/>
    </row>
    <row r="89" spans="1:7" x14ac:dyDescent="0.25">
      <c r="A89" s="34"/>
      <c r="B89" s="300"/>
      <c r="C89" s="301"/>
      <c r="D89" s="302"/>
      <c r="G89" s="36"/>
    </row>
    <row r="90" spans="1:7" x14ac:dyDescent="0.25">
      <c r="A90" s="34"/>
      <c r="B90" s="300"/>
      <c r="C90" s="301"/>
      <c r="D90" s="302"/>
      <c r="G90" s="36"/>
    </row>
    <row r="91" spans="1:7" x14ac:dyDescent="0.25">
      <c r="A91" s="34"/>
      <c r="B91" s="300"/>
      <c r="C91" s="301"/>
      <c r="D91" s="302"/>
      <c r="G91" s="36"/>
    </row>
    <row r="92" spans="1:7" x14ac:dyDescent="0.25">
      <c r="A92" s="34"/>
      <c r="B92" s="300"/>
      <c r="C92" s="301"/>
      <c r="D92" s="302"/>
      <c r="G92" s="36"/>
    </row>
    <row r="93" spans="1:7" x14ac:dyDescent="0.25">
      <c r="A93" s="34"/>
      <c r="B93" s="303"/>
      <c r="C93" s="304"/>
      <c r="D93" s="305"/>
      <c r="G93" s="36"/>
    </row>
    <row r="94" spans="1:7" s="58" customFormat="1" ht="6.75" customHeight="1" thickBot="1" x14ac:dyDescent="0.3">
      <c r="A94" s="57"/>
      <c r="D94" s="59"/>
      <c r="F94" s="63"/>
      <c r="G94" s="61"/>
    </row>
    <row r="95" spans="1:7" s="58" customFormat="1" ht="13.5" thickBot="1" x14ac:dyDescent="0.3">
      <c r="A95" s="57"/>
      <c r="C95" s="58" t="s">
        <v>14</v>
      </c>
      <c r="D95" s="59"/>
      <c r="F95" s="143" t="str">
        <f>IF(OR(F82="",B87=""),"N/A","Yes")</f>
        <v>N/A</v>
      </c>
      <c r="G95" s="61"/>
    </row>
    <row r="96" spans="1:7" ht="6.75" customHeight="1" thickBot="1" x14ac:dyDescent="0.3">
      <c r="A96" s="34"/>
      <c r="G96" s="36"/>
    </row>
    <row r="97" spans="1:7" ht="13.5" thickBot="1" x14ac:dyDescent="0.3">
      <c r="A97" s="34"/>
      <c r="C97" s="35" t="s">
        <v>15</v>
      </c>
      <c r="F97" s="18" t="str">
        <f>IF(F95="yes",1,"")</f>
        <v/>
      </c>
      <c r="G97" s="36"/>
    </row>
    <row r="98" spans="1:7" ht="6.75" customHeight="1" x14ac:dyDescent="0.25">
      <c r="A98" s="48"/>
      <c r="B98" s="49"/>
      <c r="C98" s="49"/>
      <c r="D98" s="50"/>
      <c r="E98" s="49"/>
      <c r="F98" s="51"/>
      <c r="G98" s="52"/>
    </row>
    <row r="99" spans="1:7" s="33" customFormat="1" ht="15" x14ac:dyDescent="0.25">
      <c r="A99" s="27"/>
      <c r="B99" s="28"/>
      <c r="C99" s="28"/>
      <c r="D99" s="29"/>
      <c r="E99" s="30"/>
      <c r="F99" s="31"/>
      <c r="G99" s="32"/>
    </row>
    <row r="100" spans="1:7" s="45" customFormat="1" ht="15" x14ac:dyDescent="0.25">
      <c r="A100" s="42"/>
      <c r="B100" s="41" t="s">
        <v>43</v>
      </c>
      <c r="C100" s="43"/>
      <c r="D100" s="44"/>
      <c r="F100" s="46"/>
      <c r="G100" s="47"/>
    </row>
    <row r="101" spans="1:7" s="45" customFormat="1" ht="14.25" x14ac:dyDescent="0.25">
      <c r="A101" s="42"/>
      <c r="B101" s="56" t="s">
        <v>44</v>
      </c>
      <c r="C101" s="43"/>
      <c r="D101" s="44"/>
      <c r="F101" s="46"/>
      <c r="G101" s="47"/>
    </row>
    <row r="102" spans="1:7" s="33" customFormat="1" ht="6.75" customHeight="1" thickBot="1" x14ac:dyDescent="0.3">
      <c r="A102" s="40"/>
      <c r="B102" s="17"/>
      <c r="C102" s="41"/>
      <c r="D102" s="53"/>
      <c r="F102" s="19"/>
      <c r="G102" s="39"/>
    </row>
    <row r="103" spans="1:7" s="58" customFormat="1" ht="13.5" thickBot="1" x14ac:dyDescent="0.3">
      <c r="A103" s="57"/>
      <c r="B103" s="58" t="s">
        <v>215</v>
      </c>
      <c r="D103" s="59"/>
      <c r="E103" s="60" t="s">
        <v>2</v>
      </c>
      <c r="F103" s="54"/>
      <c r="G103" s="61"/>
    </row>
    <row r="104" spans="1:7" s="58" customFormat="1" ht="6.75" customHeight="1" thickBot="1" x14ac:dyDescent="0.3">
      <c r="A104" s="57"/>
      <c r="D104" s="59"/>
      <c r="F104" s="62"/>
      <c r="G104" s="61"/>
    </row>
    <row r="105" spans="1:7" s="58" customFormat="1" ht="13.5" thickBot="1" x14ac:dyDescent="0.3">
      <c r="A105" s="57"/>
      <c r="B105" s="58" t="s">
        <v>31</v>
      </c>
      <c r="D105" s="59"/>
      <c r="E105" s="60" t="s">
        <v>2</v>
      </c>
      <c r="F105" s="156"/>
      <c r="G105" s="61"/>
    </row>
    <row r="106" spans="1:7" s="58" customFormat="1" ht="6.75" customHeight="1" thickBot="1" x14ac:dyDescent="0.3">
      <c r="A106" s="57"/>
      <c r="D106" s="59"/>
      <c r="F106" s="62"/>
      <c r="G106" s="61"/>
    </row>
    <row r="107" spans="1:7" s="58" customFormat="1" ht="13.5" thickBot="1" x14ac:dyDescent="0.3">
      <c r="A107" s="57"/>
      <c r="B107" s="58" t="s">
        <v>32</v>
      </c>
      <c r="D107" s="59"/>
      <c r="E107" s="60" t="s">
        <v>2</v>
      </c>
      <c r="F107" s="156"/>
      <c r="G107" s="61"/>
    </row>
    <row r="108" spans="1:7" s="58" customFormat="1" ht="6.75" customHeight="1" thickBot="1" x14ac:dyDescent="0.3">
      <c r="A108" s="57"/>
      <c r="D108" s="59"/>
      <c r="F108" s="63"/>
      <c r="G108" s="61"/>
    </row>
    <row r="109" spans="1:7" s="58" customFormat="1" ht="13.5" thickBot="1" x14ac:dyDescent="0.3">
      <c r="A109" s="57"/>
      <c r="C109" s="58" t="s">
        <v>221</v>
      </c>
      <c r="D109" s="59"/>
      <c r="F109" s="156" t="str">
        <f>IF(F105&lt;F107,(F105/F107)*100,"")</f>
        <v/>
      </c>
      <c r="G109" s="61"/>
    </row>
    <row r="110" spans="1:7" s="58" customFormat="1" ht="6.75" customHeight="1" x14ac:dyDescent="0.25">
      <c r="A110" s="57"/>
      <c r="D110" s="59"/>
      <c r="F110" s="158"/>
      <c r="G110" s="61"/>
    </row>
    <row r="111" spans="1:7" ht="12.75" customHeight="1" x14ac:dyDescent="0.25">
      <c r="A111" s="34"/>
      <c r="B111" s="309" t="s">
        <v>305</v>
      </c>
      <c r="C111" s="310"/>
      <c r="D111" s="310"/>
      <c r="E111" s="45"/>
      <c r="F111" s="46"/>
      <c r="G111" s="36"/>
    </row>
    <row r="112" spans="1:7" ht="24.75" customHeight="1" x14ac:dyDescent="0.25">
      <c r="A112" s="34"/>
      <c r="B112" s="310"/>
      <c r="C112" s="310"/>
      <c r="D112" s="310"/>
      <c r="E112" s="45"/>
      <c r="F112" s="46"/>
      <c r="G112" s="36"/>
    </row>
    <row r="113" spans="1:7" ht="6.75" customHeight="1" x14ac:dyDescent="0.25">
      <c r="A113" s="34"/>
      <c r="G113" s="36"/>
    </row>
    <row r="114" spans="1:7" x14ac:dyDescent="0.25">
      <c r="A114" s="34"/>
      <c r="B114" s="297"/>
      <c r="C114" s="298"/>
      <c r="D114" s="299"/>
      <c r="G114" s="36"/>
    </row>
    <row r="115" spans="1:7" x14ac:dyDescent="0.25">
      <c r="A115" s="34"/>
      <c r="B115" s="300"/>
      <c r="C115" s="301"/>
      <c r="D115" s="302"/>
      <c r="G115" s="36"/>
    </row>
    <row r="116" spans="1:7" x14ac:dyDescent="0.25">
      <c r="A116" s="34"/>
      <c r="B116" s="300"/>
      <c r="C116" s="301"/>
      <c r="D116" s="302"/>
      <c r="G116" s="36"/>
    </row>
    <row r="117" spans="1:7" x14ac:dyDescent="0.25">
      <c r="A117" s="34"/>
      <c r="B117" s="300"/>
      <c r="C117" s="301"/>
      <c r="D117" s="302"/>
      <c r="G117" s="36"/>
    </row>
    <row r="118" spans="1:7" x14ac:dyDescent="0.25">
      <c r="A118" s="34"/>
      <c r="B118" s="300"/>
      <c r="C118" s="301"/>
      <c r="D118" s="302"/>
      <c r="G118" s="36"/>
    </row>
    <row r="119" spans="1:7" x14ac:dyDescent="0.25">
      <c r="A119" s="34"/>
      <c r="B119" s="300"/>
      <c r="C119" s="301"/>
      <c r="D119" s="302"/>
      <c r="G119" s="36"/>
    </row>
    <row r="120" spans="1:7" x14ac:dyDescent="0.25">
      <c r="A120" s="34"/>
      <c r="B120" s="303"/>
      <c r="C120" s="304"/>
      <c r="D120" s="305"/>
      <c r="G120" s="36"/>
    </row>
    <row r="121" spans="1:7" s="58" customFormat="1" ht="6.75" customHeight="1" thickBot="1" x14ac:dyDescent="0.3">
      <c r="A121" s="57"/>
      <c r="D121" s="59"/>
      <c r="F121" s="63"/>
      <c r="G121" s="61"/>
    </row>
    <row r="122" spans="1:7" s="58" customFormat="1" ht="13.5" thickBot="1" x14ac:dyDescent="0.3">
      <c r="A122" s="57"/>
      <c r="C122" s="58" t="s">
        <v>14</v>
      </c>
      <c r="D122" s="59"/>
      <c r="F122" s="143" t="str">
        <f>IF(OR(F109="",B114=""),"N/A","Yes")</f>
        <v>N/A</v>
      </c>
      <c r="G122" s="61"/>
    </row>
    <row r="123" spans="1:7" ht="6.75" customHeight="1" thickBot="1" x14ac:dyDescent="0.3">
      <c r="A123" s="34"/>
      <c r="G123" s="36"/>
    </row>
    <row r="124" spans="1:7" ht="13.5" thickBot="1" x14ac:dyDescent="0.3">
      <c r="A124" s="34"/>
      <c r="C124" s="35" t="s">
        <v>15</v>
      </c>
      <c r="F124" s="18" t="str">
        <f>IF(F122="yes",1,"")</f>
        <v/>
      </c>
      <c r="G124" s="36"/>
    </row>
    <row r="125" spans="1:7" ht="6.75" customHeight="1" x14ac:dyDescent="0.25">
      <c r="A125" s="48"/>
      <c r="B125" s="49"/>
      <c r="C125" s="49"/>
      <c r="D125" s="50"/>
      <c r="E125" s="49"/>
      <c r="F125" s="51"/>
      <c r="G125" s="52"/>
    </row>
    <row r="126" spans="1:7" s="33" customFormat="1" ht="15" x14ac:dyDescent="0.25">
      <c r="A126" s="27"/>
      <c r="B126" s="28"/>
      <c r="C126" s="28"/>
      <c r="D126" s="29"/>
      <c r="E126" s="30"/>
      <c r="F126" s="31"/>
      <c r="G126" s="32"/>
    </row>
    <row r="127" spans="1:7" s="45" customFormat="1" ht="15" x14ac:dyDescent="0.25">
      <c r="A127" s="42"/>
      <c r="B127" s="41" t="s">
        <v>45</v>
      </c>
      <c r="C127" s="43"/>
      <c r="D127" s="44"/>
      <c r="F127" s="46"/>
      <c r="G127" s="47"/>
    </row>
    <row r="128" spans="1:7" s="33" customFormat="1" ht="6.75" customHeight="1" thickBot="1" x14ac:dyDescent="0.3">
      <c r="A128" s="40"/>
      <c r="B128" s="17"/>
      <c r="C128" s="41"/>
      <c r="D128" s="53"/>
      <c r="F128" s="19"/>
      <c r="G128" s="39"/>
    </row>
    <row r="129" spans="1:7" s="58" customFormat="1" ht="13.5" thickBot="1" x14ac:dyDescent="0.3">
      <c r="A129" s="57"/>
      <c r="B129" s="58" t="s">
        <v>215</v>
      </c>
      <c r="D129" s="59"/>
      <c r="E129" s="60" t="s">
        <v>2</v>
      </c>
      <c r="F129" s="54"/>
      <c r="G129" s="61"/>
    </row>
    <row r="130" spans="1:7" s="58" customFormat="1" ht="6.75" customHeight="1" thickBot="1" x14ac:dyDescent="0.3">
      <c r="A130" s="57"/>
      <c r="D130" s="59"/>
      <c r="F130" s="62"/>
      <c r="G130" s="61"/>
    </row>
    <row r="131" spans="1:7" s="58" customFormat="1" ht="13.5" thickBot="1" x14ac:dyDescent="0.3">
      <c r="A131" s="57"/>
      <c r="B131" s="58" t="s">
        <v>31</v>
      </c>
      <c r="D131" s="59"/>
      <c r="E131" s="60" t="s">
        <v>2</v>
      </c>
      <c r="F131" s="156"/>
      <c r="G131" s="61"/>
    </row>
    <row r="132" spans="1:7" s="58" customFormat="1" ht="6.75" customHeight="1" thickBot="1" x14ac:dyDescent="0.3">
      <c r="A132" s="57"/>
      <c r="D132" s="59"/>
      <c r="F132" s="62"/>
      <c r="G132" s="61"/>
    </row>
    <row r="133" spans="1:7" s="58" customFormat="1" ht="13.5" thickBot="1" x14ac:dyDescent="0.3">
      <c r="A133" s="57"/>
      <c r="B133" s="58" t="s">
        <v>32</v>
      </c>
      <c r="D133" s="59"/>
      <c r="E133" s="60" t="s">
        <v>2</v>
      </c>
      <c r="F133" s="156"/>
      <c r="G133" s="61"/>
    </row>
    <row r="134" spans="1:7" s="58" customFormat="1" ht="6.75" customHeight="1" thickBot="1" x14ac:dyDescent="0.3">
      <c r="A134" s="57"/>
      <c r="D134" s="59"/>
      <c r="F134" s="63"/>
      <c r="G134" s="61"/>
    </row>
    <row r="135" spans="1:7" s="58" customFormat="1" ht="13.5" thickBot="1" x14ac:dyDescent="0.3">
      <c r="A135" s="57"/>
      <c r="C135" s="58" t="s">
        <v>221</v>
      </c>
      <c r="D135" s="59"/>
      <c r="F135" s="156" t="str">
        <f>IF(F131&lt;F133,(F131/F133)*100,"")</f>
        <v/>
      </c>
      <c r="G135" s="61"/>
    </row>
    <row r="136" spans="1:7" s="58" customFormat="1" ht="6.75" customHeight="1" x14ac:dyDescent="0.25">
      <c r="A136" s="57"/>
      <c r="D136" s="59"/>
      <c r="F136" s="158"/>
      <c r="G136" s="61"/>
    </row>
    <row r="137" spans="1:7" ht="12.75" customHeight="1" x14ac:dyDescent="0.25">
      <c r="A137" s="34"/>
      <c r="B137" s="309" t="s">
        <v>305</v>
      </c>
      <c r="C137" s="310"/>
      <c r="D137" s="310"/>
      <c r="E137" s="45"/>
      <c r="F137" s="46"/>
      <c r="G137" s="36"/>
    </row>
    <row r="138" spans="1:7" ht="24.75" customHeight="1" x14ac:dyDescent="0.25">
      <c r="A138" s="34"/>
      <c r="B138" s="310"/>
      <c r="C138" s="310"/>
      <c r="D138" s="310"/>
      <c r="E138" s="45"/>
      <c r="F138" s="46"/>
      <c r="G138" s="36"/>
    </row>
    <row r="139" spans="1:7" ht="6.75" customHeight="1" x14ac:dyDescent="0.25">
      <c r="A139" s="34"/>
      <c r="G139" s="36"/>
    </row>
    <row r="140" spans="1:7" x14ac:dyDescent="0.25">
      <c r="A140" s="34"/>
      <c r="B140" s="297"/>
      <c r="C140" s="298"/>
      <c r="D140" s="299"/>
      <c r="G140" s="36"/>
    </row>
    <row r="141" spans="1:7" x14ac:dyDescent="0.25">
      <c r="A141" s="34"/>
      <c r="B141" s="300"/>
      <c r="C141" s="301"/>
      <c r="D141" s="302"/>
      <c r="G141" s="36"/>
    </row>
    <row r="142" spans="1:7" x14ac:dyDescent="0.25">
      <c r="A142" s="34"/>
      <c r="B142" s="300"/>
      <c r="C142" s="301"/>
      <c r="D142" s="302"/>
      <c r="G142" s="36"/>
    </row>
    <row r="143" spans="1:7" x14ac:dyDescent="0.25">
      <c r="A143" s="34"/>
      <c r="B143" s="300"/>
      <c r="C143" s="301"/>
      <c r="D143" s="302"/>
      <c r="G143" s="36"/>
    </row>
    <row r="144" spans="1:7" x14ac:dyDescent="0.25">
      <c r="A144" s="34"/>
      <c r="B144" s="300"/>
      <c r="C144" s="301"/>
      <c r="D144" s="302"/>
      <c r="G144" s="36"/>
    </row>
    <row r="145" spans="1:7" x14ac:dyDescent="0.25">
      <c r="A145" s="34"/>
      <c r="B145" s="300"/>
      <c r="C145" s="301"/>
      <c r="D145" s="302"/>
      <c r="G145" s="36"/>
    </row>
    <row r="146" spans="1:7" x14ac:dyDescent="0.25">
      <c r="A146" s="34"/>
      <c r="B146" s="303"/>
      <c r="C146" s="304"/>
      <c r="D146" s="305"/>
      <c r="G146" s="36"/>
    </row>
    <row r="147" spans="1:7" s="58" customFormat="1" ht="6.75" customHeight="1" thickBot="1" x14ac:dyDescent="0.3">
      <c r="A147" s="57"/>
      <c r="D147" s="59"/>
      <c r="F147" s="63"/>
      <c r="G147" s="61"/>
    </row>
    <row r="148" spans="1:7" s="58" customFormat="1" ht="13.5" thickBot="1" x14ac:dyDescent="0.3">
      <c r="A148" s="57"/>
      <c r="C148" s="58" t="s">
        <v>14</v>
      </c>
      <c r="D148" s="59"/>
      <c r="F148" s="143" t="str">
        <f>IF(OR(F135="",B140=""),"N/A","Yes")</f>
        <v>N/A</v>
      </c>
      <c r="G148" s="61"/>
    </row>
    <row r="149" spans="1:7" ht="6.75" customHeight="1" thickBot="1" x14ac:dyDescent="0.3">
      <c r="A149" s="34"/>
      <c r="G149" s="36"/>
    </row>
    <row r="150" spans="1:7" ht="13.5" thickBot="1" x14ac:dyDescent="0.3">
      <c r="A150" s="34"/>
      <c r="C150" s="35" t="s">
        <v>15</v>
      </c>
      <c r="F150" s="18" t="str">
        <f>IF(F148="yes",1,"")</f>
        <v/>
      </c>
      <c r="G150" s="36"/>
    </row>
    <row r="151" spans="1:7" ht="6.75" customHeight="1" x14ac:dyDescent="0.25">
      <c r="A151" s="48"/>
      <c r="B151" s="49"/>
      <c r="C151" s="49"/>
      <c r="D151" s="50"/>
      <c r="E151" s="49"/>
      <c r="F151" s="51"/>
      <c r="G151" s="52"/>
    </row>
  </sheetData>
  <sheetProtection selectLockedCells="1" selectUnlockedCells="1"/>
  <mergeCells count="10">
    <mergeCell ref="B32:D33"/>
    <mergeCell ref="B35:D41"/>
    <mergeCell ref="B61:D67"/>
    <mergeCell ref="B87:D93"/>
    <mergeCell ref="B114:D120"/>
    <mergeCell ref="B140:D146"/>
    <mergeCell ref="B137:D138"/>
    <mergeCell ref="B111:D112"/>
    <mergeCell ref="B84:D85"/>
    <mergeCell ref="B58:D59"/>
  </mergeCells>
  <dataValidations count="1">
    <dataValidation type="list" allowBlank="1" showInputMessage="1" showErrorMessage="1" sqref="F24 F50 F76 F103 F129">
      <formula1>Source</formula1>
    </dataValidation>
  </dataValidations>
  <hyperlinks>
    <hyperlink ref="B137:D138" location="Instructions!A29:G41" display="Provide an in-depth description of milestone progress as stated in the instructions. (If no data is entered, then a 0 Achievement Value is assumed for applicable DY. If so, please explain why data is not available):"/>
    <hyperlink ref="B111:D112" location="Instructions!A29:G41" display="Provide an in-depth description of milestone progress as stated in the instructions. (If no data is entered, then a 0 Achievement Value is assumed for applicable DY. If so, please explain why data is not available):"/>
    <hyperlink ref="B84:D85" location="Instructions!A29:G41" display="Provide an in-depth description of milestone progress as stated in the instructions. (If no data is entered, then a 0 Achievement Value is assumed for applicable DY. If so, please explain why data is not available):"/>
    <hyperlink ref="B58:D59" location="Instructions!A29:G41" display="Provide an in-depth description of milestone progress as stated in the instructions. (If no data is entered, then a 0 Achievement Value is assumed for applicable DY. If so, please explain why data is not available):"/>
    <hyperlink ref="B32:D33" location="Instructions!A29:G41" display="Provide an in-depth description of milestone progress as stated in the instructions. (If no data is entered, then a 0 Achievement Value is assumed for applicable DY. If so, please explain why data is not available):"/>
  </hyperlinks>
  <pageMargins left="0.55000000000000004" right="0.55000000000000004" top="0.75" bottom="0.75" header="0.3" footer="0.3"/>
  <pageSetup scale="75" orientation="portrait" r:id="rId1"/>
  <headerFooter>
    <oddHeader>&amp;C&amp;"-,Bold"&amp;14DSRIP Annual Reporting Form</oddHeader>
    <oddFooter>&amp;C&amp;A&amp;R&amp;P of &amp;N&amp;L&amp;D</oddFooter>
  </headerFooter>
  <rowBreaks count="1" manualBreakCount="1">
    <brk id="7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sheetPr>
  <dimension ref="A1:G207"/>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0.85546875" style="2" customWidth="1"/>
    <col min="4" max="4" width="63.28515625" style="3" customWidth="1"/>
    <col min="5" max="5" width="2.7109375" style="2" customWidth="1"/>
    <col min="6" max="6" width="27.85546875" style="4" customWidth="1"/>
    <col min="7" max="7" width="1.85546875"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UCLA Health System</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41212</v>
      </c>
      <c r="F4" s="7"/>
    </row>
    <row r="5" spans="1:7" ht="15" x14ac:dyDescent="0.25">
      <c r="A5" s="9" t="s">
        <v>46</v>
      </c>
    </row>
    <row r="7" spans="1:7" s="5" customFormat="1" ht="14.25" x14ac:dyDescent="0.25">
      <c r="A7" s="10" t="s">
        <v>1</v>
      </c>
      <c r="D7" s="11"/>
      <c r="F7" s="7"/>
    </row>
    <row r="8" spans="1:7" s="5" customFormat="1" ht="14.25" x14ac:dyDescent="0.25">
      <c r="A8" s="12" t="s">
        <v>2</v>
      </c>
      <c r="B8" s="13" t="s">
        <v>3</v>
      </c>
      <c r="D8" s="11"/>
      <c r="F8" s="7"/>
    </row>
    <row r="9" spans="1:7" s="5" customFormat="1" ht="14.25" x14ac:dyDescent="0.25">
      <c r="A9" s="13" t="s">
        <v>222</v>
      </c>
      <c r="B9" s="13"/>
      <c r="D9" s="11"/>
      <c r="F9" s="7"/>
    </row>
    <row r="10" spans="1:7" s="5" customFormat="1" ht="14.25" x14ac:dyDescent="0.25">
      <c r="A10" s="13" t="s">
        <v>223</v>
      </c>
      <c r="B10" s="13"/>
      <c r="D10" s="11"/>
      <c r="F10" s="7"/>
    </row>
    <row r="11" spans="1:7" s="5" customFormat="1" ht="15" thickBot="1" x14ac:dyDescent="0.3">
      <c r="A11" s="13" t="s">
        <v>224</v>
      </c>
      <c r="B11" s="13"/>
      <c r="D11" s="11"/>
      <c r="F11" s="7"/>
    </row>
    <row r="12" spans="1:7" ht="13.5" thickBot="1" x14ac:dyDescent="0.3">
      <c r="A12" s="14" t="s">
        <v>2</v>
      </c>
      <c r="B12" s="15"/>
      <c r="C12" s="3" t="s">
        <v>5</v>
      </c>
      <c r="E12" s="3"/>
      <c r="F12" s="3"/>
      <c r="G12" s="3"/>
    </row>
    <row r="13" spans="1:7" ht="15" thickBot="1" x14ac:dyDescent="0.3">
      <c r="B13" s="16"/>
      <c r="C13" s="17" t="s">
        <v>6</v>
      </c>
    </row>
    <row r="14" spans="1:7" ht="15" thickBot="1" x14ac:dyDescent="0.3">
      <c r="B14" s="18"/>
      <c r="C14" s="17" t="s">
        <v>7</v>
      </c>
    </row>
    <row r="15" spans="1:7" ht="14.25" x14ac:dyDescent="0.25">
      <c r="B15" s="19"/>
      <c r="C15" s="17" t="s">
        <v>8</v>
      </c>
    </row>
    <row r="16" spans="1:7" x14ac:dyDescent="0.25">
      <c r="A16" s="3"/>
      <c r="B16" s="3"/>
      <c r="C16" s="3"/>
      <c r="E16" s="3"/>
      <c r="F16" s="3"/>
      <c r="G16" s="3"/>
    </row>
    <row r="17" spans="1:7" s="26" customFormat="1" ht="15" x14ac:dyDescent="0.25">
      <c r="A17" s="20" t="s">
        <v>47</v>
      </c>
      <c r="B17" s="21"/>
      <c r="C17" s="21"/>
      <c r="D17" s="22"/>
      <c r="E17" s="23"/>
      <c r="F17" s="24"/>
      <c r="G17" s="25"/>
    </row>
    <row r="18" spans="1:7" s="33" customFormat="1" ht="15.75" thickBot="1" x14ac:dyDescent="0.3">
      <c r="A18" s="27"/>
      <c r="B18" s="28"/>
      <c r="C18" s="28"/>
      <c r="D18" s="29"/>
      <c r="E18" s="30"/>
      <c r="F18" s="31"/>
      <c r="G18" s="32"/>
    </row>
    <row r="19" spans="1:7" ht="13.5" thickBot="1" x14ac:dyDescent="0.3">
      <c r="A19" s="34"/>
      <c r="B19" s="2" t="s">
        <v>10</v>
      </c>
      <c r="C19" s="35"/>
      <c r="E19" s="14" t="s">
        <v>2</v>
      </c>
      <c r="F19" s="15">
        <v>3110250</v>
      </c>
      <c r="G19" s="36"/>
    </row>
    <row r="20" spans="1:7" ht="13.5" thickBot="1" x14ac:dyDescent="0.3">
      <c r="A20" s="34"/>
      <c r="C20" s="35"/>
      <c r="G20" s="36"/>
    </row>
    <row r="21" spans="1:7" ht="13.5" thickBot="1" x14ac:dyDescent="0.3">
      <c r="A21" s="34"/>
      <c r="B21" s="2" t="s">
        <v>11</v>
      </c>
      <c r="C21" s="35"/>
      <c r="E21" s="14" t="s">
        <v>2</v>
      </c>
      <c r="F21" s="15">
        <v>3110250</v>
      </c>
      <c r="G21" s="36"/>
    </row>
    <row r="22" spans="1:7" s="33" customFormat="1" ht="15" x14ac:dyDescent="0.25">
      <c r="A22" s="37"/>
      <c r="B22" s="9"/>
      <c r="C22" s="9"/>
      <c r="D22" s="38"/>
      <c r="F22" s="19"/>
      <c r="G22" s="39"/>
    </row>
    <row r="23" spans="1:7" s="33" customFormat="1" ht="15" x14ac:dyDescent="0.25">
      <c r="A23" s="40"/>
      <c r="B23" s="41" t="s">
        <v>48</v>
      </c>
      <c r="C23" s="41"/>
      <c r="D23" s="38"/>
      <c r="G23" s="39"/>
    </row>
    <row r="24" spans="1:7" s="45" customFormat="1" ht="15" x14ac:dyDescent="0.25">
      <c r="A24" s="42"/>
      <c r="B24" s="56" t="s">
        <v>49</v>
      </c>
      <c r="C24" s="43"/>
      <c r="D24" s="44"/>
      <c r="F24" s="46"/>
      <c r="G24" s="47"/>
    </row>
    <row r="25" spans="1:7" ht="6.75" customHeight="1" thickBot="1" x14ac:dyDescent="0.3">
      <c r="A25" s="34"/>
      <c r="G25" s="36"/>
    </row>
    <row r="26" spans="1:7" s="58" customFormat="1" ht="13.5" thickBot="1" x14ac:dyDescent="0.3">
      <c r="A26" s="57"/>
      <c r="B26" s="58" t="s">
        <v>215</v>
      </c>
      <c r="D26" s="59"/>
      <c r="E26" s="60" t="s">
        <v>2</v>
      </c>
      <c r="F26" s="54" t="s">
        <v>218</v>
      </c>
      <c r="G26" s="61"/>
    </row>
    <row r="27" spans="1:7" s="58" customFormat="1" ht="6.75" customHeight="1" thickBot="1" x14ac:dyDescent="0.3">
      <c r="A27" s="57"/>
      <c r="D27" s="59"/>
      <c r="F27" s="62"/>
      <c r="G27" s="61"/>
    </row>
    <row r="28" spans="1:7" s="58" customFormat="1" ht="13.5" thickBot="1" x14ac:dyDescent="0.3">
      <c r="A28" s="57"/>
      <c r="B28" s="58" t="s">
        <v>31</v>
      </c>
      <c r="D28" s="59"/>
      <c r="E28" s="60" t="s">
        <v>2</v>
      </c>
      <c r="F28" s="156">
        <v>1301</v>
      </c>
      <c r="G28" s="61"/>
    </row>
    <row r="29" spans="1:7" s="58" customFormat="1" ht="6.75" customHeight="1" thickBot="1" x14ac:dyDescent="0.3">
      <c r="A29" s="57"/>
      <c r="D29" s="59"/>
      <c r="F29" s="62"/>
      <c r="G29" s="61"/>
    </row>
    <row r="30" spans="1:7" s="58" customFormat="1" ht="13.5" thickBot="1" x14ac:dyDescent="0.3">
      <c r="A30" s="57"/>
      <c r="B30" s="58" t="s">
        <v>32</v>
      </c>
      <c r="D30" s="59"/>
      <c r="E30" s="60" t="s">
        <v>2</v>
      </c>
      <c r="F30" s="156">
        <v>4545</v>
      </c>
      <c r="G30" s="61"/>
    </row>
    <row r="31" spans="1:7" s="58" customFormat="1" ht="6.75" customHeight="1" thickBot="1" x14ac:dyDescent="0.3">
      <c r="A31" s="57"/>
      <c r="D31" s="59"/>
      <c r="F31" s="63"/>
      <c r="G31" s="61"/>
    </row>
    <row r="32" spans="1:7" s="58" customFormat="1" ht="13.5" thickBot="1" x14ac:dyDescent="0.3">
      <c r="A32" s="57"/>
      <c r="C32" s="58" t="s">
        <v>221</v>
      </c>
      <c r="D32" s="59"/>
      <c r="F32" s="156">
        <f>IF(F28&lt;F30,(F28/F30)*100,"")</f>
        <v>28.624862486248624</v>
      </c>
      <c r="G32" s="61"/>
    </row>
    <row r="33" spans="1:7" s="58" customFormat="1" ht="6.75" customHeight="1" x14ac:dyDescent="0.25">
      <c r="A33" s="57"/>
      <c r="D33" s="59"/>
      <c r="F33" s="158"/>
      <c r="G33" s="61"/>
    </row>
    <row r="34" spans="1:7" ht="12.75" customHeight="1" x14ac:dyDescent="0.25">
      <c r="A34" s="34"/>
      <c r="B34" s="309" t="s">
        <v>305</v>
      </c>
      <c r="C34" s="310"/>
      <c r="D34" s="310"/>
      <c r="E34" s="45"/>
      <c r="F34" s="46"/>
      <c r="G34" s="36"/>
    </row>
    <row r="35" spans="1:7" ht="24.75" customHeight="1" x14ac:dyDescent="0.25">
      <c r="A35" s="34"/>
      <c r="B35" s="310"/>
      <c r="C35" s="310"/>
      <c r="D35" s="310"/>
      <c r="E35" s="45"/>
      <c r="F35" s="46"/>
      <c r="G35" s="36"/>
    </row>
    <row r="36" spans="1:7" ht="6.75" customHeight="1" x14ac:dyDescent="0.25">
      <c r="A36" s="34"/>
      <c r="G36" s="36"/>
    </row>
    <row r="37" spans="1:7" ht="409.5" customHeight="1" x14ac:dyDescent="0.25">
      <c r="A37" s="34"/>
      <c r="B37" s="297" t="s">
        <v>352</v>
      </c>
      <c r="C37" s="298"/>
      <c r="D37" s="299"/>
      <c r="G37" s="36"/>
    </row>
    <row r="38" spans="1:7" x14ac:dyDescent="0.25">
      <c r="A38" s="34"/>
      <c r="B38" s="300"/>
      <c r="C38" s="301"/>
      <c r="D38" s="302"/>
      <c r="G38" s="36"/>
    </row>
    <row r="39" spans="1:7" x14ac:dyDescent="0.25">
      <c r="A39" s="34"/>
      <c r="B39" s="300"/>
      <c r="C39" s="301"/>
      <c r="D39" s="302"/>
      <c r="G39" s="36"/>
    </row>
    <row r="40" spans="1:7" x14ac:dyDescent="0.25">
      <c r="A40" s="34"/>
      <c r="B40" s="300"/>
      <c r="C40" s="301"/>
      <c r="D40" s="302"/>
      <c r="G40" s="36"/>
    </row>
    <row r="41" spans="1:7" x14ac:dyDescent="0.25">
      <c r="A41" s="34"/>
      <c r="B41" s="300"/>
      <c r="C41" s="301"/>
      <c r="D41" s="302"/>
      <c r="G41" s="36"/>
    </row>
    <row r="42" spans="1:7" x14ac:dyDescent="0.25">
      <c r="A42" s="34"/>
      <c r="B42" s="300"/>
      <c r="C42" s="301"/>
      <c r="D42" s="302"/>
      <c r="G42" s="36"/>
    </row>
    <row r="43" spans="1:7" x14ac:dyDescent="0.25">
      <c r="A43" s="34"/>
      <c r="B43" s="303"/>
      <c r="C43" s="304"/>
      <c r="D43" s="305"/>
      <c r="G43" s="36"/>
    </row>
    <row r="44" spans="1:7" s="58" customFormat="1" ht="6.75" customHeight="1" thickBot="1" x14ac:dyDescent="0.3">
      <c r="A44" s="57"/>
      <c r="D44" s="59"/>
      <c r="F44" s="63"/>
      <c r="G44" s="61"/>
    </row>
    <row r="45" spans="1:7" s="58" customFormat="1" ht="13.5" thickBot="1" x14ac:dyDescent="0.3">
      <c r="A45" s="57"/>
      <c r="C45" s="58" t="s">
        <v>14</v>
      </c>
      <c r="D45" s="59"/>
      <c r="F45" s="143" t="str">
        <f>IF(OR(F32="",B37=""),"N/A","Yes")</f>
        <v>Yes</v>
      </c>
      <c r="G45" s="61"/>
    </row>
    <row r="46" spans="1:7" ht="6.75" customHeight="1" thickBot="1" x14ac:dyDescent="0.3">
      <c r="A46" s="34"/>
      <c r="G46" s="36"/>
    </row>
    <row r="47" spans="1:7" ht="13.5" thickBot="1" x14ac:dyDescent="0.3">
      <c r="A47" s="34"/>
      <c r="C47" s="35" t="s">
        <v>15</v>
      </c>
      <c r="F47" s="18">
        <f>IF(F45="Yes",1,IF(F45="N/A",0,""))</f>
        <v>1</v>
      </c>
      <c r="G47" s="36"/>
    </row>
    <row r="48" spans="1:7" ht="6.75" customHeight="1" x14ac:dyDescent="0.25">
      <c r="A48" s="48"/>
      <c r="B48" s="49"/>
      <c r="C48" s="49"/>
      <c r="D48" s="50"/>
      <c r="E48" s="49"/>
      <c r="F48" s="51"/>
      <c r="G48" s="52"/>
    </row>
    <row r="49" spans="1:7" s="33" customFormat="1" ht="15" x14ac:dyDescent="0.25">
      <c r="A49" s="27"/>
      <c r="B49" s="28"/>
      <c r="C49" s="28"/>
      <c r="D49" s="29"/>
      <c r="E49" s="30"/>
      <c r="F49" s="31"/>
      <c r="G49" s="32"/>
    </row>
    <row r="50" spans="1:7" s="45" customFormat="1" ht="15" x14ac:dyDescent="0.25">
      <c r="A50" s="42"/>
      <c r="B50" s="41" t="s">
        <v>238</v>
      </c>
      <c r="C50" s="43"/>
      <c r="D50" s="44"/>
      <c r="F50" s="46"/>
      <c r="G50" s="47"/>
    </row>
    <row r="51" spans="1:7" s="45" customFormat="1" ht="15" x14ac:dyDescent="0.25">
      <c r="A51" s="42"/>
      <c r="B51" s="41" t="s">
        <v>50</v>
      </c>
      <c r="C51" s="43"/>
      <c r="D51" s="44"/>
      <c r="F51" s="46"/>
      <c r="G51" s="47"/>
    </row>
    <row r="52" spans="1:7" s="33" customFormat="1" ht="6.75" customHeight="1" thickBot="1" x14ac:dyDescent="0.3">
      <c r="A52" s="40"/>
      <c r="B52" s="17"/>
      <c r="C52" s="41"/>
      <c r="D52" s="53"/>
      <c r="F52" s="19"/>
      <c r="G52" s="39"/>
    </row>
    <row r="53" spans="1:7" s="58" customFormat="1" ht="13.5" thickBot="1" x14ac:dyDescent="0.3">
      <c r="A53" s="57"/>
      <c r="B53" s="58" t="s">
        <v>215</v>
      </c>
      <c r="D53" s="59"/>
      <c r="E53" s="60" t="s">
        <v>2</v>
      </c>
      <c r="F53" s="54" t="s">
        <v>218</v>
      </c>
      <c r="G53" s="61"/>
    </row>
    <row r="54" spans="1:7" s="58" customFormat="1" ht="6.75" customHeight="1" thickBot="1" x14ac:dyDescent="0.3">
      <c r="A54" s="57"/>
      <c r="D54" s="59"/>
      <c r="F54" s="62"/>
      <c r="G54" s="61"/>
    </row>
    <row r="55" spans="1:7" s="58" customFormat="1" ht="13.5" thickBot="1" x14ac:dyDescent="0.3">
      <c r="A55" s="57"/>
      <c r="B55" s="58" t="s">
        <v>31</v>
      </c>
      <c r="D55" s="59"/>
      <c r="E55" s="60" t="s">
        <v>2</v>
      </c>
      <c r="F55" s="156">
        <v>1714</v>
      </c>
      <c r="G55" s="61"/>
    </row>
    <row r="56" spans="1:7" s="58" customFormat="1" ht="6.75" customHeight="1" thickBot="1" x14ac:dyDescent="0.3">
      <c r="A56" s="57"/>
      <c r="D56" s="59"/>
      <c r="F56" s="62"/>
      <c r="G56" s="61"/>
    </row>
    <row r="57" spans="1:7" s="58" customFormat="1" ht="13.5" thickBot="1" x14ac:dyDescent="0.3">
      <c r="A57" s="57"/>
      <c r="B57" s="58" t="s">
        <v>32</v>
      </c>
      <c r="D57" s="59"/>
      <c r="E57" s="60" t="s">
        <v>2</v>
      </c>
      <c r="F57" s="156">
        <v>4545</v>
      </c>
      <c r="G57" s="61"/>
    </row>
    <row r="58" spans="1:7" s="58" customFormat="1" ht="6.75" customHeight="1" thickBot="1" x14ac:dyDescent="0.3">
      <c r="A58" s="57"/>
      <c r="D58" s="59"/>
      <c r="F58" s="63"/>
      <c r="G58" s="61"/>
    </row>
    <row r="59" spans="1:7" s="58" customFormat="1" ht="13.5" thickBot="1" x14ac:dyDescent="0.3">
      <c r="A59" s="57"/>
      <c r="C59" s="58" t="s">
        <v>221</v>
      </c>
      <c r="D59" s="59"/>
      <c r="F59" s="156">
        <f>IF(F55&lt;F57,(F55/F57)*100,"")</f>
        <v>37.711771177117711</v>
      </c>
      <c r="G59" s="61"/>
    </row>
    <row r="60" spans="1:7" s="58" customFormat="1" ht="6.75" customHeight="1" x14ac:dyDescent="0.25">
      <c r="A60" s="57"/>
      <c r="D60" s="59"/>
      <c r="F60" s="158"/>
      <c r="G60" s="61"/>
    </row>
    <row r="61" spans="1:7" ht="12.75" customHeight="1" x14ac:dyDescent="0.25">
      <c r="A61" s="34"/>
      <c r="B61" s="309" t="s">
        <v>305</v>
      </c>
      <c r="C61" s="310"/>
      <c r="D61" s="310"/>
      <c r="E61" s="45"/>
      <c r="F61" s="46"/>
      <c r="G61" s="36"/>
    </row>
    <row r="62" spans="1:7" ht="24.75" customHeight="1" x14ac:dyDescent="0.25">
      <c r="A62" s="34"/>
      <c r="B62" s="310"/>
      <c r="C62" s="310"/>
      <c r="D62" s="310"/>
      <c r="E62" s="45"/>
      <c r="F62" s="46"/>
      <c r="G62" s="36"/>
    </row>
    <row r="63" spans="1:7" ht="6.75" customHeight="1" x14ac:dyDescent="0.25">
      <c r="A63" s="34"/>
      <c r="G63" s="36"/>
    </row>
    <row r="64" spans="1:7" ht="409.5" customHeight="1" x14ac:dyDescent="0.25">
      <c r="A64" s="34"/>
      <c r="B64" s="297" t="s">
        <v>353</v>
      </c>
      <c r="C64" s="298"/>
      <c r="D64" s="299"/>
      <c r="G64" s="36"/>
    </row>
    <row r="65" spans="1:7" x14ac:dyDescent="0.25">
      <c r="A65" s="34"/>
      <c r="B65" s="300"/>
      <c r="C65" s="301"/>
      <c r="D65" s="302"/>
      <c r="G65" s="36"/>
    </row>
    <row r="66" spans="1:7" x14ac:dyDescent="0.25">
      <c r="A66" s="34"/>
      <c r="B66" s="300"/>
      <c r="C66" s="301"/>
      <c r="D66" s="302"/>
      <c r="G66" s="36"/>
    </row>
    <row r="67" spans="1:7" x14ac:dyDescent="0.25">
      <c r="A67" s="34"/>
      <c r="B67" s="300"/>
      <c r="C67" s="301"/>
      <c r="D67" s="302"/>
      <c r="G67" s="36"/>
    </row>
    <row r="68" spans="1:7" x14ac:dyDescent="0.25">
      <c r="A68" s="34"/>
      <c r="B68" s="300"/>
      <c r="C68" s="301"/>
      <c r="D68" s="302"/>
      <c r="G68" s="36"/>
    </row>
    <row r="69" spans="1:7" x14ac:dyDescent="0.25">
      <c r="A69" s="34"/>
      <c r="B69" s="300"/>
      <c r="C69" s="301"/>
      <c r="D69" s="302"/>
      <c r="G69" s="36"/>
    </row>
    <row r="70" spans="1:7" x14ac:dyDescent="0.25">
      <c r="A70" s="34"/>
      <c r="B70" s="303"/>
      <c r="C70" s="304"/>
      <c r="D70" s="305"/>
      <c r="G70" s="36"/>
    </row>
    <row r="71" spans="1:7" s="58" customFormat="1" ht="6.75" customHeight="1" thickBot="1" x14ac:dyDescent="0.3">
      <c r="A71" s="57"/>
      <c r="D71" s="59"/>
      <c r="F71" s="63"/>
      <c r="G71" s="61"/>
    </row>
    <row r="72" spans="1:7" s="58" customFormat="1" ht="13.5" thickBot="1" x14ac:dyDescent="0.3">
      <c r="A72" s="57"/>
      <c r="C72" s="58" t="s">
        <v>14</v>
      </c>
      <c r="D72" s="59"/>
      <c r="F72" s="143" t="str">
        <f>IF(OR(F59="",B64=""),"N/A","Yes")</f>
        <v>Yes</v>
      </c>
      <c r="G72" s="61"/>
    </row>
    <row r="73" spans="1:7" ht="6.75" customHeight="1" thickBot="1" x14ac:dyDescent="0.3">
      <c r="A73" s="34"/>
      <c r="G73" s="36"/>
    </row>
    <row r="74" spans="1:7" ht="13.5" thickBot="1" x14ac:dyDescent="0.3">
      <c r="A74" s="34"/>
      <c r="C74" s="35" t="s">
        <v>15</v>
      </c>
      <c r="F74" s="18">
        <f>IF(F72="Yes",1,IF(F72="N/A",0,""))</f>
        <v>1</v>
      </c>
      <c r="G74" s="36"/>
    </row>
    <row r="75" spans="1:7" ht="6.75" customHeight="1" x14ac:dyDescent="0.25">
      <c r="A75" s="48"/>
      <c r="B75" s="49"/>
      <c r="C75" s="49"/>
      <c r="D75" s="50"/>
      <c r="E75" s="49"/>
      <c r="F75" s="51"/>
      <c r="G75" s="52"/>
    </row>
    <row r="76" spans="1:7" s="33" customFormat="1" ht="15" x14ac:dyDescent="0.25">
      <c r="A76" s="27"/>
      <c r="B76" s="28"/>
      <c r="C76" s="28"/>
      <c r="D76" s="29"/>
      <c r="E76" s="30"/>
      <c r="F76" s="31"/>
      <c r="G76" s="32"/>
    </row>
    <row r="77" spans="1:7" s="45" customFormat="1" ht="15" x14ac:dyDescent="0.25">
      <c r="A77" s="42"/>
      <c r="B77" s="41" t="s">
        <v>51</v>
      </c>
      <c r="C77" s="43"/>
      <c r="D77" s="44"/>
      <c r="F77" s="46"/>
      <c r="G77" s="47"/>
    </row>
    <row r="78" spans="1:7" s="45" customFormat="1" ht="15" x14ac:dyDescent="0.25">
      <c r="A78" s="42"/>
      <c r="B78" s="41" t="s">
        <v>52</v>
      </c>
      <c r="C78" s="43"/>
      <c r="D78" s="44"/>
      <c r="F78" s="46"/>
      <c r="G78" s="47"/>
    </row>
    <row r="79" spans="1:7" s="33" customFormat="1" ht="6.75" customHeight="1" thickBot="1" x14ac:dyDescent="0.3">
      <c r="A79" s="40"/>
      <c r="B79" s="17"/>
      <c r="C79" s="41"/>
      <c r="D79" s="53"/>
      <c r="F79" s="19"/>
      <c r="G79" s="39"/>
    </row>
    <row r="80" spans="1:7" s="58" customFormat="1" ht="13.5" thickBot="1" x14ac:dyDescent="0.3">
      <c r="A80" s="57"/>
      <c r="B80" s="58" t="s">
        <v>215</v>
      </c>
      <c r="D80" s="59"/>
      <c r="E80" s="60" t="s">
        <v>2</v>
      </c>
      <c r="F80" s="54"/>
      <c r="G80" s="61"/>
    </row>
    <row r="81" spans="1:7" s="58" customFormat="1" ht="6.75" customHeight="1" thickBot="1" x14ac:dyDescent="0.3">
      <c r="A81" s="57"/>
      <c r="D81" s="59"/>
      <c r="F81" s="62"/>
      <c r="G81" s="61"/>
    </row>
    <row r="82" spans="1:7" s="58" customFormat="1" ht="13.5" thickBot="1" x14ac:dyDescent="0.3">
      <c r="A82" s="57"/>
      <c r="B82" s="58" t="s">
        <v>31</v>
      </c>
      <c r="D82" s="59"/>
      <c r="E82" s="60" t="s">
        <v>2</v>
      </c>
      <c r="F82" s="54"/>
      <c r="G82" s="61"/>
    </row>
    <row r="83" spans="1:7" s="58" customFormat="1" ht="6.75" customHeight="1" thickBot="1" x14ac:dyDescent="0.3">
      <c r="A83" s="57"/>
      <c r="D83" s="59"/>
      <c r="F83" s="62"/>
      <c r="G83" s="61"/>
    </row>
    <row r="84" spans="1:7" s="58" customFormat="1" ht="13.5" thickBot="1" x14ac:dyDescent="0.3">
      <c r="A84" s="57"/>
      <c r="B84" s="58" t="s">
        <v>32</v>
      </c>
      <c r="D84" s="59"/>
      <c r="E84" s="60" t="s">
        <v>2</v>
      </c>
      <c r="F84" s="142"/>
      <c r="G84" s="61"/>
    </row>
    <row r="85" spans="1:7" s="58" customFormat="1" ht="6.75" customHeight="1" thickBot="1" x14ac:dyDescent="0.3">
      <c r="A85" s="57"/>
      <c r="D85" s="59"/>
      <c r="F85" s="63"/>
      <c r="G85" s="61"/>
    </row>
    <row r="86" spans="1:7" s="58" customFormat="1" ht="13.5" thickBot="1" x14ac:dyDescent="0.3">
      <c r="A86" s="57"/>
      <c r="C86" s="58" t="s">
        <v>221</v>
      </c>
      <c r="D86" s="59"/>
      <c r="F86" s="146" t="str">
        <f>IF(F82&gt;0,(F82/F84)*100,"")</f>
        <v/>
      </c>
      <c r="G86" s="61"/>
    </row>
    <row r="87" spans="1:7" s="58" customFormat="1" ht="6.75" customHeight="1" x14ac:dyDescent="0.25">
      <c r="A87" s="57"/>
      <c r="D87" s="59"/>
      <c r="F87" s="158"/>
      <c r="G87" s="61"/>
    </row>
    <row r="88" spans="1:7" ht="12.75" customHeight="1" x14ac:dyDescent="0.25">
      <c r="A88" s="34"/>
      <c r="B88" s="309" t="s">
        <v>305</v>
      </c>
      <c r="C88" s="310"/>
      <c r="D88" s="310"/>
      <c r="E88" s="45"/>
      <c r="F88" s="46"/>
      <c r="G88" s="36"/>
    </row>
    <row r="89" spans="1:7" ht="24.75" customHeight="1" x14ac:dyDescent="0.25">
      <c r="A89" s="34"/>
      <c r="B89" s="310"/>
      <c r="C89" s="310"/>
      <c r="D89" s="310"/>
      <c r="E89" s="45"/>
      <c r="F89" s="46"/>
      <c r="G89" s="36"/>
    </row>
    <row r="90" spans="1:7" ht="6.75" customHeight="1" x14ac:dyDescent="0.25">
      <c r="A90" s="34"/>
      <c r="G90" s="36"/>
    </row>
    <row r="91" spans="1:7" x14ac:dyDescent="0.25">
      <c r="A91" s="34"/>
      <c r="B91" s="297"/>
      <c r="C91" s="298"/>
      <c r="D91" s="299"/>
      <c r="G91" s="36"/>
    </row>
    <row r="92" spans="1:7" x14ac:dyDescent="0.25">
      <c r="A92" s="34"/>
      <c r="B92" s="300"/>
      <c r="C92" s="301"/>
      <c r="D92" s="302"/>
      <c r="G92" s="36"/>
    </row>
    <row r="93" spans="1:7" x14ac:dyDescent="0.25">
      <c r="A93" s="34"/>
      <c r="B93" s="300"/>
      <c r="C93" s="301"/>
      <c r="D93" s="302"/>
      <c r="G93" s="36"/>
    </row>
    <row r="94" spans="1:7" x14ac:dyDescent="0.25">
      <c r="A94" s="34"/>
      <c r="B94" s="300"/>
      <c r="C94" s="301"/>
      <c r="D94" s="302"/>
      <c r="G94" s="36"/>
    </row>
    <row r="95" spans="1:7" x14ac:dyDescent="0.25">
      <c r="A95" s="34"/>
      <c r="B95" s="300"/>
      <c r="C95" s="301"/>
      <c r="D95" s="302"/>
      <c r="G95" s="36"/>
    </row>
    <row r="96" spans="1:7" x14ac:dyDescent="0.25">
      <c r="A96" s="34"/>
      <c r="B96" s="300"/>
      <c r="C96" s="301"/>
      <c r="D96" s="302"/>
      <c r="G96" s="36"/>
    </row>
    <row r="97" spans="1:7" x14ac:dyDescent="0.25">
      <c r="A97" s="34"/>
      <c r="B97" s="303"/>
      <c r="C97" s="304"/>
      <c r="D97" s="305"/>
      <c r="G97" s="36"/>
    </row>
    <row r="98" spans="1:7" s="58" customFormat="1" ht="6.75" customHeight="1" thickBot="1" x14ac:dyDescent="0.3">
      <c r="A98" s="57"/>
      <c r="D98" s="59"/>
      <c r="F98" s="63"/>
      <c r="G98" s="61"/>
    </row>
    <row r="99" spans="1:7" s="58" customFormat="1" ht="13.5" thickBot="1" x14ac:dyDescent="0.3">
      <c r="A99" s="57"/>
      <c r="C99" s="58" t="s">
        <v>14</v>
      </c>
      <c r="D99" s="59"/>
      <c r="F99" s="143" t="str">
        <f>IF(F86="","N/A","Yes")</f>
        <v>N/A</v>
      </c>
      <c r="G99" s="61"/>
    </row>
    <row r="100" spans="1:7" ht="6.75" customHeight="1" thickBot="1" x14ac:dyDescent="0.3">
      <c r="A100" s="34"/>
      <c r="G100" s="36"/>
    </row>
    <row r="101" spans="1:7" ht="13.5" thickBot="1" x14ac:dyDescent="0.3">
      <c r="A101" s="34"/>
      <c r="C101" s="35" t="s">
        <v>15</v>
      </c>
      <c r="F101" s="18" t="str">
        <f>IF(F99="yes",1,"")</f>
        <v/>
      </c>
      <c r="G101" s="36"/>
    </row>
    <row r="102" spans="1:7" ht="6.75" customHeight="1" x14ac:dyDescent="0.25">
      <c r="A102" s="48"/>
      <c r="B102" s="49"/>
      <c r="C102" s="49"/>
      <c r="D102" s="50"/>
      <c r="E102" s="49"/>
      <c r="F102" s="51"/>
      <c r="G102" s="52"/>
    </row>
    <row r="103" spans="1:7" s="33" customFormat="1" ht="15" x14ac:dyDescent="0.25">
      <c r="A103" s="27"/>
      <c r="B103" s="28"/>
      <c r="C103" s="28"/>
      <c r="D103" s="29"/>
      <c r="E103" s="30"/>
      <c r="F103" s="31"/>
      <c r="G103" s="32"/>
    </row>
    <row r="104" spans="1:7" s="45" customFormat="1" ht="15" x14ac:dyDescent="0.25">
      <c r="A104" s="42"/>
      <c r="B104" s="41" t="s">
        <v>53</v>
      </c>
      <c r="C104" s="43"/>
      <c r="D104" s="44"/>
      <c r="F104" s="46"/>
      <c r="G104" s="47"/>
    </row>
    <row r="105" spans="1:7" s="45" customFormat="1" ht="15" x14ac:dyDescent="0.25">
      <c r="A105" s="42"/>
      <c r="B105" s="56" t="s">
        <v>54</v>
      </c>
      <c r="C105" s="43"/>
      <c r="D105" s="44"/>
      <c r="F105" s="46"/>
      <c r="G105" s="47"/>
    </row>
    <row r="106" spans="1:7" s="33" customFormat="1" ht="6.75" customHeight="1" thickBot="1" x14ac:dyDescent="0.3">
      <c r="A106" s="40"/>
      <c r="B106" s="17"/>
      <c r="C106" s="41"/>
      <c r="D106" s="53"/>
      <c r="F106" s="19"/>
      <c r="G106" s="39"/>
    </row>
    <row r="107" spans="1:7" s="58" customFormat="1" ht="13.5" thickBot="1" x14ac:dyDescent="0.3">
      <c r="A107" s="57"/>
      <c r="B107" s="58" t="s">
        <v>215</v>
      </c>
      <c r="D107" s="59"/>
      <c r="E107" s="60" t="s">
        <v>2</v>
      </c>
      <c r="F107" s="54"/>
      <c r="G107" s="61"/>
    </row>
    <row r="108" spans="1:7" s="58" customFormat="1" ht="6.75" customHeight="1" thickBot="1" x14ac:dyDescent="0.3">
      <c r="A108" s="57"/>
      <c r="D108" s="59"/>
      <c r="F108" s="62"/>
      <c r="G108" s="61"/>
    </row>
    <row r="109" spans="1:7" s="58" customFormat="1" ht="13.5" thickBot="1" x14ac:dyDescent="0.3">
      <c r="A109" s="57"/>
      <c r="B109" s="58" t="s">
        <v>31</v>
      </c>
      <c r="D109" s="59"/>
      <c r="E109" s="60" t="s">
        <v>2</v>
      </c>
      <c r="F109" s="156"/>
      <c r="G109" s="61"/>
    </row>
    <row r="110" spans="1:7" s="58" customFormat="1" ht="6.75" customHeight="1" thickBot="1" x14ac:dyDescent="0.3">
      <c r="A110" s="57"/>
      <c r="D110" s="59"/>
      <c r="F110" s="62"/>
      <c r="G110" s="61"/>
    </row>
    <row r="111" spans="1:7" s="58" customFormat="1" ht="13.5" thickBot="1" x14ac:dyDescent="0.3">
      <c r="A111" s="57"/>
      <c r="B111" s="58" t="s">
        <v>32</v>
      </c>
      <c r="D111" s="59"/>
      <c r="E111" s="60" t="s">
        <v>2</v>
      </c>
      <c r="F111" s="156"/>
      <c r="G111" s="61"/>
    </row>
    <row r="112" spans="1:7" s="58" customFormat="1" ht="6.75" customHeight="1" thickBot="1" x14ac:dyDescent="0.3">
      <c r="A112" s="57"/>
      <c r="D112" s="59"/>
      <c r="F112" s="63"/>
      <c r="G112" s="61"/>
    </row>
    <row r="113" spans="1:7" s="58" customFormat="1" ht="13.5" thickBot="1" x14ac:dyDescent="0.3">
      <c r="A113" s="57"/>
      <c r="C113" s="58" t="s">
        <v>221</v>
      </c>
      <c r="D113" s="59"/>
      <c r="F113" s="156" t="str">
        <f>IF(F109&lt;F111,(F109/F111)*100,"")</f>
        <v/>
      </c>
      <c r="G113" s="61"/>
    </row>
    <row r="114" spans="1:7" s="58" customFormat="1" ht="6.75" customHeight="1" x14ac:dyDescent="0.25">
      <c r="A114" s="57"/>
      <c r="D114" s="59"/>
      <c r="F114" s="158"/>
      <c r="G114" s="61"/>
    </row>
    <row r="115" spans="1:7" ht="12.75" customHeight="1" x14ac:dyDescent="0.25">
      <c r="A115" s="34"/>
      <c r="B115" s="309" t="s">
        <v>305</v>
      </c>
      <c r="C115" s="310"/>
      <c r="D115" s="310"/>
      <c r="E115" s="45"/>
      <c r="F115" s="46"/>
      <c r="G115" s="36"/>
    </row>
    <row r="116" spans="1:7" ht="24.75" customHeight="1" x14ac:dyDescent="0.25">
      <c r="A116" s="34"/>
      <c r="B116" s="310"/>
      <c r="C116" s="310"/>
      <c r="D116" s="310"/>
      <c r="E116" s="45"/>
      <c r="F116" s="46"/>
      <c r="G116" s="36"/>
    </row>
    <row r="117" spans="1:7" ht="6.75" customHeight="1" x14ac:dyDescent="0.25">
      <c r="A117" s="34"/>
      <c r="G117" s="36"/>
    </row>
    <row r="118" spans="1:7" x14ac:dyDescent="0.25">
      <c r="A118" s="34"/>
      <c r="B118" s="297"/>
      <c r="C118" s="298"/>
      <c r="D118" s="299"/>
      <c r="G118" s="36"/>
    </row>
    <row r="119" spans="1:7" x14ac:dyDescent="0.25">
      <c r="A119" s="34"/>
      <c r="B119" s="300"/>
      <c r="C119" s="301"/>
      <c r="D119" s="302"/>
      <c r="G119" s="36"/>
    </row>
    <row r="120" spans="1:7" x14ac:dyDescent="0.25">
      <c r="A120" s="34"/>
      <c r="B120" s="300"/>
      <c r="C120" s="301"/>
      <c r="D120" s="302"/>
      <c r="G120" s="36"/>
    </row>
    <row r="121" spans="1:7" x14ac:dyDescent="0.25">
      <c r="A121" s="34"/>
      <c r="B121" s="300"/>
      <c r="C121" s="301"/>
      <c r="D121" s="302"/>
      <c r="G121" s="36"/>
    </row>
    <row r="122" spans="1:7" x14ac:dyDescent="0.25">
      <c r="A122" s="34"/>
      <c r="B122" s="300"/>
      <c r="C122" s="301"/>
      <c r="D122" s="302"/>
      <c r="G122" s="36"/>
    </row>
    <row r="123" spans="1:7" x14ac:dyDescent="0.25">
      <c r="A123" s="34"/>
      <c r="B123" s="300"/>
      <c r="C123" s="301"/>
      <c r="D123" s="302"/>
      <c r="G123" s="36"/>
    </row>
    <row r="124" spans="1:7" x14ac:dyDescent="0.25">
      <c r="A124" s="34"/>
      <c r="B124" s="303"/>
      <c r="C124" s="304"/>
      <c r="D124" s="305"/>
      <c r="G124" s="36"/>
    </row>
    <row r="125" spans="1:7" s="58" customFormat="1" ht="6.75" customHeight="1" thickBot="1" x14ac:dyDescent="0.3">
      <c r="A125" s="57"/>
      <c r="D125" s="59"/>
      <c r="F125" s="63"/>
      <c r="G125" s="61"/>
    </row>
    <row r="126" spans="1:7" s="58" customFormat="1" ht="13.5" thickBot="1" x14ac:dyDescent="0.3">
      <c r="A126" s="57"/>
      <c r="C126" s="58" t="s">
        <v>14</v>
      </c>
      <c r="D126" s="59"/>
      <c r="F126" s="143" t="str">
        <f>IF(OR(F113="",B118=""),"N/A","Yes")</f>
        <v>N/A</v>
      </c>
      <c r="G126" s="61"/>
    </row>
    <row r="127" spans="1:7" ht="6.75" customHeight="1" thickBot="1" x14ac:dyDescent="0.3">
      <c r="A127" s="34"/>
      <c r="G127" s="36"/>
    </row>
    <row r="128" spans="1:7" ht="13.5" thickBot="1" x14ac:dyDescent="0.3">
      <c r="A128" s="34"/>
      <c r="C128" s="35" t="s">
        <v>15</v>
      </c>
      <c r="F128" s="18" t="str">
        <f>IF(F126="yes",1,"")</f>
        <v/>
      </c>
      <c r="G128" s="36"/>
    </row>
    <row r="129" spans="1:7" ht="6.75" customHeight="1" x14ac:dyDescent="0.25">
      <c r="A129" s="48"/>
      <c r="B129" s="49"/>
      <c r="C129" s="49"/>
      <c r="D129" s="50"/>
      <c r="E129" s="49"/>
      <c r="F129" s="51"/>
      <c r="G129" s="52"/>
    </row>
    <row r="130" spans="1:7" s="33" customFormat="1" ht="15" x14ac:dyDescent="0.25">
      <c r="A130" s="27"/>
      <c r="B130" s="28"/>
      <c r="C130" s="28"/>
      <c r="D130" s="29"/>
      <c r="E130" s="30"/>
      <c r="F130" s="31"/>
      <c r="G130" s="32"/>
    </row>
    <row r="131" spans="1:7" s="45" customFormat="1" ht="15" x14ac:dyDescent="0.25">
      <c r="A131" s="42"/>
      <c r="B131" s="41" t="s">
        <v>55</v>
      </c>
      <c r="C131" s="43"/>
      <c r="D131" s="44"/>
      <c r="F131" s="46"/>
      <c r="G131" s="47"/>
    </row>
    <row r="132" spans="1:7" s="33" customFormat="1" ht="6.75" customHeight="1" thickBot="1" x14ac:dyDescent="0.3">
      <c r="A132" s="40"/>
      <c r="B132" s="17"/>
      <c r="C132" s="41"/>
      <c r="D132" s="53"/>
      <c r="F132" s="19"/>
      <c r="G132" s="39"/>
    </row>
    <row r="133" spans="1:7" s="58" customFormat="1" ht="13.5" thickBot="1" x14ac:dyDescent="0.3">
      <c r="A133" s="57"/>
      <c r="B133" s="58" t="s">
        <v>215</v>
      </c>
      <c r="D133" s="59"/>
      <c r="E133" s="60" t="s">
        <v>2</v>
      </c>
      <c r="F133" s="54"/>
      <c r="G133" s="61"/>
    </row>
    <row r="134" spans="1:7" s="58" customFormat="1" ht="6.75" customHeight="1" thickBot="1" x14ac:dyDescent="0.3">
      <c r="A134" s="57"/>
      <c r="D134" s="59"/>
      <c r="F134" s="62"/>
      <c r="G134" s="61"/>
    </row>
    <row r="135" spans="1:7" s="58" customFormat="1" ht="13.5" thickBot="1" x14ac:dyDescent="0.3">
      <c r="A135" s="57"/>
      <c r="B135" s="58" t="s">
        <v>31</v>
      </c>
      <c r="D135" s="59"/>
      <c r="E135" s="60" t="s">
        <v>2</v>
      </c>
      <c r="F135" s="156"/>
      <c r="G135" s="61"/>
    </row>
    <row r="136" spans="1:7" s="58" customFormat="1" ht="6.75" customHeight="1" thickBot="1" x14ac:dyDescent="0.3">
      <c r="A136" s="57"/>
      <c r="D136" s="59"/>
      <c r="F136" s="62"/>
      <c r="G136" s="61"/>
    </row>
    <row r="137" spans="1:7" s="58" customFormat="1" ht="13.5" thickBot="1" x14ac:dyDescent="0.3">
      <c r="A137" s="57"/>
      <c r="B137" s="58" t="s">
        <v>32</v>
      </c>
      <c r="D137" s="59"/>
      <c r="E137" s="60" t="s">
        <v>2</v>
      </c>
      <c r="F137" s="156"/>
      <c r="G137" s="61"/>
    </row>
    <row r="138" spans="1:7" s="58" customFormat="1" ht="6.75" customHeight="1" thickBot="1" x14ac:dyDescent="0.3">
      <c r="A138" s="57"/>
      <c r="D138" s="59"/>
      <c r="F138" s="63"/>
      <c r="G138" s="61"/>
    </row>
    <row r="139" spans="1:7" s="58" customFormat="1" ht="13.5" thickBot="1" x14ac:dyDescent="0.3">
      <c r="A139" s="57"/>
      <c r="C139" s="58" t="s">
        <v>221</v>
      </c>
      <c r="D139" s="59"/>
      <c r="F139" s="156" t="str">
        <f>IF(F135&lt;F137,(F135/F137)*100,"")</f>
        <v/>
      </c>
      <c r="G139" s="61"/>
    </row>
    <row r="140" spans="1:7" s="58" customFormat="1" ht="6.75" customHeight="1" x14ac:dyDescent="0.25">
      <c r="A140" s="57"/>
      <c r="D140" s="59"/>
      <c r="F140" s="158"/>
      <c r="G140" s="61"/>
    </row>
    <row r="141" spans="1:7" ht="12.75" customHeight="1" x14ac:dyDescent="0.25">
      <c r="A141" s="34"/>
      <c r="B141" s="309" t="s">
        <v>305</v>
      </c>
      <c r="C141" s="310"/>
      <c r="D141" s="310"/>
      <c r="E141" s="45"/>
      <c r="F141" s="46"/>
      <c r="G141" s="36"/>
    </row>
    <row r="142" spans="1:7" ht="24.75" customHeight="1" x14ac:dyDescent="0.25">
      <c r="A142" s="34"/>
      <c r="B142" s="310"/>
      <c r="C142" s="310"/>
      <c r="D142" s="310"/>
      <c r="E142" s="45"/>
      <c r="F142" s="46"/>
      <c r="G142" s="36"/>
    </row>
    <row r="143" spans="1:7" ht="6.75" customHeight="1" x14ac:dyDescent="0.25">
      <c r="A143" s="34"/>
      <c r="G143" s="36"/>
    </row>
    <row r="144" spans="1:7" x14ac:dyDescent="0.25">
      <c r="A144" s="34"/>
      <c r="B144" s="297"/>
      <c r="C144" s="298"/>
      <c r="D144" s="299"/>
      <c r="G144" s="36"/>
    </row>
    <row r="145" spans="1:7" x14ac:dyDescent="0.25">
      <c r="A145" s="34"/>
      <c r="B145" s="300"/>
      <c r="C145" s="301"/>
      <c r="D145" s="302"/>
      <c r="G145" s="36"/>
    </row>
    <row r="146" spans="1:7" x14ac:dyDescent="0.25">
      <c r="A146" s="34"/>
      <c r="B146" s="300"/>
      <c r="C146" s="301"/>
      <c r="D146" s="302"/>
      <c r="G146" s="36"/>
    </row>
    <row r="147" spans="1:7" x14ac:dyDescent="0.25">
      <c r="A147" s="34"/>
      <c r="B147" s="300"/>
      <c r="C147" s="301"/>
      <c r="D147" s="302"/>
      <c r="G147" s="36"/>
    </row>
    <row r="148" spans="1:7" x14ac:dyDescent="0.25">
      <c r="A148" s="34"/>
      <c r="B148" s="300"/>
      <c r="C148" s="301"/>
      <c r="D148" s="302"/>
      <c r="G148" s="36"/>
    </row>
    <row r="149" spans="1:7" x14ac:dyDescent="0.25">
      <c r="A149" s="34"/>
      <c r="B149" s="300"/>
      <c r="C149" s="301"/>
      <c r="D149" s="302"/>
      <c r="G149" s="36"/>
    </row>
    <row r="150" spans="1:7" x14ac:dyDescent="0.25">
      <c r="A150" s="34"/>
      <c r="B150" s="303"/>
      <c r="C150" s="304"/>
      <c r="D150" s="305"/>
      <c r="G150" s="36"/>
    </row>
    <row r="151" spans="1:7" s="58" customFormat="1" ht="6.75" customHeight="1" thickBot="1" x14ac:dyDescent="0.3">
      <c r="A151" s="57"/>
      <c r="D151" s="59"/>
      <c r="F151" s="63"/>
      <c r="G151" s="61"/>
    </row>
    <row r="152" spans="1:7" s="58" customFormat="1" ht="13.5" thickBot="1" x14ac:dyDescent="0.3">
      <c r="A152" s="57"/>
      <c r="C152" s="58" t="s">
        <v>14</v>
      </c>
      <c r="D152" s="59"/>
      <c r="F152" s="143" t="str">
        <f>IF(OR(F139="",B144=""),"N/A","Yes")</f>
        <v>N/A</v>
      </c>
      <c r="G152" s="61"/>
    </row>
    <row r="153" spans="1:7" ht="6.75" customHeight="1" thickBot="1" x14ac:dyDescent="0.3">
      <c r="A153" s="34"/>
      <c r="G153" s="36"/>
    </row>
    <row r="154" spans="1:7" ht="13.5" thickBot="1" x14ac:dyDescent="0.3">
      <c r="A154" s="34"/>
      <c r="C154" s="35" t="s">
        <v>15</v>
      </c>
      <c r="F154" s="18" t="str">
        <f>IF(F152="yes",1,"")</f>
        <v/>
      </c>
      <c r="G154" s="36"/>
    </row>
    <row r="155" spans="1:7" ht="6.75" customHeight="1" x14ac:dyDescent="0.25">
      <c r="A155" s="48"/>
      <c r="B155" s="49"/>
      <c r="C155" s="49"/>
      <c r="D155" s="50"/>
      <c r="E155" s="49"/>
      <c r="F155" s="51"/>
      <c r="G155" s="52"/>
    </row>
    <row r="156" spans="1:7" s="33" customFormat="1" ht="15" x14ac:dyDescent="0.25">
      <c r="A156" s="27"/>
      <c r="B156" s="28"/>
      <c r="C156" s="28"/>
      <c r="D156" s="29"/>
      <c r="E156" s="30"/>
      <c r="F156" s="31"/>
      <c r="G156" s="32"/>
    </row>
    <row r="157" spans="1:7" s="45" customFormat="1" ht="15" x14ac:dyDescent="0.25">
      <c r="A157" s="42"/>
      <c r="B157" s="41" t="s">
        <v>56</v>
      </c>
      <c r="C157" s="43"/>
      <c r="D157" s="44"/>
      <c r="F157" s="46"/>
      <c r="G157" s="47"/>
    </row>
    <row r="158" spans="1:7" s="33" customFormat="1" ht="6.75" customHeight="1" thickBot="1" x14ac:dyDescent="0.3">
      <c r="A158" s="40"/>
      <c r="B158" s="17"/>
      <c r="C158" s="41"/>
      <c r="D158" s="53"/>
      <c r="F158" s="19"/>
      <c r="G158" s="39"/>
    </row>
    <row r="159" spans="1:7" s="58" customFormat="1" ht="13.5" thickBot="1" x14ac:dyDescent="0.3">
      <c r="A159" s="57"/>
      <c r="B159" s="58" t="s">
        <v>215</v>
      </c>
      <c r="D159" s="59"/>
      <c r="E159" s="60" t="s">
        <v>2</v>
      </c>
      <c r="F159" s="54"/>
      <c r="G159" s="61"/>
    </row>
    <row r="160" spans="1:7" s="58" customFormat="1" ht="6.75" customHeight="1" thickBot="1" x14ac:dyDescent="0.3">
      <c r="A160" s="57"/>
      <c r="D160" s="59"/>
      <c r="F160" s="62"/>
      <c r="G160" s="61"/>
    </row>
    <row r="161" spans="1:7" s="58" customFormat="1" ht="13.5" thickBot="1" x14ac:dyDescent="0.3">
      <c r="A161" s="57"/>
      <c r="B161" s="58" t="s">
        <v>31</v>
      </c>
      <c r="D161" s="59"/>
      <c r="E161" s="60" t="s">
        <v>2</v>
      </c>
      <c r="F161" s="156"/>
      <c r="G161" s="61"/>
    </row>
    <row r="162" spans="1:7" s="58" customFormat="1" ht="6.75" customHeight="1" thickBot="1" x14ac:dyDescent="0.3">
      <c r="A162" s="57"/>
      <c r="D162" s="59"/>
      <c r="F162" s="62"/>
      <c r="G162" s="61"/>
    </row>
    <row r="163" spans="1:7" s="58" customFormat="1" ht="13.5" thickBot="1" x14ac:dyDescent="0.3">
      <c r="A163" s="57"/>
      <c r="B163" s="58" t="s">
        <v>32</v>
      </c>
      <c r="D163" s="59"/>
      <c r="E163" s="60" t="s">
        <v>2</v>
      </c>
      <c r="F163" s="156"/>
      <c r="G163" s="61"/>
    </row>
    <row r="164" spans="1:7" s="58" customFormat="1" ht="6.75" customHeight="1" thickBot="1" x14ac:dyDescent="0.3">
      <c r="A164" s="57"/>
      <c r="D164" s="59"/>
      <c r="F164" s="63"/>
      <c r="G164" s="61"/>
    </row>
    <row r="165" spans="1:7" s="58" customFormat="1" ht="13.5" thickBot="1" x14ac:dyDescent="0.3">
      <c r="A165" s="57"/>
      <c r="C165" s="58" t="s">
        <v>221</v>
      </c>
      <c r="D165" s="59"/>
      <c r="F165" s="156" t="str">
        <f>IF(F161&lt;F163,(F161/F163)*100,"")</f>
        <v/>
      </c>
      <c r="G165" s="61"/>
    </row>
    <row r="166" spans="1:7" s="58" customFormat="1" ht="6.75" customHeight="1" x14ac:dyDescent="0.25">
      <c r="A166" s="57"/>
      <c r="D166" s="59"/>
      <c r="F166" s="158"/>
      <c r="G166" s="61"/>
    </row>
    <row r="167" spans="1:7" ht="12.75" customHeight="1" x14ac:dyDescent="0.25">
      <c r="A167" s="34"/>
      <c r="B167" s="309" t="s">
        <v>305</v>
      </c>
      <c r="C167" s="310"/>
      <c r="D167" s="310"/>
      <c r="E167" s="45"/>
      <c r="F167" s="46"/>
      <c r="G167" s="36"/>
    </row>
    <row r="168" spans="1:7" ht="24.75" customHeight="1" x14ac:dyDescent="0.25">
      <c r="A168" s="34"/>
      <c r="B168" s="310"/>
      <c r="C168" s="310"/>
      <c r="D168" s="310"/>
      <c r="E168" s="45"/>
      <c r="F168" s="46"/>
      <c r="G168" s="36"/>
    </row>
    <row r="169" spans="1:7" ht="6.75" customHeight="1" x14ac:dyDescent="0.25">
      <c r="A169" s="34"/>
      <c r="G169" s="36"/>
    </row>
    <row r="170" spans="1:7" x14ac:dyDescent="0.25">
      <c r="A170" s="34"/>
      <c r="B170" s="297"/>
      <c r="C170" s="298"/>
      <c r="D170" s="299"/>
      <c r="G170" s="36"/>
    </row>
    <row r="171" spans="1:7" x14ac:dyDescent="0.25">
      <c r="A171" s="34"/>
      <c r="B171" s="300"/>
      <c r="C171" s="301"/>
      <c r="D171" s="302"/>
      <c r="G171" s="36"/>
    </row>
    <row r="172" spans="1:7" x14ac:dyDescent="0.25">
      <c r="A172" s="34"/>
      <c r="B172" s="300"/>
      <c r="C172" s="301"/>
      <c r="D172" s="302"/>
      <c r="G172" s="36"/>
    </row>
    <row r="173" spans="1:7" x14ac:dyDescent="0.25">
      <c r="A173" s="34"/>
      <c r="B173" s="300"/>
      <c r="C173" s="301"/>
      <c r="D173" s="302"/>
      <c r="G173" s="36"/>
    </row>
    <row r="174" spans="1:7" x14ac:dyDescent="0.25">
      <c r="A174" s="34"/>
      <c r="B174" s="300"/>
      <c r="C174" s="301"/>
      <c r="D174" s="302"/>
      <c r="G174" s="36"/>
    </row>
    <row r="175" spans="1:7" x14ac:dyDescent="0.25">
      <c r="A175" s="34"/>
      <c r="B175" s="300"/>
      <c r="C175" s="301"/>
      <c r="D175" s="302"/>
      <c r="G175" s="36"/>
    </row>
    <row r="176" spans="1:7" x14ac:dyDescent="0.25">
      <c r="A176" s="34"/>
      <c r="B176" s="303"/>
      <c r="C176" s="304"/>
      <c r="D176" s="305"/>
      <c r="G176" s="36"/>
    </row>
    <row r="177" spans="1:7" s="58" customFormat="1" ht="6.75" customHeight="1" thickBot="1" x14ac:dyDescent="0.3">
      <c r="A177" s="57"/>
      <c r="D177" s="59"/>
      <c r="F177" s="63"/>
      <c r="G177" s="61"/>
    </row>
    <row r="178" spans="1:7" s="58" customFormat="1" ht="13.5" thickBot="1" x14ac:dyDescent="0.3">
      <c r="A178" s="57"/>
      <c r="C178" s="58" t="s">
        <v>14</v>
      </c>
      <c r="D178" s="59"/>
      <c r="F178" s="143" t="str">
        <f>IF(OR(F165="",B170=""),"N/A","Yes")</f>
        <v>N/A</v>
      </c>
      <c r="G178" s="61"/>
    </row>
    <row r="179" spans="1:7" ht="6.75" customHeight="1" thickBot="1" x14ac:dyDescent="0.3">
      <c r="A179" s="34"/>
      <c r="G179" s="36"/>
    </row>
    <row r="180" spans="1:7" ht="13.5" thickBot="1" x14ac:dyDescent="0.3">
      <c r="A180" s="34"/>
      <c r="C180" s="35" t="s">
        <v>15</v>
      </c>
      <c r="F180" s="18" t="str">
        <f>IF(F178="yes",1,"")</f>
        <v/>
      </c>
      <c r="G180" s="36"/>
    </row>
    <row r="181" spans="1:7" ht="6.75" customHeight="1" x14ac:dyDescent="0.25">
      <c r="A181" s="48"/>
      <c r="B181" s="49"/>
      <c r="C181" s="49"/>
      <c r="D181" s="50"/>
      <c r="E181" s="49"/>
      <c r="F181" s="51"/>
      <c r="G181" s="52"/>
    </row>
    <row r="182" spans="1:7" s="33" customFormat="1" ht="15" x14ac:dyDescent="0.25">
      <c r="A182" s="27"/>
      <c r="B182" s="28"/>
      <c r="C182" s="28"/>
      <c r="D182" s="29"/>
      <c r="E182" s="30"/>
      <c r="F182" s="31"/>
      <c r="G182" s="32"/>
    </row>
    <row r="183" spans="1:7" s="45" customFormat="1" ht="15" x14ac:dyDescent="0.25">
      <c r="A183" s="42"/>
      <c r="B183" s="41" t="s">
        <v>57</v>
      </c>
      <c r="C183" s="43"/>
      <c r="D183" s="44"/>
      <c r="F183" s="46"/>
      <c r="G183" s="47"/>
    </row>
    <row r="184" spans="1:7" s="33" customFormat="1" ht="6.75" customHeight="1" thickBot="1" x14ac:dyDescent="0.3">
      <c r="A184" s="40"/>
      <c r="B184" s="17"/>
      <c r="C184" s="41"/>
      <c r="D184" s="53"/>
      <c r="F184" s="19"/>
      <c r="G184" s="39"/>
    </row>
    <row r="185" spans="1:7" s="58" customFormat="1" ht="13.5" thickBot="1" x14ac:dyDescent="0.3">
      <c r="A185" s="57"/>
      <c r="B185" s="58" t="s">
        <v>215</v>
      </c>
      <c r="D185" s="59"/>
      <c r="E185" s="60" t="s">
        <v>2</v>
      </c>
      <c r="F185" s="54"/>
      <c r="G185" s="61"/>
    </row>
    <row r="186" spans="1:7" s="58" customFormat="1" ht="6.75" customHeight="1" thickBot="1" x14ac:dyDescent="0.3">
      <c r="A186" s="57"/>
      <c r="D186" s="59"/>
      <c r="F186" s="62"/>
      <c r="G186" s="61"/>
    </row>
    <row r="187" spans="1:7" s="58" customFormat="1" ht="13.5" thickBot="1" x14ac:dyDescent="0.3">
      <c r="A187" s="57"/>
      <c r="B187" s="58" t="s">
        <v>31</v>
      </c>
      <c r="D187" s="59"/>
      <c r="E187" s="60" t="s">
        <v>2</v>
      </c>
      <c r="F187" s="156"/>
      <c r="G187" s="61"/>
    </row>
    <row r="188" spans="1:7" s="58" customFormat="1" ht="6.75" customHeight="1" thickBot="1" x14ac:dyDescent="0.3">
      <c r="A188" s="57"/>
      <c r="D188" s="59"/>
      <c r="F188" s="62"/>
      <c r="G188" s="61"/>
    </row>
    <row r="189" spans="1:7" s="58" customFormat="1" ht="13.5" thickBot="1" x14ac:dyDescent="0.3">
      <c r="A189" s="57"/>
      <c r="B189" s="58" t="s">
        <v>32</v>
      </c>
      <c r="D189" s="59"/>
      <c r="E189" s="60" t="s">
        <v>2</v>
      </c>
      <c r="F189" s="156"/>
      <c r="G189" s="61"/>
    </row>
    <row r="190" spans="1:7" s="58" customFormat="1" ht="6.75" customHeight="1" thickBot="1" x14ac:dyDescent="0.3">
      <c r="A190" s="57"/>
      <c r="D190" s="59"/>
      <c r="F190" s="63"/>
      <c r="G190" s="61"/>
    </row>
    <row r="191" spans="1:7" s="58" customFormat="1" ht="13.5" thickBot="1" x14ac:dyDescent="0.3">
      <c r="A191" s="57"/>
      <c r="C191" s="58" t="s">
        <v>221</v>
      </c>
      <c r="D191" s="59"/>
      <c r="F191" s="156" t="str">
        <f>IF(F187&lt;F189,(F187/F189)*100,"")</f>
        <v/>
      </c>
      <c r="G191" s="61"/>
    </row>
    <row r="192" spans="1:7" s="58" customFormat="1" ht="6.75" customHeight="1" x14ac:dyDescent="0.25">
      <c r="A192" s="57"/>
      <c r="D192" s="59"/>
      <c r="F192" s="158"/>
      <c r="G192" s="61"/>
    </row>
    <row r="193" spans="1:7" ht="12.75" customHeight="1" x14ac:dyDescent="0.25">
      <c r="A193" s="34"/>
      <c r="B193" s="309" t="s">
        <v>305</v>
      </c>
      <c r="C193" s="310"/>
      <c r="D193" s="310"/>
      <c r="E193" s="45"/>
      <c r="F193" s="46"/>
      <c r="G193" s="36"/>
    </row>
    <row r="194" spans="1:7" ht="24.75" customHeight="1" x14ac:dyDescent="0.25">
      <c r="A194" s="34"/>
      <c r="B194" s="310"/>
      <c r="C194" s="310"/>
      <c r="D194" s="310"/>
      <c r="E194" s="45"/>
      <c r="F194" s="46"/>
      <c r="G194" s="36"/>
    </row>
    <row r="195" spans="1:7" ht="6.75" customHeight="1" x14ac:dyDescent="0.25">
      <c r="A195" s="34"/>
      <c r="G195" s="36"/>
    </row>
    <row r="196" spans="1:7" x14ac:dyDescent="0.25">
      <c r="A196" s="34"/>
      <c r="B196" s="297"/>
      <c r="C196" s="298"/>
      <c r="D196" s="299"/>
      <c r="G196" s="36"/>
    </row>
    <row r="197" spans="1:7" x14ac:dyDescent="0.25">
      <c r="A197" s="34"/>
      <c r="B197" s="300"/>
      <c r="C197" s="301"/>
      <c r="D197" s="302"/>
      <c r="G197" s="36"/>
    </row>
    <row r="198" spans="1:7" x14ac:dyDescent="0.25">
      <c r="A198" s="34"/>
      <c r="B198" s="300"/>
      <c r="C198" s="301"/>
      <c r="D198" s="302"/>
      <c r="G198" s="36"/>
    </row>
    <row r="199" spans="1:7" x14ac:dyDescent="0.25">
      <c r="A199" s="34"/>
      <c r="B199" s="300"/>
      <c r="C199" s="301"/>
      <c r="D199" s="302"/>
      <c r="G199" s="36"/>
    </row>
    <row r="200" spans="1:7" x14ac:dyDescent="0.25">
      <c r="A200" s="34"/>
      <c r="B200" s="300"/>
      <c r="C200" s="301"/>
      <c r="D200" s="302"/>
      <c r="G200" s="36"/>
    </row>
    <row r="201" spans="1:7" x14ac:dyDescent="0.25">
      <c r="A201" s="34"/>
      <c r="B201" s="300"/>
      <c r="C201" s="301"/>
      <c r="D201" s="302"/>
      <c r="G201" s="36"/>
    </row>
    <row r="202" spans="1:7" x14ac:dyDescent="0.25">
      <c r="A202" s="34"/>
      <c r="B202" s="303"/>
      <c r="C202" s="304"/>
      <c r="D202" s="305"/>
      <c r="G202" s="36"/>
    </row>
    <row r="203" spans="1:7" s="58" customFormat="1" ht="6.75" customHeight="1" thickBot="1" x14ac:dyDescent="0.3">
      <c r="A203" s="57"/>
      <c r="D203" s="59"/>
      <c r="F203" s="63"/>
      <c r="G203" s="61"/>
    </row>
    <row r="204" spans="1:7" s="58" customFormat="1" ht="13.5" thickBot="1" x14ac:dyDescent="0.3">
      <c r="A204" s="57"/>
      <c r="C204" s="58" t="s">
        <v>14</v>
      </c>
      <c r="D204" s="59"/>
      <c r="F204" s="143" t="str">
        <f>IF(OR(F191="",B196=""),"N/A","Yes")</f>
        <v>N/A</v>
      </c>
      <c r="G204" s="61"/>
    </row>
    <row r="205" spans="1:7" ht="6.75" customHeight="1" thickBot="1" x14ac:dyDescent="0.3">
      <c r="A205" s="34"/>
      <c r="G205" s="36"/>
    </row>
    <row r="206" spans="1:7" ht="13.5" thickBot="1" x14ac:dyDescent="0.3">
      <c r="A206" s="34"/>
      <c r="C206" s="35" t="s">
        <v>15</v>
      </c>
      <c r="F206" s="18" t="str">
        <f>IF(F204="yes",1,"")</f>
        <v/>
      </c>
      <c r="G206" s="36"/>
    </row>
    <row r="207" spans="1:7" ht="6.75" customHeight="1" x14ac:dyDescent="0.25">
      <c r="A207" s="48"/>
      <c r="B207" s="49"/>
      <c r="C207" s="49"/>
      <c r="D207" s="50"/>
      <c r="E207" s="49"/>
      <c r="F207" s="51"/>
      <c r="G207" s="52"/>
    </row>
  </sheetData>
  <sheetProtection selectLockedCells="1" selectUnlockedCells="1"/>
  <mergeCells count="14">
    <mergeCell ref="B144:D150"/>
    <mergeCell ref="B170:D176"/>
    <mergeCell ref="B167:D168"/>
    <mergeCell ref="B193:D194"/>
    <mergeCell ref="B34:D35"/>
    <mergeCell ref="B61:D62"/>
    <mergeCell ref="B88:D89"/>
    <mergeCell ref="B115:D116"/>
    <mergeCell ref="B141:D142"/>
    <mergeCell ref="B196:D202"/>
    <mergeCell ref="B37:D43"/>
    <mergeCell ref="B64:D70"/>
    <mergeCell ref="B91:D97"/>
    <mergeCell ref="B118:D124"/>
  </mergeCells>
  <dataValidations count="1">
    <dataValidation type="list" allowBlank="1" showInputMessage="1" showErrorMessage="1" sqref="F185 F159 F133 F107 F80 F53 F26">
      <formula1>Source</formula1>
    </dataValidation>
  </dataValidations>
  <hyperlinks>
    <hyperlink ref="B34:D35" location="Instructions!A29:G41" display="Provide an in-depth description of milestone progress as stated in the instructions. (If no data is entered, then a 0 Achievement Value is assumed for applicable DY. If so, please explain why data is not available):"/>
    <hyperlink ref="B61:D62" location="Instructions!A29:G41" display="Provide an in-depth description of milestone progress as stated in the instructions. (If no data is entered, then a 0 Achievement Value is assumed for applicable DY. If so, please explain why data is not available):"/>
    <hyperlink ref="B88:D89" location="Instructions!A29:G41" display="Provide an in-depth description of milestone progress as stated in the instructions. (If no data is entered, then a 0 Achievement Value is assumed for applicable DY. If so, please explain why data is not available):"/>
    <hyperlink ref="B115:D116" location="Instructions!A29:G41" display="Provide an in-depth description of milestone progress as stated in the instructions. (If no data is entered, then a 0 Achievement Value is assumed for applicable DY. If so, please explain why data is not available):"/>
    <hyperlink ref="B141:D142" location="Instructions!A29:G41" display="Provide an in-depth description of milestone progress as stated in the instructions. (If no data is entered, then a 0 Achievement Value is assumed for applicable DY. If so, please explain why data is not available):"/>
    <hyperlink ref="B167:D168" location="Instructions!A29:G41" display="Provide an in-depth description of milestone progress as stated in the instructions. (If no data is entered, then a 0 Achievement Value is assumed for applicable DY. If so, please explain why data is not available):"/>
    <hyperlink ref="B193:D194" location="Instructions!A29:G41" display="Provide an in-depth description of milestone progress as stated in the instructions. (If no data is entered, then a 0 Achievement Value is assumed for applicable DY. If so, please explain why data is not available):"/>
  </hyperlinks>
  <pageMargins left="0.55000000000000004" right="0.55000000000000004" top="0.75" bottom="0.75" header="0.3" footer="0.3"/>
  <pageSetup scale="75" orientation="portrait" r:id="rId1"/>
  <headerFooter>
    <oddHeader>&amp;C&amp;"-,Bold"&amp;14DSRIP Annual Reporting Form</oddHeader>
    <oddFooter>&amp;C&amp;A&amp;R&amp;P of &amp;N&amp;L&amp;D</oddFooter>
  </headerFooter>
  <rowBreaks count="2" manualBreakCount="2">
    <brk id="75" max="16383" man="1"/>
    <brk id="155"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8"/>
  </sheetPr>
  <dimension ref="A1:H295"/>
  <sheetViews>
    <sheetView showGridLines="0" view="pageBreakPreview" zoomScale="85" zoomScaleNormal="90" zoomScaleSheetLayoutView="85" zoomScalePageLayoutView="90" workbookViewId="0"/>
  </sheetViews>
  <sheetFormatPr defaultColWidth="10" defaultRowHeight="12.75" x14ac:dyDescent="0.25"/>
  <cols>
    <col min="1" max="1" width="1.7109375" style="5" customWidth="1"/>
    <col min="2" max="2" width="2.140625" style="5" customWidth="1"/>
    <col min="3" max="3" width="20.85546875" style="5" customWidth="1"/>
    <col min="4" max="4" width="75.5703125" style="11" customWidth="1"/>
    <col min="5" max="5" width="2.7109375" style="5" customWidth="1"/>
    <col min="6" max="6" width="14.42578125" style="7" customWidth="1"/>
    <col min="7" max="7" width="3.140625" style="5" customWidth="1"/>
    <col min="8" max="8" width="1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UCLA Health System</v>
      </c>
    </row>
    <row r="3" spans="1:8" x14ac:dyDescent="0.2">
      <c r="A3" s="1" t="str">
        <f>'Total Payment Amount'!B3</f>
        <v>REPORTING YEAR:</v>
      </c>
      <c r="C3" s="1"/>
      <c r="D3" s="147"/>
    </row>
    <row r="4" spans="1:8" x14ac:dyDescent="0.2">
      <c r="A4" s="1" t="str">
        <f>'Total Payment Amount'!B4</f>
        <v xml:space="preserve">DATE OF SUBMISSION: </v>
      </c>
      <c r="D4" s="8"/>
    </row>
    <row r="5" spans="1:8" ht="15" x14ac:dyDescent="0.25">
      <c r="A5" s="64" t="s">
        <v>172</v>
      </c>
    </row>
    <row r="7" spans="1:8" ht="14.25" x14ac:dyDescent="0.25">
      <c r="A7" s="10" t="s">
        <v>1</v>
      </c>
      <c r="H7" s="73">
        <v>0</v>
      </c>
    </row>
    <row r="8" spans="1:8" ht="14.25" x14ac:dyDescent="0.25">
      <c r="A8" s="12" t="s">
        <v>2</v>
      </c>
      <c r="B8" s="13" t="s">
        <v>3</v>
      </c>
      <c r="H8" s="73">
        <v>0.25</v>
      </c>
    </row>
    <row r="9" spans="1:8" ht="15" thickBot="1" x14ac:dyDescent="0.3">
      <c r="A9" s="13" t="s">
        <v>4</v>
      </c>
      <c r="B9" s="13"/>
      <c r="H9" s="73">
        <v>0.5</v>
      </c>
    </row>
    <row r="10" spans="1:8" s="2" customFormat="1" ht="13.5" thickBot="1" x14ac:dyDescent="0.3">
      <c r="A10" s="14" t="s">
        <v>2</v>
      </c>
      <c r="B10" s="15"/>
      <c r="C10" s="3" t="s">
        <v>5</v>
      </c>
      <c r="D10" s="3"/>
      <c r="E10" s="3"/>
      <c r="F10" s="3"/>
      <c r="G10" s="3"/>
      <c r="H10" s="2">
        <v>0.75</v>
      </c>
    </row>
    <row r="11" spans="1:8" s="2" customFormat="1" ht="15" thickBot="1" x14ac:dyDescent="0.3">
      <c r="B11" s="16"/>
      <c r="C11" s="17" t="s">
        <v>6</v>
      </c>
      <c r="D11" s="3"/>
      <c r="F11" s="4"/>
      <c r="H11" s="2">
        <v>1</v>
      </c>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173</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1579050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1579050</v>
      </c>
      <c r="G19" s="36"/>
    </row>
    <row r="20" spans="1:7" s="2" customFormat="1" x14ac:dyDescent="0.25">
      <c r="A20" s="34"/>
      <c r="C20" s="35"/>
      <c r="D20" s="3"/>
      <c r="E20" s="14"/>
      <c r="F20" s="149"/>
      <c r="G20" s="36"/>
    </row>
    <row r="21" spans="1:7" s="73" customFormat="1" ht="15" x14ac:dyDescent="0.25">
      <c r="A21" s="76"/>
      <c r="B21" s="77" t="s">
        <v>174</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7">
        <v>271</v>
      </c>
      <c r="G23" s="80"/>
    </row>
    <row r="24" spans="1:7" ht="6.75" customHeight="1" thickBot="1" x14ac:dyDescent="0.3">
      <c r="A24" s="79"/>
      <c r="G24" s="80"/>
    </row>
    <row r="25" spans="1:7" ht="13.5" thickBot="1" x14ac:dyDescent="0.3">
      <c r="A25" s="79"/>
      <c r="B25" s="5" t="s">
        <v>32</v>
      </c>
      <c r="E25" s="14" t="s">
        <v>2</v>
      </c>
      <c r="F25" s="137">
        <v>1983</v>
      </c>
      <c r="G25" s="80"/>
    </row>
    <row r="26" spans="1:7" ht="6.75" customHeight="1" thickBot="1" x14ac:dyDescent="0.3">
      <c r="A26" s="79"/>
      <c r="G26" s="80"/>
    </row>
    <row r="27" spans="1:7" ht="13.5" thickBot="1" x14ac:dyDescent="0.3">
      <c r="A27" s="79"/>
      <c r="C27" s="5" t="s">
        <v>175</v>
      </c>
      <c r="F27" s="267">
        <f>IF(F25&gt;F23,F23/F25,"N/A")</f>
        <v>0.13666162380231972</v>
      </c>
      <c r="G27" s="80"/>
    </row>
    <row r="28" spans="1:7" s="58" customFormat="1" ht="6.75" customHeight="1" x14ac:dyDescent="0.25">
      <c r="A28" s="57"/>
      <c r="D28" s="59"/>
      <c r="F28" s="158"/>
      <c r="G28" s="61"/>
    </row>
    <row r="29" spans="1:7" s="2" customFormat="1" ht="12.75" customHeight="1" x14ac:dyDescent="0.25">
      <c r="A29" s="34"/>
      <c r="B29" s="309" t="s">
        <v>305</v>
      </c>
      <c r="C29" s="310"/>
      <c r="D29" s="310"/>
      <c r="E29" s="45"/>
      <c r="F29" s="46"/>
      <c r="G29" s="36"/>
    </row>
    <row r="30" spans="1:7" s="2" customFormat="1" x14ac:dyDescent="0.25">
      <c r="A30" s="34"/>
      <c r="B30" s="310"/>
      <c r="C30" s="310"/>
      <c r="D30" s="310"/>
      <c r="E30" s="45"/>
      <c r="F30" s="46"/>
      <c r="G30" s="36"/>
    </row>
    <row r="31" spans="1:7" s="2" customFormat="1" ht="6.75" customHeight="1" x14ac:dyDescent="0.25">
      <c r="A31" s="34"/>
      <c r="D31" s="3"/>
      <c r="F31" s="4"/>
      <c r="G31" s="36"/>
    </row>
    <row r="32" spans="1:7" s="2" customFormat="1" ht="140.25" customHeight="1" x14ac:dyDescent="0.25">
      <c r="A32" s="34"/>
      <c r="B32" s="297" t="s">
        <v>343</v>
      </c>
      <c r="C32" s="298"/>
      <c r="D32" s="299"/>
      <c r="F32" s="4"/>
      <c r="G32" s="36"/>
    </row>
    <row r="33" spans="1:7" s="2" customFormat="1" x14ac:dyDescent="0.25">
      <c r="A33" s="34"/>
      <c r="B33" s="300"/>
      <c r="C33" s="301"/>
      <c r="D33" s="302"/>
      <c r="F33" s="4"/>
      <c r="G33" s="36"/>
    </row>
    <row r="34" spans="1:7" s="2" customFormat="1" x14ac:dyDescent="0.25">
      <c r="A34" s="34"/>
      <c r="B34" s="300"/>
      <c r="C34" s="301"/>
      <c r="D34" s="302"/>
      <c r="F34" s="4"/>
      <c r="G34" s="36"/>
    </row>
    <row r="35" spans="1:7" s="2" customFormat="1" x14ac:dyDescent="0.25">
      <c r="A35" s="34"/>
      <c r="B35" s="300"/>
      <c r="C35" s="301"/>
      <c r="D35" s="302"/>
      <c r="F35" s="4"/>
      <c r="G35" s="36"/>
    </row>
    <row r="36" spans="1:7" s="2" customFormat="1" x14ac:dyDescent="0.25">
      <c r="A36" s="34"/>
      <c r="B36" s="300"/>
      <c r="C36" s="301"/>
      <c r="D36" s="302"/>
      <c r="F36" s="4"/>
      <c r="G36" s="36"/>
    </row>
    <row r="37" spans="1:7" s="2" customFormat="1" x14ac:dyDescent="0.25">
      <c r="A37" s="34"/>
      <c r="B37" s="300"/>
      <c r="C37" s="301"/>
      <c r="D37" s="302"/>
      <c r="F37" s="4"/>
      <c r="G37" s="36"/>
    </row>
    <row r="38" spans="1:7" s="2" customFormat="1" x14ac:dyDescent="0.25">
      <c r="A38" s="34"/>
      <c r="B38" s="303"/>
      <c r="C38" s="304"/>
      <c r="D38" s="305"/>
      <c r="F38" s="4"/>
      <c r="G38" s="36"/>
    </row>
    <row r="39" spans="1:7" ht="6.75" customHeight="1" thickBot="1" x14ac:dyDescent="0.3">
      <c r="A39" s="79"/>
      <c r="G39" s="80"/>
    </row>
    <row r="40" spans="1:7" ht="13.5" thickBot="1" x14ac:dyDescent="0.3">
      <c r="A40" s="79"/>
      <c r="B40" s="5" t="s">
        <v>230</v>
      </c>
      <c r="E40" s="14" t="s">
        <v>2</v>
      </c>
      <c r="F40" s="150" t="s">
        <v>191</v>
      </c>
      <c r="G40" s="80"/>
    </row>
    <row r="41" spans="1:7" ht="6.75" customHeight="1" thickBot="1" x14ac:dyDescent="0.3">
      <c r="A41" s="79"/>
      <c r="G41" s="80"/>
    </row>
    <row r="42" spans="1:7" ht="14.25" customHeight="1" thickBot="1" x14ac:dyDescent="0.3">
      <c r="A42" s="79"/>
      <c r="B42" s="5" t="s">
        <v>231</v>
      </c>
      <c r="F42" s="150" t="str">
        <f>IF(ISNUMBER(F40),F40/F27,"N/A")</f>
        <v>N/A</v>
      </c>
      <c r="G42" s="80"/>
    </row>
    <row r="43" spans="1:7" ht="7.5" customHeight="1" thickBot="1" x14ac:dyDescent="0.3">
      <c r="A43" s="79"/>
      <c r="C43" s="78"/>
      <c r="F43" s="148"/>
      <c r="G43" s="80"/>
    </row>
    <row r="44" spans="1:7" ht="14.25" customHeight="1" thickBot="1" x14ac:dyDescent="0.3">
      <c r="A44" s="79"/>
      <c r="C44" s="78" t="s">
        <v>15</v>
      </c>
      <c r="F44" s="18">
        <f>IF(ISNUMBER(F40),LOOKUP(F42,$H$7:$H$11),IF(F23&lt;F25,1,0))</f>
        <v>1</v>
      </c>
      <c r="G44" s="80"/>
    </row>
    <row r="45" spans="1:7" s="2" customFormat="1" ht="8.25" customHeight="1" x14ac:dyDescent="0.25">
      <c r="A45" s="34"/>
      <c r="D45" s="3"/>
      <c r="F45" s="4"/>
      <c r="G45" s="36"/>
    </row>
    <row r="46" spans="1:7" s="2" customFormat="1" ht="12" customHeight="1" x14ac:dyDescent="0.25">
      <c r="A46" s="161"/>
      <c r="B46" s="162"/>
      <c r="C46" s="162"/>
      <c r="D46" s="163"/>
      <c r="E46" s="162"/>
      <c r="F46" s="164"/>
      <c r="G46" s="165"/>
    </row>
    <row r="47" spans="1:7" s="33" customFormat="1" ht="42.75" x14ac:dyDescent="0.25">
      <c r="A47" s="40"/>
      <c r="B47" s="41" t="s">
        <v>234</v>
      </c>
      <c r="C47" s="41"/>
      <c r="D47" s="154" t="s">
        <v>346</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06" t="s">
        <v>306</v>
      </c>
      <c r="C56" s="306"/>
      <c r="D56" s="306"/>
      <c r="F56" s="4"/>
      <c r="G56" s="36"/>
    </row>
    <row r="57" spans="1:7" s="2" customFormat="1" ht="13.5" thickBot="1" x14ac:dyDescent="0.3">
      <c r="A57" s="34"/>
      <c r="B57" s="306"/>
      <c r="C57" s="306"/>
      <c r="D57" s="306"/>
      <c r="E57" s="14" t="s">
        <v>2</v>
      </c>
      <c r="F57" s="15" t="s">
        <v>191</v>
      </c>
      <c r="G57" s="36"/>
    </row>
    <row r="58" spans="1:7" s="2" customFormat="1" ht="6.75" customHeight="1" x14ac:dyDescent="0.25">
      <c r="A58" s="34"/>
      <c r="D58" s="3"/>
      <c r="F58" s="4"/>
      <c r="G58" s="36"/>
    </row>
    <row r="59" spans="1:7" s="2" customFormat="1" ht="386.25" customHeight="1" x14ac:dyDescent="0.25">
      <c r="A59" s="34"/>
      <c r="B59" s="297" t="s">
        <v>362</v>
      </c>
      <c r="C59" s="298"/>
      <c r="D59" s="299"/>
      <c r="F59" s="4"/>
      <c r="G59" s="36"/>
    </row>
    <row r="60" spans="1:7" s="2" customFormat="1" x14ac:dyDescent="0.25">
      <c r="A60" s="34"/>
      <c r="B60" s="300"/>
      <c r="C60" s="301"/>
      <c r="D60" s="302"/>
      <c r="F60" s="4"/>
      <c r="G60" s="36"/>
    </row>
    <row r="61" spans="1:7" s="2" customFormat="1" x14ac:dyDescent="0.25">
      <c r="A61" s="34"/>
      <c r="B61" s="300"/>
      <c r="C61" s="301"/>
      <c r="D61" s="302"/>
      <c r="F61" s="4"/>
      <c r="G61" s="36"/>
    </row>
    <row r="62" spans="1:7" s="2" customFormat="1" x14ac:dyDescent="0.25">
      <c r="A62" s="34"/>
      <c r="B62" s="300"/>
      <c r="C62" s="301"/>
      <c r="D62" s="302"/>
      <c r="F62" s="4"/>
      <c r="G62" s="36"/>
    </row>
    <row r="63" spans="1:7" s="2" customFormat="1" x14ac:dyDescent="0.25">
      <c r="A63" s="34"/>
      <c r="B63" s="300"/>
      <c r="C63" s="301"/>
      <c r="D63" s="302"/>
      <c r="F63" s="4"/>
      <c r="G63" s="36"/>
    </row>
    <row r="64" spans="1:7" s="2" customFormat="1" x14ac:dyDescent="0.25">
      <c r="A64" s="34"/>
      <c r="B64" s="300"/>
      <c r="C64" s="301"/>
      <c r="D64" s="302"/>
      <c r="F64" s="4"/>
      <c r="G64" s="36"/>
    </row>
    <row r="65" spans="1:7" s="2" customFormat="1" x14ac:dyDescent="0.25">
      <c r="A65" s="34"/>
      <c r="B65" s="303"/>
      <c r="C65" s="304"/>
      <c r="D65" s="305"/>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IF(F57="Yes",1,IF(F57="No",0,IF(AND(ISBLANK(F67),ISNUMBER(F54)),1,IF(F67&gt;0,LOOKUP(F54/F67,$H$7:$H$11),IF(ISTEXT(D47),0,"")))))</f>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42.75" x14ac:dyDescent="0.25">
      <c r="A72" s="40"/>
      <c r="B72" s="41" t="s">
        <v>234</v>
      </c>
      <c r="C72" s="41"/>
      <c r="D72" s="154" t="s">
        <v>327</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v>43</v>
      </c>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v>1058</v>
      </c>
      <c r="G77" s="36"/>
    </row>
    <row r="78" spans="1:7" s="2" customFormat="1" ht="6.75" customHeight="1" thickBot="1" x14ac:dyDescent="0.3">
      <c r="A78" s="34"/>
      <c r="D78" s="3"/>
      <c r="F78" s="4"/>
      <c r="G78" s="36"/>
    </row>
    <row r="79" spans="1:7" s="2" customFormat="1" ht="13.5" thickBot="1" x14ac:dyDescent="0.3">
      <c r="A79" s="34"/>
      <c r="C79" s="2" t="s">
        <v>14</v>
      </c>
      <c r="D79" s="3"/>
      <c r="F79" s="267">
        <f>IF(F77&gt;F75,F75/F77,IF(F82&gt;0,F82,"N/A"))</f>
        <v>4.0642722117202268E-2</v>
      </c>
      <c r="G79" s="36"/>
    </row>
    <row r="80" spans="1:7" s="2" customFormat="1" ht="6.75" customHeight="1" x14ac:dyDescent="0.25">
      <c r="A80" s="34"/>
      <c r="D80" s="3"/>
      <c r="F80" s="4"/>
      <c r="G80" s="36"/>
    </row>
    <row r="81" spans="1:7" s="2" customFormat="1" ht="13.5" customHeight="1" thickBot="1" x14ac:dyDescent="0.3">
      <c r="A81" s="34"/>
      <c r="B81" s="306" t="s">
        <v>306</v>
      </c>
      <c r="C81" s="306"/>
      <c r="D81" s="306"/>
      <c r="F81" s="4"/>
      <c r="G81" s="36"/>
    </row>
    <row r="82" spans="1:7" s="2" customFormat="1" ht="13.5" thickBot="1" x14ac:dyDescent="0.3">
      <c r="A82" s="34"/>
      <c r="B82" s="306"/>
      <c r="C82" s="306"/>
      <c r="D82" s="306"/>
      <c r="E82" s="14" t="s">
        <v>2</v>
      </c>
      <c r="F82" s="15" t="s">
        <v>191</v>
      </c>
      <c r="G82" s="36"/>
    </row>
    <row r="83" spans="1:7" s="2" customFormat="1" ht="6.75" customHeight="1" x14ac:dyDescent="0.25">
      <c r="A83" s="34"/>
      <c r="D83" s="3"/>
      <c r="F83" s="4"/>
      <c r="G83" s="36"/>
    </row>
    <row r="84" spans="1:7" s="2" customFormat="1" x14ac:dyDescent="0.25">
      <c r="A84" s="34"/>
      <c r="B84" s="297" t="s">
        <v>344</v>
      </c>
      <c r="C84" s="298"/>
      <c r="D84" s="299"/>
      <c r="F84" s="4"/>
      <c r="G84" s="36"/>
    </row>
    <row r="85" spans="1:7" s="2" customFormat="1" x14ac:dyDescent="0.25">
      <c r="A85" s="34"/>
      <c r="B85" s="300"/>
      <c r="C85" s="301"/>
      <c r="D85" s="302"/>
      <c r="F85" s="4"/>
      <c r="G85" s="36"/>
    </row>
    <row r="86" spans="1:7" s="2" customFormat="1" x14ac:dyDescent="0.25">
      <c r="A86" s="34"/>
      <c r="B86" s="300"/>
      <c r="C86" s="301"/>
      <c r="D86" s="302"/>
      <c r="F86" s="4"/>
      <c r="G86" s="36"/>
    </row>
    <row r="87" spans="1:7" s="2" customFormat="1" x14ac:dyDescent="0.25">
      <c r="A87" s="34"/>
      <c r="B87" s="300"/>
      <c r="C87" s="301"/>
      <c r="D87" s="302"/>
      <c r="F87" s="4"/>
      <c r="G87" s="36"/>
    </row>
    <row r="88" spans="1:7" s="2" customFormat="1" x14ac:dyDescent="0.25">
      <c r="A88" s="34"/>
      <c r="B88" s="300"/>
      <c r="C88" s="301"/>
      <c r="D88" s="302"/>
      <c r="F88" s="4"/>
      <c r="G88" s="36"/>
    </row>
    <row r="89" spans="1:7" s="2" customFormat="1" x14ac:dyDescent="0.25">
      <c r="A89" s="34"/>
      <c r="B89" s="300"/>
      <c r="C89" s="301"/>
      <c r="D89" s="302"/>
      <c r="F89" s="4"/>
      <c r="G89" s="36"/>
    </row>
    <row r="90" spans="1:7" s="2" customFormat="1" x14ac:dyDescent="0.25">
      <c r="A90" s="34"/>
      <c r="B90" s="303"/>
      <c r="C90" s="304"/>
      <c r="D90" s="305"/>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t="s">
        <v>191</v>
      </c>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IF(F82="Yes",1,IF(F82="No",0,IF(AND(ISBLANK(F92),ISNUMBER(F79)),1,IF(F92&gt;0,LOOKUP(F79/F92,$H$7:$H$11),IF(ISTEXT(D72),0,"")))))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06" t="s">
        <v>306</v>
      </c>
      <c r="C106" s="306"/>
      <c r="D106" s="306"/>
      <c r="F106" s="4"/>
      <c r="G106" s="36"/>
    </row>
    <row r="107" spans="1:7" s="2" customFormat="1" ht="13.5" thickBot="1" x14ac:dyDescent="0.3">
      <c r="A107" s="34"/>
      <c r="B107" s="306"/>
      <c r="C107" s="306"/>
      <c r="D107" s="306"/>
      <c r="E107" s="14" t="s">
        <v>2</v>
      </c>
      <c r="F107" s="15"/>
      <c r="G107" s="36"/>
    </row>
    <row r="108" spans="1:7" s="2" customFormat="1" ht="6.75" customHeight="1" x14ac:dyDescent="0.25">
      <c r="A108" s="34"/>
      <c r="D108" s="3"/>
      <c r="F108" s="4"/>
      <c r="G108" s="36"/>
    </row>
    <row r="109" spans="1:7" s="2" customFormat="1" x14ac:dyDescent="0.25">
      <c r="A109" s="34"/>
      <c r="B109" s="297"/>
      <c r="C109" s="298"/>
      <c r="D109" s="299"/>
      <c r="F109" s="4"/>
      <c r="G109" s="36"/>
    </row>
    <row r="110" spans="1:7" s="2" customFormat="1" x14ac:dyDescent="0.25">
      <c r="A110" s="34"/>
      <c r="B110" s="300"/>
      <c r="C110" s="301"/>
      <c r="D110" s="302"/>
      <c r="F110" s="4"/>
      <c r="G110" s="36"/>
    </row>
    <row r="111" spans="1:7" s="2" customFormat="1" x14ac:dyDescent="0.25">
      <c r="A111" s="34"/>
      <c r="B111" s="300"/>
      <c r="C111" s="301"/>
      <c r="D111" s="302"/>
      <c r="F111" s="4"/>
      <c r="G111" s="36"/>
    </row>
    <row r="112" spans="1:7" s="2" customFormat="1" x14ac:dyDescent="0.25">
      <c r="A112" s="34"/>
      <c r="B112" s="300"/>
      <c r="C112" s="301"/>
      <c r="D112" s="302"/>
      <c r="F112" s="4"/>
      <c r="G112" s="36"/>
    </row>
    <row r="113" spans="1:7" s="2" customFormat="1" x14ac:dyDescent="0.25">
      <c r="A113" s="34"/>
      <c r="B113" s="300"/>
      <c r="C113" s="301"/>
      <c r="D113" s="302"/>
      <c r="F113" s="4"/>
      <c r="G113" s="36"/>
    </row>
    <row r="114" spans="1:7" s="2" customFormat="1" x14ac:dyDescent="0.25">
      <c r="A114" s="34"/>
      <c r="B114" s="300"/>
      <c r="C114" s="301"/>
      <c r="D114" s="302"/>
      <c r="F114" s="4"/>
      <c r="G114" s="36"/>
    </row>
    <row r="115" spans="1:7" s="2" customFormat="1" x14ac:dyDescent="0.25">
      <c r="A115" s="34"/>
      <c r="B115" s="303"/>
      <c r="C115" s="304"/>
      <c r="D115" s="305"/>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IF(F107="Yes",1,IF(F107="No",0,IF(AND(ISBLANK(F117),ISNUMBER(F104)),1,IF(F117&gt;0,LOOKUP(F104/F117,$H$7:$H$11),IF(ISTEXT(D97),0,"")))))</f>
        <v/>
      </c>
      <c r="G119" s="36"/>
    </row>
    <row r="120" spans="1:7" s="2" customFormat="1" ht="9.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06" t="s">
        <v>306</v>
      </c>
      <c r="C131" s="306"/>
      <c r="D131" s="306"/>
      <c r="F131" s="4"/>
      <c r="G131" s="36"/>
    </row>
    <row r="132" spans="1:7" s="2" customFormat="1" ht="13.5" thickBot="1" x14ac:dyDescent="0.3">
      <c r="A132" s="34"/>
      <c r="B132" s="306"/>
      <c r="C132" s="306"/>
      <c r="D132" s="306"/>
      <c r="E132" s="14" t="s">
        <v>2</v>
      </c>
      <c r="F132" s="15"/>
      <c r="G132" s="36"/>
    </row>
    <row r="133" spans="1:7" s="2" customFormat="1" ht="6.75" customHeight="1" x14ac:dyDescent="0.25">
      <c r="A133" s="34"/>
      <c r="D133" s="3"/>
      <c r="F133" s="4"/>
      <c r="G133" s="36"/>
    </row>
    <row r="134" spans="1:7" s="2" customFormat="1" x14ac:dyDescent="0.25">
      <c r="A134" s="34"/>
      <c r="B134" s="297"/>
      <c r="C134" s="298"/>
      <c r="D134" s="299"/>
      <c r="F134" s="4"/>
      <c r="G134" s="36"/>
    </row>
    <row r="135" spans="1:7" s="2" customFormat="1" x14ac:dyDescent="0.25">
      <c r="A135" s="34"/>
      <c r="B135" s="300"/>
      <c r="C135" s="301"/>
      <c r="D135" s="302"/>
      <c r="F135" s="4"/>
      <c r="G135" s="36"/>
    </row>
    <row r="136" spans="1:7" s="2" customFormat="1" x14ac:dyDescent="0.25">
      <c r="A136" s="34"/>
      <c r="B136" s="300"/>
      <c r="C136" s="301"/>
      <c r="D136" s="302"/>
      <c r="F136" s="4"/>
      <c r="G136" s="36"/>
    </row>
    <row r="137" spans="1:7" s="2" customFormat="1" x14ac:dyDescent="0.25">
      <c r="A137" s="34"/>
      <c r="B137" s="300"/>
      <c r="C137" s="301"/>
      <c r="D137" s="302"/>
      <c r="F137" s="4"/>
      <c r="G137" s="36"/>
    </row>
    <row r="138" spans="1:7" s="2" customFormat="1" x14ac:dyDescent="0.25">
      <c r="A138" s="34"/>
      <c r="B138" s="300"/>
      <c r="C138" s="301"/>
      <c r="D138" s="302"/>
      <c r="F138" s="4"/>
      <c r="G138" s="36"/>
    </row>
    <row r="139" spans="1:7" s="2" customFormat="1" x14ac:dyDescent="0.25">
      <c r="A139" s="34"/>
      <c r="B139" s="300"/>
      <c r="C139" s="301"/>
      <c r="D139" s="302"/>
      <c r="F139" s="4"/>
      <c r="G139" s="36"/>
    </row>
    <row r="140" spans="1:7" s="2" customFormat="1" x14ac:dyDescent="0.25">
      <c r="A140" s="34"/>
      <c r="B140" s="303"/>
      <c r="C140" s="304"/>
      <c r="D140" s="305"/>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IF(F132="Yes",1,IF(F132="No",0,IF(AND(ISBLANK(F142),ISNUMBER(F129)),1,IF(F142&gt;0,LOOKUP(F129/F142,$H$7:$H$11),IF(ISTEXT(D122),0,"")))))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06" t="s">
        <v>306</v>
      </c>
      <c r="C156" s="306"/>
      <c r="D156" s="306"/>
      <c r="F156" s="4"/>
      <c r="G156" s="36"/>
    </row>
    <row r="157" spans="1:7" s="2" customFormat="1" ht="13.5" thickBot="1" x14ac:dyDescent="0.3">
      <c r="A157" s="34"/>
      <c r="B157" s="306"/>
      <c r="C157" s="306"/>
      <c r="D157" s="306"/>
      <c r="E157" s="14" t="s">
        <v>2</v>
      </c>
      <c r="F157" s="15"/>
      <c r="G157" s="36"/>
    </row>
    <row r="158" spans="1:7" s="2" customFormat="1" ht="6.75" customHeight="1" x14ac:dyDescent="0.25">
      <c r="A158" s="34"/>
      <c r="D158" s="3"/>
      <c r="F158" s="4"/>
      <c r="G158" s="36"/>
    </row>
    <row r="159" spans="1:7" s="2" customFormat="1" x14ac:dyDescent="0.25">
      <c r="A159" s="34"/>
      <c r="B159" s="297"/>
      <c r="C159" s="298"/>
      <c r="D159" s="299"/>
      <c r="F159" s="4"/>
      <c r="G159" s="36"/>
    </row>
    <row r="160" spans="1:7" s="2" customFormat="1" x14ac:dyDescent="0.25">
      <c r="A160" s="34"/>
      <c r="B160" s="300"/>
      <c r="C160" s="301"/>
      <c r="D160" s="302"/>
      <c r="F160" s="4"/>
      <c r="G160" s="36"/>
    </row>
    <row r="161" spans="1:7" s="2" customFormat="1" x14ac:dyDescent="0.25">
      <c r="A161" s="34"/>
      <c r="B161" s="300"/>
      <c r="C161" s="301"/>
      <c r="D161" s="302"/>
      <c r="F161" s="4"/>
      <c r="G161" s="36"/>
    </row>
    <row r="162" spans="1:7" s="2" customFormat="1" x14ac:dyDescent="0.25">
      <c r="A162" s="34"/>
      <c r="B162" s="300"/>
      <c r="C162" s="301"/>
      <c r="D162" s="302"/>
      <c r="F162" s="4"/>
      <c r="G162" s="36"/>
    </row>
    <row r="163" spans="1:7" s="2" customFormat="1" x14ac:dyDescent="0.25">
      <c r="A163" s="34"/>
      <c r="B163" s="300"/>
      <c r="C163" s="301"/>
      <c r="D163" s="302"/>
      <c r="F163" s="4"/>
      <c r="G163" s="36"/>
    </row>
    <row r="164" spans="1:7" s="2" customFormat="1" x14ac:dyDescent="0.25">
      <c r="A164" s="34"/>
      <c r="B164" s="300"/>
      <c r="C164" s="301"/>
      <c r="D164" s="302"/>
      <c r="F164" s="4"/>
      <c r="G164" s="36"/>
    </row>
    <row r="165" spans="1:7" s="2" customFormat="1" x14ac:dyDescent="0.25">
      <c r="A165" s="34"/>
      <c r="B165" s="303"/>
      <c r="C165" s="304"/>
      <c r="D165" s="305"/>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IF(F157="Yes",1,IF(F157="No",0,IF(AND(ISBLANK(F167),ISNUMBER(F154)),1,IF(F167&gt;0,LOOKUP(F154/F167,$H$7:$H$11),IF(ISTEXT(D147),0,"")))))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38"/>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06" t="s">
        <v>306</v>
      </c>
      <c r="C181" s="306"/>
      <c r="D181" s="306"/>
      <c r="F181" s="4"/>
      <c r="G181" s="36"/>
    </row>
    <row r="182" spans="1:7" s="2" customFormat="1" ht="13.5" thickBot="1" x14ac:dyDescent="0.3">
      <c r="A182" s="34"/>
      <c r="B182" s="306"/>
      <c r="C182" s="306"/>
      <c r="D182" s="306"/>
      <c r="E182" s="14" t="s">
        <v>2</v>
      </c>
      <c r="F182" s="15"/>
      <c r="G182" s="36"/>
    </row>
    <row r="183" spans="1:7" s="2" customFormat="1" ht="6.75" customHeight="1" x14ac:dyDescent="0.25">
      <c r="A183" s="34"/>
      <c r="D183" s="3"/>
      <c r="F183" s="4"/>
      <c r="G183" s="36"/>
    </row>
    <row r="184" spans="1:7" s="2" customFormat="1" x14ac:dyDescent="0.25">
      <c r="A184" s="34"/>
      <c r="B184" s="297"/>
      <c r="C184" s="298"/>
      <c r="D184" s="299"/>
      <c r="F184" s="4"/>
      <c r="G184" s="36"/>
    </row>
    <row r="185" spans="1:7" s="2" customFormat="1" x14ac:dyDescent="0.25">
      <c r="A185" s="34"/>
      <c r="B185" s="300"/>
      <c r="C185" s="301"/>
      <c r="D185" s="302"/>
      <c r="F185" s="4"/>
      <c r="G185" s="36"/>
    </row>
    <row r="186" spans="1:7" s="2" customFormat="1" x14ac:dyDescent="0.25">
      <c r="A186" s="34"/>
      <c r="B186" s="300"/>
      <c r="C186" s="301"/>
      <c r="D186" s="302"/>
      <c r="F186" s="4"/>
      <c r="G186" s="36"/>
    </row>
    <row r="187" spans="1:7" s="2" customFormat="1" x14ac:dyDescent="0.25">
      <c r="A187" s="34"/>
      <c r="B187" s="300"/>
      <c r="C187" s="301"/>
      <c r="D187" s="302"/>
      <c r="F187" s="4"/>
      <c r="G187" s="36"/>
    </row>
    <row r="188" spans="1:7" s="2" customFormat="1" x14ac:dyDescent="0.25">
      <c r="A188" s="34"/>
      <c r="B188" s="300"/>
      <c r="C188" s="301"/>
      <c r="D188" s="302"/>
      <c r="F188" s="4"/>
      <c r="G188" s="36"/>
    </row>
    <row r="189" spans="1:7" s="2" customFormat="1" x14ac:dyDescent="0.25">
      <c r="A189" s="34"/>
      <c r="B189" s="300"/>
      <c r="C189" s="301"/>
      <c r="D189" s="302"/>
      <c r="F189" s="4"/>
      <c r="G189" s="36"/>
    </row>
    <row r="190" spans="1:7" s="2" customFormat="1" x14ac:dyDescent="0.25">
      <c r="A190" s="34"/>
      <c r="B190" s="303"/>
      <c r="C190" s="304"/>
      <c r="D190" s="305"/>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IF(F182="Yes",1,IF(F182="No",0,IF(AND(ISBLANK(F192),ISNUMBER(F179)),1,IF(F192&gt;0,LOOKUP(F179/F192,$H$7:$H$11),IF(ISTEXT(D172),0,"")))))</f>
        <v/>
      </c>
      <c r="G194" s="36"/>
    </row>
    <row r="195" spans="1:7" s="2" customForma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234</v>
      </c>
      <c r="C197" s="41"/>
      <c r="D197" s="154"/>
      <c r="G197" s="39"/>
    </row>
    <row r="198" spans="1:7" s="45" customFormat="1" ht="12" x14ac:dyDescent="0.25">
      <c r="A198" s="42"/>
      <c r="B198" s="135"/>
      <c r="C198" s="43"/>
      <c r="D198" s="155" t="s">
        <v>147</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9"/>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9"/>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N/A</v>
      </c>
      <c r="G204" s="36"/>
    </row>
    <row r="205" spans="1:7" s="2" customFormat="1" ht="6.75" customHeight="1" x14ac:dyDescent="0.25">
      <c r="A205" s="34"/>
      <c r="D205" s="3"/>
      <c r="F205" s="4"/>
      <c r="G205" s="36"/>
    </row>
    <row r="206" spans="1:7" s="2" customFormat="1" ht="13.5" customHeight="1" thickBot="1" x14ac:dyDescent="0.3">
      <c r="A206" s="34"/>
      <c r="B206" s="306" t="s">
        <v>306</v>
      </c>
      <c r="C206" s="306"/>
      <c r="D206" s="306"/>
      <c r="F206" s="4"/>
      <c r="G206" s="36"/>
    </row>
    <row r="207" spans="1:7" s="2" customFormat="1" ht="13.5" thickBot="1" x14ac:dyDescent="0.3">
      <c r="A207" s="34"/>
      <c r="B207" s="306"/>
      <c r="C207" s="306"/>
      <c r="D207" s="306"/>
      <c r="E207" s="14" t="s">
        <v>2</v>
      </c>
      <c r="F207" s="15"/>
      <c r="G207" s="36"/>
    </row>
    <row r="208" spans="1:7" s="2" customFormat="1" ht="6.75" customHeight="1" x14ac:dyDescent="0.25">
      <c r="A208" s="34"/>
      <c r="D208" s="3"/>
      <c r="F208" s="4"/>
      <c r="G208" s="36"/>
    </row>
    <row r="209" spans="1:7" s="2" customFormat="1" x14ac:dyDescent="0.25">
      <c r="A209" s="34"/>
      <c r="B209" s="297"/>
      <c r="C209" s="298"/>
      <c r="D209" s="299"/>
      <c r="F209" s="4"/>
      <c r="G209" s="36"/>
    </row>
    <row r="210" spans="1:7" s="2" customFormat="1" x14ac:dyDescent="0.25">
      <c r="A210" s="34"/>
      <c r="B210" s="300"/>
      <c r="C210" s="301"/>
      <c r="D210" s="302"/>
      <c r="F210" s="4"/>
      <c r="G210" s="36"/>
    </row>
    <row r="211" spans="1:7" s="2" customFormat="1" x14ac:dyDescent="0.25">
      <c r="A211" s="34"/>
      <c r="B211" s="300"/>
      <c r="C211" s="301"/>
      <c r="D211" s="302"/>
      <c r="F211" s="4"/>
      <c r="G211" s="36"/>
    </row>
    <row r="212" spans="1:7" s="2" customFormat="1" x14ac:dyDescent="0.25">
      <c r="A212" s="34"/>
      <c r="B212" s="300"/>
      <c r="C212" s="301"/>
      <c r="D212" s="302"/>
      <c r="F212" s="4"/>
      <c r="G212" s="36"/>
    </row>
    <row r="213" spans="1:7" s="2" customFormat="1" x14ac:dyDescent="0.25">
      <c r="A213" s="34"/>
      <c r="B213" s="300"/>
      <c r="C213" s="301"/>
      <c r="D213" s="302"/>
      <c r="F213" s="4"/>
      <c r="G213" s="36"/>
    </row>
    <row r="214" spans="1:7" s="2" customFormat="1" x14ac:dyDescent="0.25">
      <c r="A214" s="34"/>
      <c r="B214" s="300"/>
      <c r="C214" s="301"/>
      <c r="D214" s="302"/>
      <c r="F214" s="4"/>
      <c r="G214" s="36"/>
    </row>
    <row r="215" spans="1:7" s="2" customFormat="1" x14ac:dyDescent="0.25">
      <c r="A215" s="34"/>
      <c r="B215" s="303"/>
      <c r="C215" s="304"/>
      <c r="D215" s="305"/>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t="str">
        <f>IF(F207="Yes",1,IF(F207="No",0,IF(AND(ISBLANK(F217),ISNUMBER(F204)),1,IF(F217&gt;0,LOOKUP(F204/F217,$H$7:$H$11),IF(ISTEXT(D197),0,"")))))</f>
        <v/>
      </c>
      <c r="G219" s="36"/>
    </row>
    <row r="220" spans="1:7" s="2" customFormat="1"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234</v>
      </c>
      <c r="C222" s="41"/>
      <c r="D222" s="154"/>
      <c r="G222" s="39"/>
    </row>
    <row r="223" spans="1:7" s="45" customFormat="1" ht="12" x14ac:dyDescent="0.25">
      <c r="A223" s="42"/>
      <c r="B223" s="135"/>
      <c r="C223" s="43"/>
      <c r="D223" s="155" t="s">
        <v>147</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9"/>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9"/>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306" t="s">
        <v>306</v>
      </c>
      <c r="C231" s="306"/>
      <c r="D231" s="306"/>
      <c r="F231" s="4"/>
      <c r="G231" s="36"/>
    </row>
    <row r="232" spans="1:7" s="2" customFormat="1" ht="13.5" thickBot="1" x14ac:dyDescent="0.3">
      <c r="A232" s="34"/>
      <c r="B232" s="306"/>
      <c r="C232" s="306"/>
      <c r="D232" s="306"/>
      <c r="E232" s="14" t="s">
        <v>2</v>
      </c>
      <c r="F232" s="15"/>
      <c r="G232" s="36"/>
    </row>
    <row r="233" spans="1:7" s="2" customFormat="1" ht="6.75" customHeight="1" x14ac:dyDescent="0.25">
      <c r="A233" s="34"/>
      <c r="D233" s="3"/>
      <c r="F233" s="4"/>
      <c r="G233" s="36"/>
    </row>
    <row r="234" spans="1:7" s="2" customFormat="1" x14ac:dyDescent="0.25">
      <c r="A234" s="34"/>
      <c r="B234" s="297"/>
      <c r="C234" s="298"/>
      <c r="D234" s="299"/>
      <c r="F234" s="4"/>
      <c r="G234" s="36"/>
    </row>
    <row r="235" spans="1:7" s="2" customFormat="1" x14ac:dyDescent="0.25">
      <c r="A235" s="34"/>
      <c r="B235" s="300"/>
      <c r="C235" s="301"/>
      <c r="D235" s="302"/>
      <c r="F235" s="4"/>
      <c r="G235" s="36"/>
    </row>
    <row r="236" spans="1:7" s="2" customFormat="1" x14ac:dyDescent="0.25">
      <c r="A236" s="34"/>
      <c r="B236" s="300"/>
      <c r="C236" s="301"/>
      <c r="D236" s="302"/>
      <c r="F236" s="4"/>
      <c r="G236" s="36"/>
    </row>
    <row r="237" spans="1:7" s="2" customFormat="1" x14ac:dyDescent="0.25">
      <c r="A237" s="34"/>
      <c r="B237" s="300"/>
      <c r="C237" s="301"/>
      <c r="D237" s="302"/>
      <c r="F237" s="4"/>
      <c r="G237" s="36"/>
    </row>
    <row r="238" spans="1:7" s="2" customFormat="1" x14ac:dyDescent="0.25">
      <c r="A238" s="34"/>
      <c r="B238" s="300"/>
      <c r="C238" s="301"/>
      <c r="D238" s="302"/>
      <c r="F238" s="4"/>
      <c r="G238" s="36"/>
    </row>
    <row r="239" spans="1:7" s="2" customFormat="1" x14ac:dyDescent="0.25">
      <c r="A239" s="34"/>
      <c r="B239" s="300"/>
      <c r="C239" s="301"/>
      <c r="D239" s="302"/>
      <c r="F239" s="4"/>
      <c r="G239" s="36"/>
    </row>
    <row r="240" spans="1:7" s="2" customFormat="1" x14ac:dyDescent="0.25">
      <c r="A240" s="34"/>
      <c r="B240" s="303"/>
      <c r="C240" s="304"/>
      <c r="D240" s="305"/>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IF(F232="Yes",1,IF(F232="No",0,IF(AND(ISBLANK(F242),ISNUMBER(F229)),1,IF(F242&gt;0,LOOKUP(F229/F242,$H$7:$H$11),IF(ISTEXT(D222),0,"")))))</f>
        <v/>
      </c>
      <c r="G244" s="36"/>
    </row>
    <row r="245" spans="1:7" s="2" customFormat="1"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234</v>
      </c>
      <c r="C247" s="41"/>
      <c r="D247" s="154"/>
      <c r="G247" s="39"/>
    </row>
    <row r="248" spans="1:7" s="45" customFormat="1" ht="12" x14ac:dyDescent="0.25">
      <c r="A248" s="42"/>
      <c r="B248" s="135"/>
      <c r="C248" s="43"/>
      <c r="D248" s="155" t="s">
        <v>147</v>
      </c>
      <c r="F248" s="46"/>
      <c r="G248" s="47"/>
    </row>
    <row r="249" spans="1:7" s="33" customFormat="1" ht="6.75" customHeight="1" thickBot="1" x14ac:dyDescent="0.3">
      <c r="A249" s="40"/>
      <c r="B249" s="17"/>
      <c r="C249" s="41"/>
      <c r="D249" s="53"/>
      <c r="F249" s="19"/>
      <c r="G249" s="39"/>
    </row>
    <row r="250" spans="1:7" s="2" customFormat="1" ht="13.5" thickBot="1" x14ac:dyDescent="0.3">
      <c r="A250" s="34"/>
      <c r="B250" s="2" t="s">
        <v>18</v>
      </c>
      <c r="D250" s="3"/>
      <c r="E250" s="14" t="s">
        <v>2</v>
      </c>
      <c r="F250" s="139"/>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9"/>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306" t="s">
        <v>306</v>
      </c>
      <c r="C256" s="306"/>
      <c r="D256" s="306"/>
      <c r="F256" s="4"/>
      <c r="G256" s="36"/>
    </row>
    <row r="257" spans="1:7" s="2" customFormat="1" ht="13.5" thickBot="1" x14ac:dyDescent="0.3">
      <c r="A257" s="34"/>
      <c r="B257" s="306"/>
      <c r="C257" s="306"/>
      <c r="D257" s="306"/>
      <c r="E257" s="14" t="s">
        <v>2</v>
      </c>
      <c r="F257" s="15"/>
      <c r="G257" s="36"/>
    </row>
    <row r="258" spans="1:7" s="2" customFormat="1" ht="6.75" customHeight="1" x14ac:dyDescent="0.25">
      <c r="A258" s="34"/>
      <c r="D258" s="3"/>
      <c r="F258" s="4"/>
      <c r="G258" s="36"/>
    </row>
    <row r="259" spans="1:7" s="2" customFormat="1" x14ac:dyDescent="0.25">
      <c r="A259" s="34"/>
      <c r="B259" s="297"/>
      <c r="C259" s="298"/>
      <c r="D259" s="299"/>
      <c r="F259" s="4"/>
      <c r="G259" s="36"/>
    </row>
    <row r="260" spans="1:7" s="2" customFormat="1" x14ac:dyDescent="0.25">
      <c r="A260" s="34"/>
      <c r="B260" s="300"/>
      <c r="C260" s="301"/>
      <c r="D260" s="302"/>
      <c r="F260" s="4"/>
      <c r="G260" s="36"/>
    </row>
    <row r="261" spans="1:7" s="2" customFormat="1" x14ac:dyDescent="0.25">
      <c r="A261" s="34"/>
      <c r="B261" s="300"/>
      <c r="C261" s="301"/>
      <c r="D261" s="302"/>
      <c r="F261" s="4"/>
      <c r="G261" s="36"/>
    </row>
    <row r="262" spans="1:7" s="2" customFormat="1" x14ac:dyDescent="0.25">
      <c r="A262" s="34"/>
      <c r="B262" s="300"/>
      <c r="C262" s="301"/>
      <c r="D262" s="302"/>
      <c r="F262" s="4"/>
      <c r="G262" s="36"/>
    </row>
    <row r="263" spans="1:7" s="2" customFormat="1" x14ac:dyDescent="0.25">
      <c r="A263" s="34"/>
      <c r="B263" s="300"/>
      <c r="C263" s="301"/>
      <c r="D263" s="302"/>
      <c r="F263" s="4"/>
      <c r="G263" s="36"/>
    </row>
    <row r="264" spans="1:7" s="2" customFormat="1" x14ac:dyDescent="0.25">
      <c r="A264" s="34"/>
      <c r="B264" s="300"/>
      <c r="C264" s="301"/>
      <c r="D264" s="302"/>
      <c r="F264" s="4"/>
      <c r="G264" s="36"/>
    </row>
    <row r="265" spans="1:7" s="2" customFormat="1" x14ac:dyDescent="0.25">
      <c r="A265" s="34"/>
      <c r="B265" s="303"/>
      <c r="C265" s="304"/>
      <c r="D265" s="305"/>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IF(F257="Yes",1,IF(F257="No",0,IF(AND(ISBLANK(F267),ISNUMBER(F254)),1,IF(F267&gt;0,LOOKUP(F254/F267,$H$7:$H$11),IF(ISTEXT(D247),0,"")))))</f>
        <v/>
      </c>
      <c r="G269" s="36"/>
    </row>
    <row r="270" spans="1:7" s="2" customFormat="1" ht="10.5" customHeight="1" x14ac:dyDescent="0.25">
      <c r="A270" s="48"/>
      <c r="B270" s="49"/>
      <c r="C270" s="49"/>
      <c r="D270" s="50"/>
      <c r="E270" s="49"/>
      <c r="F270" s="51"/>
      <c r="G270" s="52"/>
    </row>
    <row r="271" spans="1:7" s="33" customFormat="1" ht="15" x14ac:dyDescent="0.25">
      <c r="A271" s="27"/>
      <c r="B271" s="28"/>
      <c r="C271" s="28"/>
      <c r="D271" s="29"/>
      <c r="E271" s="30"/>
      <c r="F271" s="31"/>
      <c r="G271" s="32"/>
    </row>
    <row r="272" spans="1:7" s="33" customFormat="1" ht="15" x14ac:dyDescent="0.25">
      <c r="A272" s="40"/>
      <c r="B272" s="41" t="s">
        <v>234</v>
      </c>
      <c r="C272" s="41"/>
      <c r="D272" s="154"/>
      <c r="G272" s="39"/>
    </row>
    <row r="273" spans="1:7" s="45" customFormat="1" ht="12" x14ac:dyDescent="0.25">
      <c r="A273" s="42"/>
      <c r="B273" s="135"/>
      <c r="C273" s="43"/>
      <c r="D273" s="155" t="s">
        <v>147</v>
      </c>
      <c r="F273" s="46"/>
      <c r="G273" s="47"/>
    </row>
    <row r="274" spans="1:7" s="33" customFormat="1" ht="6.75" customHeight="1" thickBot="1" x14ac:dyDescent="0.3">
      <c r="A274" s="40"/>
      <c r="B274" s="17"/>
      <c r="C274" s="41"/>
      <c r="D274" s="38"/>
      <c r="F274" s="19"/>
      <c r="G274" s="39"/>
    </row>
    <row r="275" spans="1:7" s="2" customFormat="1" ht="13.5" thickBot="1" x14ac:dyDescent="0.3">
      <c r="A275" s="34"/>
      <c r="B275" s="2" t="s">
        <v>18</v>
      </c>
      <c r="D275" s="3"/>
      <c r="E275" s="14" t="s">
        <v>2</v>
      </c>
      <c r="F275" s="139"/>
      <c r="G275" s="36"/>
    </row>
    <row r="276" spans="1:7" s="2" customFormat="1" ht="6.75" customHeight="1" thickBot="1" x14ac:dyDescent="0.3">
      <c r="A276" s="34"/>
      <c r="D276" s="3"/>
      <c r="F276" s="4"/>
      <c r="G276" s="36"/>
    </row>
    <row r="277" spans="1:7" s="2" customFormat="1" ht="13.5" thickBot="1" x14ac:dyDescent="0.3">
      <c r="A277" s="34"/>
      <c r="B277" s="2" t="s">
        <v>19</v>
      </c>
      <c r="D277" s="3"/>
      <c r="E277" s="14" t="s">
        <v>2</v>
      </c>
      <c r="F277" s="139"/>
      <c r="G277" s="36"/>
    </row>
    <row r="278" spans="1:7" s="2" customFormat="1" ht="6.75" customHeight="1" thickBot="1" x14ac:dyDescent="0.3">
      <c r="A278" s="34"/>
      <c r="D278" s="3"/>
      <c r="F278" s="4"/>
      <c r="G278" s="36"/>
    </row>
    <row r="279" spans="1:7" s="2" customFormat="1" ht="13.5" thickBot="1" x14ac:dyDescent="0.3">
      <c r="A279" s="34"/>
      <c r="C279" s="2" t="s">
        <v>14</v>
      </c>
      <c r="D279" s="3"/>
      <c r="F279" s="16" t="str">
        <f>IF(F277&gt;F275,F275/F277,IF(F282&gt;0,F282,"N/A"))</f>
        <v>N/A</v>
      </c>
      <c r="G279" s="36"/>
    </row>
    <row r="280" spans="1:7" s="2" customFormat="1" ht="6.75" customHeight="1" x14ac:dyDescent="0.25">
      <c r="A280" s="34"/>
      <c r="D280" s="3"/>
      <c r="F280" s="4"/>
      <c r="G280" s="36"/>
    </row>
    <row r="281" spans="1:7" s="2" customFormat="1" ht="13.5" customHeight="1" thickBot="1" x14ac:dyDescent="0.3">
      <c r="A281" s="34"/>
      <c r="B281" s="306" t="s">
        <v>306</v>
      </c>
      <c r="C281" s="306"/>
      <c r="D281" s="306"/>
      <c r="F281" s="4"/>
      <c r="G281" s="36"/>
    </row>
    <row r="282" spans="1:7" s="2" customFormat="1" ht="13.5" thickBot="1" x14ac:dyDescent="0.3">
      <c r="A282" s="34"/>
      <c r="B282" s="306"/>
      <c r="C282" s="306"/>
      <c r="D282" s="306"/>
      <c r="E282" s="14" t="s">
        <v>2</v>
      </c>
      <c r="F282" s="15"/>
      <c r="G282" s="36"/>
    </row>
    <row r="283" spans="1:7" s="2" customFormat="1" ht="6.75" customHeight="1" x14ac:dyDescent="0.25">
      <c r="A283" s="34"/>
      <c r="D283" s="3"/>
      <c r="F283" s="4"/>
      <c r="G283" s="36"/>
    </row>
    <row r="284" spans="1:7" s="2" customFormat="1" x14ac:dyDescent="0.25">
      <c r="A284" s="34"/>
      <c r="B284" s="297"/>
      <c r="C284" s="298"/>
      <c r="D284" s="299"/>
      <c r="F284" s="4"/>
      <c r="G284" s="36"/>
    </row>
    <row r="285" spans="1:7" s="2" customFormat="1" x14ac:dyDescent="0.25">
      <c r="A285" s="34"/>
      <c r="B285" s="300"/>
      <c r="C285" s="301"/>
      <c r="D285" s="302"/>
      <c r="F285" s="4"/>
      <c r="G285" s="36"/>
    </row>
    <row r="286" spans="1:7" s="2" customFormat="1" x14ac:dyDescent="0.25">
      <c r="A286" s="34"/>
      <c r="B286" s="300"/>
      <c r="C286" s="301"/>
      <c r="D286" s="302"/>
      <c r="F286" s="4"/>
      <c r="G286" s="36"/>
    </row>
    <row r="287" spans="1:7" s="2" customFormat="1" x14ac:dyDescent="0.25">
      <c r="A287" s="34"/>
      <c r="B287" s="300"/>
      <c r="C287" s="301"/>
      <c r="D287" s="302"/>
      <c r="F287" s="4"/>
      <c r="G287" s="36"/>
    </row>
    <row r="288" spans="1:7" s="2" customFormat="1" x14ac:dyDescent="0.25">
      <c r="A288" s="34"/>
      <c r="B288" s="300"/>
      <c r="C288" s="301"/>
      <c r="D288" s="302"/>
      <c r="F288" s="4"/>
      <c r="G288" s="36"/>
    </row>
    <row r="289" spans="1:7" s="2" customFormat="1" x14ac:dyDescent="0.25">
      <c r="A289" s="34"/>
      <c r="B289" s="300"/>
      <c r="C289" s="301"/>
      <c r="D289" s="302"/>
      <c r="F289" s="4"/>
      <c r="G289" s="36"/>
    </row>
    <row r="290" spans="1:7" s="2" customFormat="1" x14ac:dyDescent="0.25">
      <c r="A290" s="34"/>
      <c r="B290" s="303"/>
      <c r="C290" s="304"/>
      <c r="D290" s="305"/>
      <c r="F290" s="4"/>
      <c r="G290" s="36"/>
    </row>
    <row r="291" spans="1:7" s="2" customFormat="1" ht="6.75" customHeight="1" thickBot="1" x14ac:dyDescent="0.3">
      <c r="A291" s="34"/>
      <c r="D291" s="3"/>
      <c r="F291" s="4"/>
      <c r="G291" s="36"/>
    </row>
    <row r="292" spans="1:7" s="2" customFormat="1" ht="13.5" thickBot="1" x14ac:dyDescent="0.3">
      <c r="A292" s="34"/>
      <c r="B292" s="2" t="s">
        <v>20</v>
      </c>
      <c r="D292" s="3"/>
      <c r="E292" s="14" t="s">
        <v>2</v>
      </c>
      <c r="F292" s="54"/>
      <c r="G292" s="36"/>
    </row>
    <row r="293" spans="1:7" s="2" customFormat="1" ht="6.75" customHeight="1" thickBot="1" x14ac:dyDescent="0.3">
      <c r="A293" s="34"/>
      <c r="D293" s="3"/>
      <c r="F293" s="4"/>
      <c r="G293" s="36"/>
    </row>
    <row r="294" spans="1:7" s="2" customFormat="1" ht="13.5" thickBot="1" x14ac:dyDescent="0.3">
      <c r="A294" s="34"/>
      <c r="C294" s="35" t="s">
        <v>15</v>
      </c>
      <c r="D294" s="3"/>
      <c r="F294" s="18" t="str">
        <f>IF(F282="Yes",1,IF(F282="No",0,IF(AND(ISBLANK(F292),ISNUMBER(F279)),1,IF(F292&gt;0,LOOKUP(F279/F292,$H$7:$H$11),IF(ISTEXT(D272),0,"")))))</f>
        <v/>
      </c>
      <c r="G294" s="36"/>
    </row>
    <row r="295" spans="1:7" s="2" customFormat="1" x14ac:dyDescent="0.25">
      <c r="A295" s="48"/>
      <c r="B295" s="49"/>
      <c r="C295" s="49"/>
      <c r="D295" s="50"/>
      <c r="E295" s="49"/>
      <c r="F295" s="51"/>
      <c r="G295" s="52"/>
    </row>
  </sheetData>
  <mergeCells count="22">
    <mergeCell ref="B29:D30"/>
    <mergeCell ref="B56:D57"/>
    <mergeCell ref="B81:D82"/>
    <mergeCell ref="B106:D107"/>
    <mergeCell ref="B131:D132"/>
    <mergeCell ref="B159:D165"/>
    <mergeCell ref="B156:D157"/>
    <mergeCell ref="B181:D182"/>
    <mergeCell ref="B259:D265"/>
    <mergeCell ref="B206:D207"/>
    <mergeCell ref="B231:D232"/>
    <mergeCell ref="B256:D257"/>
    <mergeCell ref="B281:D282"/>
    <mergeCell ref="B209:D215"/>
    <mergeCell ref="B234:D240"/>
    <mergeCell ref="B284:D290"/>
    <mergeCell ref="B32:D38"/>
    <mergeCell ref="B184:D190"/>
    <mergeCell ref="B59:D65"/>
    <mergeCell ref="B84:D90"/>
    <mergeCell ref="B109:D115"/>
    <mergeCell ref="B134:D140"/>
  </mergeCells>
  <dataValidations count="1">
    <dataValidation type="list" showInputMessage="1" showErrorMessage="1" sqref="F57 F157 F132 F107 F82 F182 F257 F232 F207 F282">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 ref="B281:B282" location="Instructions!A29" display="If &quot;yes/no&quot; as to whether the milestone has been achieved, select &quot;yes&quot; or &quot;no&quot; from the dropdown "/>
    <hyperlink ref="B281:D2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55000000000000004" right="0.55000000000000004" top="0.75" bottom="0.75" header="0.3" footer="0.3"/>
  <pageSetup scale="75" orientation="portrait" r:id="rId1"/>
  <headerFooter>
    <oddHeader>&amp;C&amp;"-,Bold"&amp;14DSRIP Annual Reporting Form</oddHeader>
    <oddFooter>&amp;C&amp;A&amp;R&amp;P of &amp;N&amp;L&amp;D</oddFooter>
  </headerFooter>
  <rowBreaks count="3" manualBreakCount="3">
    <brk id="70" max="16383" man="1"/>
    <brk id="145" max="16383" man="1"/>
    <brk id="220"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8"/>
  </sheetPr>
  <dimension ref="A1:H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5" customWidth="1"/>
    <col min="2" max="2" width="2.140625" style="5" customWidth="1"/>
    <col min="3" max="3" width="20.85546875" style="5" customWidth="1"/>
    <col min="4" max="4" width="75.28515625" style="11" customWidth="1"/>
    <col min="5" max="5" width="2.7109375" style="5" customWidth="1"/>
    <col min="6" max="6" width="14.42578125" style="7" customWidth="1"/>
    <col min="7" max="7" width="3"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UCLA Health System</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41212</v>
      </c>
    </row>
    <row r="5" spans="1:8" ht="15" x14ac:dyDescent="0.25">
      <c r="A5" s="64" t="s">
        <v>177</v>
      </c>
    </row>
    <row r="7" spans="1:8" ht="14.25" x14ac:dyDescent="0.25">
      <c r="A7" s="10" t="s">
        <v>1</v>
      </c>
      <c r="H7" s="73">
        <v>0</v>
      </c>
    </row>
    <row r="8" spans="1:8" ht="14.25" x14ac:dyDescent="0.25">
      <c r="A8" s="12" t="s">
        <v>2</v>
      </c>
      <c r="B8" s="13" t="s">
        <v>3</v>
      </c>
      <c r="H8" s="73">
        <v>0.25</v>
      </c>
    </row>
    <row r="9" spans="1:8" ht="15" thickBot="1" x14ac:dyDescent="0.3">
      <c r="A9" s="13" t="s">
        <v>4</v>
      </c>
      <c r="B9" s="13"/>
      <c r="H9" s="73">
        <v>0.5</v>
      </c>
    </row>
    <row r="10" spans="1:8" s="2" customFormat="1" ht="13.5" thickBot="1" x14ac:dyDescent="0.3">
      <c r="A10" s="14" t="s">
        <v>2</v>
      </c>
      <c r="B10" s="15"/>
      <c r="C10" s="3" t="s">
        <v>5</v>
      </c>
      <c r="D10" s="3"/>
      <c r="E10" s="3"/>
      <c r="F10" s="3"/>
      <c r="G10" s="3"/>
      <c r="H10" s="2">
        <v>0.75</v>
      </c>
    </row>
    <row r="11" spans="1:8" s="2" customFormat="1" ht="15" thickBot="1" x14ac:dyDescent="0.3">
      <c r="B11" s="16"/>
      <c r="C11" s="17" t="s">
        <v>6</v>
      </c>
      <c r="D11" s="3"/>
      <c r="F11" s="4"/>
      <c r="H11" s="2">
        <v>1</v>
      </c>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178</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1579050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1579050</v>
      </c>
      <c r="G19" s="36"/>
    </row>
    <row r="20" spans="1:7" s="73" customFormat="1" ht="15" x14ac:dyDescent="0.25">
      <c r="A20" s="81"/>
      <c r="B20" s="64"/>
      <c r="C20" s="64"/>
      <c r="D20" s="72"/>
      <c r="F20" s="74"/>
      <c r="G20" s="75"/>
    </row>
    <row r="21" spans="1:7" s="73" customFormat="1" ht="15" x14ac:dyDescent="0.25">
      <c r="A21" s="76"/>
      <c r="B21" s="77" t="s">
        <v>179</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1632</v>
      </c>
      <c r="G23" s="80"/>
    </row>
    <row r="24" spans="1:7" ht="6.75" customHeight="1" thickBot="1" x14ac:dyDescent="0.3">
      <c r="A24" s="79"/>
      <c r="G24" s="80"/>
    </row>
    <row r="25" spans="1:7" ht="13.5" thickBot="1" x14ac:dyDescent="0.3">
      <c r="A25" s="79"/>
      <c r="B25" s="5" t="s">
        <v>32</v>
      </c>
      <c r="E25" s="14" t="s">
        <v>2</v>
      </c>
      <c r="F25" s="139">
        <v>1671</v>
      </c>
      <c r="G25" s="80"/>
    </row>
    <row r="26" spans="1:7" ht="6.75" customHeight="1" thickBot="1" x14ac:dyDescent="0.3">
      <c r="A26" s="79"/>
      <c r="G26" s="80"/>
    </row>
    <row r="27" spans="1:7" ht="13.5" thickBot="1" x14ac:dyDescent="0.3">
      <c r="A27" s="79"/>
      <c r="C27" s="5" t="s">
        <v>175</v>
      </c>
      <c r="F27" s="267">
        <f>IF(F25&gt;F23,F23/F25,"N/A")</f>
        <v>0.97666068222621183</v>
      </c>
      <c r="G27" s="80"/>
    </row>
    <row r="28" spans="1:7" ht="6.75" customHeight="1" x14ac:dyDescent="0.25">
      <c r="A28" s="79"/>
      <c r="G28" s="80"/>
    </row>
    <row r="29" spans="1:7" s="2" customFormat="1" x14ac:dyDescent="0.25">
      <c r="A29" s="34"/>
      <c r="B29" s="309" t="s">
        <v>305</v>
      </c>
      <c r="C29" s="310"/>
      <c r="D29" s="310"/>
      <c r="E29" s="45"/>
      <c r="F29" s="46"/>
      <c r="G29" s="36"/>
    </row>
    <row r="30" spans="1:7" s="2" customFormat="1" x14ac:dyDescent="0.25">
      <c r="A30" s="34"/>
      <c r="B30" s="310"/>
      <c r="C30" s="310"/>
      <c r="D30" s="310"/>
      <c r="E30" s="45"/>
      <c r="F30" s="46"/>
      <c r="G30" s="36"/>
    </row>
    <row r="31" spans="1:7" s="2" customFormat="1" ht="6.75" customHeight="1" x14ac:dyDescent="0.25">
      <c r="A31" s="34"/>
      <c r="D31" s="3"/>
      <c r="F31" s="4"/>
      <c r="G31" s="36"/>
    </row>
    <row r="32" spans="1:7" s="2" customFormat="1" ht="117" customHeight="1" x14ac:dyDescent="0.25">
      <c r="A32" s="34"/>
      <c r="B32" s="297" t="s">
        <v>347</v>
      </c>
      <c r="C32" s="298"/>
      <c r="D32" s="299"/>
      <c r="F32" s="4"/>
      <c r="G32" s="36"/>
    </row>
    <row r="33" spans="1:7" s="2" customFormat="1" x14ac:dyDescent="0.25">
      <c r="A33" s="34"/>
      <c r="B33" s="300"/>
      <c r="C33" s="301"/>
      <c r="D33" s="302"/>
      <c r="F33" s="4"/>
      <c r="G33" s="36"/>
    </row>
    <row r="34" spans="1:7" s="2" customFormat="1" x14ac:dyDescent="0.25">
      <c r="A34" s="34"/>
      <c r="B34" s="300"/>
      <c r="C34" s="301"/>
      <c r="D34" s="302"/>
      <c r="F34" s="4"/>
      <c r="G34" s="36"/>
    </row>
    <row r="35" spans="1:7" s="2" customFormat="1" x14ac:dyDescent="0.25">
      <c r="A35" s="34"/>
      <c r="B35" s="300"/>
      <c r="C35" s="301"/>
      <c r="D35" s="302"/>
      <c r="F35" s="4"/>
      <c r="G35" s="36"/>
    </row>
    <row r="36" spans="1:7" s="2" customFormat="1" x14ac:dyDescent="0.25">
      <c r="A36" s="34"/>
      <c r="B36" s="300"/>
      <c r="C36" s="301"/>
      <c r="D36" s="302"/>
      <c r="F36" s="4"/>
      <c r="G36" s="36"/>
    </row>
    <row r="37" spans="1:7" s="2" customFormat="1" x14ac:dyDescent="0.25">
      <c r="A37" s="34"/>
      <c r="B37" s="300"/>
      <c r="C37" s="301"/>
      <c r="D37" s="302"/>
      <c r="F37" s="4"/>
      <c r="G37" s="36"/>
    </row>
    <row r="38" spans="1:7" s="2" customFormat="1" x14ac:dyDescent="0.25">
      <c r="A38" s="34"/>
      <c r="B38" s="303"/>
      <c r="C38" s="304"/>
      <c r="D38" s="305"/>
      <c r="F38" s="4"/>
      <c r="G38" s="36"/>
    </row>
    <row r="39" spans="1:7" ht="6.75" customHeight="1" thickBot="1" x14ac:dyDescent="0.3">
      <c r="A39" s="79"/>
      <c r="G39" s="80"/>
    </row>
    <row r="40" spans="1:7" ht="13.5" thickBot="1" x14ac:dyDescent="0.3">
      <c r="A40" s="79"/>
      <c r="B40" s="5" t="s">
        <v>176</v>
      </c>
      <c r="E40" s="14" t="s">
        <v>2</v>
      </c>
      <c r="F40" s="54" t="s">
        <v>191</v>
      </c>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f>IF(ISNUMBER(F40),LOOKUP(F42,$H$7:$H$11),IF(F23&lt;F25,1,0))</f>
        <v>1</v>
      </c>
      <c r="G44" s="80"/>
    </row>
    <row r="45" spans="1:7" s="2" customFormat="1" ht="11.25" customHeight="1" x14ac:dyDescent="0.25">
      <c r="A45" s="48"/>
      <c r="B45" s="49"/>
      <c r="C45" s="49"/>
      <c r="D45" s="50"/>
      <c r="E45" s="49"/>
      <c r="F45" s="51"/>
      <c r="G45" s="52"/>
    </row>
    <row r="46" spans="1:7" s="2" customFormat="1" ht="6.75" customHeight="1" x14ac:dyDescent="0.25">
      <c r="A46" s="161"/>
      <c r="B46" s="162"/>
      <c r="C46" s="162"/>
      <c r="D46" s="163"/>
      <c r="E46" s="162"/>
      <c r="F46" s="164"/>
      <c r="G46" s="165"/>
    </row>
    <row r="47" spans="1:7" s="33" customFormat="1" ht="42.75" x14ac:dyDescent="0.25">
      <c r="A47" s="40"/>
      <c r="B47" s="41" t="s">
        <v>234</v>
      </c>
      <c r="C47" s="41"/>
      <c r="D47" s="154" t="s">
        <v>328</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06" t="s">
        <v>306</v>
      </c>
      <c r="C56" s="306"/>
      <c r="D56" s="306"/>
      <c r="F56" s="4"/>
      <c r="G56" s="36"/>
    </row>
    <row r="57" spans="1:7" s="2" customFormat="1" ht="13.5" thickBot="1" x14ac:dyDescent="0.3">
      <c r="A57" s="34"/>
      <c r="B57" s="306"/>
      <c r="C57" s="306"/>
      <c r="D57" s="306"/>
      <c r="E57" s="14" t="s">
        <v>2</v>
      </c>
      <c r="F57" s="15" t="s">
        <v>191</v>
      </c>
      <c r="G57" s="36"/>
    </row>
    <row r="58" spans="1:7" s="2" customFormat="1" ht="6.75" customHeight="1" x14ac:dyDescent="0.25">
      <c r="A58" s="34"/>
      <c r="D58" s="3"/>
      <c r="F58" s="4"/>
      <c r="G58" s="36"/>
    </row>
    <row r="59" spans="1:7" s="2" customFormat="1" ht="409.5" customHeight="1" x14ac:dyDescent="0.25">
      <c r="A59" s="34"/>
      <c r="B59" s="297" t="s">
        <v>366</v>
      </c>
      <c r="C59" s="298"/>
      <c r="D59" s="299"/>
      <c r="F59" s="4"/>
      <c r="G59" s="36"/>
    </row>
    <row r="60" spans="1:7" s="2" customFormat="1" ht="106.5" customHeight="1" x14ac:dyDescent="0.25">
      <c r="A60" s="34"/>
      <c r="B60" s="300"/>
      <c r="C60" s="301"/>
      <c r="D60" s="302"/>
      <c r="F60" s="4"/>
      <c r="G60" s="36"/>
    </row>
    <row r="61" spans="1:7" s="2" customFormat="1" x14ac:dyDescent="0.25">
      <c r="A61" s="34"/>
      <c r="B61" s="300"/>
      <c r="C61" s="301"/>
      <c r="D61" s="302"/>
      <c r="F61" s="4"/>
      <c r="G61" s="36"/>
    </row>
    <row r="62" spans="1:7" s="2" customFormat="1" x14ac:dyDescent="0.25">
      <c r="A62" s="34"/>
      <c r="B62" s="300"/>
      <c r="C62" s="301"/>
      <c r="D62" s="302"/>
      <c r="F62" s="4"/>
      <c r="G62" s="36"/>
    </row>
    <row r="63" spans="1:7" s="2" customFormat="1" x14ac:dyDescent="0.25">
      <c r="A63" s="34"/>
      <c r="B63" s="300"/>
      <c r="C63" s="301"/>
      <c r="D63" s="302"/>
      <c r="F63" s="4"/>
      <c r="G63" s="36"/>
    </row>
    <row r="64" spans="1:7" s="2" customFormat="1" x14ac:dyDescent="0.25">
      <c r="A64" s="34"/>
      <c r="B64" s="300"/>
      <c r="C64" s="301"/>
      <c r="D64" s="302"/>
      <c r="F64" s="4"/>
      <c r="G64" s="36"/>
    </row>
    <row r="65" spans="1:7" s="2" customFormat="1" x14ac:dyDescent="0.25">
      <c r="A65" s="34"/>
      <c r="B65" s="303"/>
      <c r="C65" s="304"/>
      <c r="D65" s="305"/>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IF(F57="Yes",1,IF(F57="No",0,IF(AND(ISBLANK(F67),ISNUMBER(F54)),1,IF(F67&gt;0,LOOKUP(F54/F67,$H$7:$H$11),IF(ISTEXT(D47),0,"")))))</f>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28.5" x14ac:dyDescent="0.25">
      <c r="A72" s="40"/>
      <c r="B72" s="41" t="s">
        <v>234</v>
      </c>
      <c r="C72" s="41"/>
      <c r="D72" s="154" t="s">
        <v>329</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v>1744</v>
      </c>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v>1847</v>
      </c>
      <c r="G77" s="36"/>
    </row>
    <row r="78" spans="1:7" s="2" customFormat="1" ht="6.75" customHeight="1" thickBot="1" x14ac:dyDescent="0.3">
      <c r="A78" s="34"/>
      <c r="D78" s="3"/>
      <c r="F78" s="4"/>
      <c r="G78" s="36"/>
    </row>
    <row r="79" spans="1:7" s="2" customFormat="1" ht="13.5" thickBot="1" x14ac:dyDescent="0.3">
      <c r="A79" s="34"/>
      <c r="C79" s="2" t="s">
        <v>14</v>
      </c>
      <c r="D79" s="3"/>
      <c r="F79" s="267">
        <f>IF(F77&gt;F75,F75/F77,IF(F82&gt;0,F82,"N/A"))</f>
        <v>0.94423389279913372</v>
      </c>
      <c r="G79" s="36"/>
    </row>
    <row r="80" spans="1:7" s="2" customFormat="1" ht="6.75" customHeight="1" x14ac:dyDescent="0.25">
      <c r="A80" s="34"/>
      <c r="D80" s="3"/>
      <c r="F80" s="4"/>
      <c r="G80" s="36"/>
    </row>
    <row r="81" spans="1:7" s="2" customFormat="1" ht="13.5" customHeight="1" thickBot="1" x14ac:dyDescent="0.3">
      <c r="A81" s="34"/>
      <c r="B81" s="306" t="s">
        <v>306</v>
      </c>
      <c r="C81" s="306"/>
      <c r="D81" s="306"/>
      <c r="F81" s="4"/>
      <c r="G81" s="36"/>
    </row>
    <row r="82" spans="1:7" s="2" customFormat="1" ht="13.5" thickBot="1" x14ac:dyDescent="0.3">
      <c r="A82" s="34"/>
      <c r="B82" s="306"/>
      <c r="C82" s="306"/>
      <c r="D82" s="306"/>
      <c r="E82" s="14" t="s">
        <v>2</v>
      </c>
      <c r="F82" s="15" t="s">
        <v>191</v>
      </c>
      <c r="G82" s="36"/>
    </row>
    <row r="83" spans="1:7" s="2" customFormat="1" ht="6.75" customHeight="1" x14ac:dyDescent="0.25">
      <c r="A83" s="34"/>
      <c r="D83" s="3"/>
      <c r="F83" s="4"/>
      <c r="G83" s="36"/>
    </row>
    <row r="84" spans="1:7" s="2" customFormat="1" x14ac:dyDescent="0.25">
      <c r="A84" s="34"/>
      <c r="B84" s="297" t="s">
        <v>360</v>
      </c>
      <c r="C84" s="298"/>
      <c r="D84" s="299"/>
      <c r="F84" s="4"/>
      <c r="G84" s="36"/>
    </row>
    <row r="85" spans="1:7" s="2" customFormat="1" x14ac:dyDescent="0.25">
      <c r="A85" s="34"/>
      <c r="B85" s="300"/>
      <c r="C85" s="301"/>
      <c r="D85" s="302"/>
      <c r="F85" s="4"/>
      <c r="G85" s="36"/>
    </row>
    <row r="86" spans="1:7" s="2" customFormat="1" x14ac:dyDescent="0.25">
      <c r="A86" s="34"/>
      <c r="B86" s="300"/>
      <c r="C86" s="301"/>
      <c r="D86" s="302"/>
      <c r="F86" s="4"/>
      <c r="G86" s="36"/>
    </row>
    <row r="87" spans="1:7" s="2" customFormat="1" x14ac:dyDescent="0.25">
      <c r="A87" s="34"/>
      <c r="B87" s="300"/>
      <c r="C87" s="301"/>
      <c r="D87" s="302"/>
      <c r="F87" s="4"/>
      <c r="G87" s="36"/>
    </row>
    <row r="88" spans="1:7" s="2" customFormat="1" x14ac:dyDescent="0.25">
      <c r="A88" s="34"/>
      <c r="B88" s="300"/>
      <c r="C88" s="301"/>
      <c r="D88" s="302"/>
      <c r="F88" s="4"/>
      <c r="G88" s="36"/>
    </row>
    <row r="89" spans="1:7" s="2" customFormat="1" x14ac:dyDescent="0.25">
      <c r="A89" s="34"/>
      <c r="B89" s="300"/>
      <c r="C89" s="301"/>
      <c r="D89" s="302"/>
      <c r="F89" s="4"/>
      <c r="G89" s="36"/>
    </row>
    <row r="90" spans="1:7" s="2" customFormat="1" x14ac:dyDescent="0.25">
      <c r="A90" s="34"/>
      <c r="B90" s="303"/>
      <c r="C90" s="304"/>
      <c r="D90" s="305"/>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t="s">
        <v>191</v>
      </c>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IF(F82="Yes",1,IF(F82="No",0,IF(AND(ISBLANK(F92),ISNUMBER(F79)),1,IF(F92&gt;0,LOOKUP(F79/F92,$H$7:$H$11),IF(ISTEXT(D72),0,"")))))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06" t="s">
        <v>306</v>
      </c>
      <c r="C106" s="306"/>
      <c r="D106" s="306"/>
      <c r="F106" s="4"/>
      <c r="G106" s="36"/>
    </row>
    <row r="107" spans="1:7" s="2" customFormat="1" ht="13.5" thickBot="1" x14ac:dyDescent="0.3">
      <c r="A107" s="34"/>
      <c r="B107" s="306"/>
      <c r="C107" s="306"/>
      <c r="D107" s="306"/>
      <c r="E107" s="14" t="s">
        <v>2</v>
      </c>
      <c r="F107" s="15"/>
      <c r="G107" s="36"/>
    </row>
    <row r="108" spans="1:7" s="2" customFormat="1" ht="6.75" customHeight="1" x14ac:dyDescent="0.25">
      <c r="A108" s="34"/>
      <c r="D108" s="3"/>
      <c r="F108" s="4"/>
      <c r="G108" s="36"/>
    </row>
    <row r="109" spans="1:7" s="2" customFormat="1" x14ac:dyDescent="0.25">
      <c r="A109" s="34"/>
      <c r="B109" s="297"/>
      <c r="C109" s="298"/>
      <c r="D109" s="299"/>
      <c r="F109" s="4"/>
      <c r="G109" s="36"/>
    </row>
    <row r="110" spans="1:7" s="2" customFormat="1" x14ac:dyDescent="0.25">
      <c r="A110" s="34"/>
      <c r="B110" s="300"/>
      <c r="C110" s="301"/>
      <c r="D110" s="302"/>
      <c r="F110" s="4"/>
      <c r="G110" s="36"/>
    </row>
    <row r="111" spans="1:7" s="2" customFormat="1" x14ac:dyDescent="0.25">
      <c r="A111" s="34"/>
      <c r="B111" s="300"/>
      <c r="C111" s="301"/>
      <c r="D111" s="302"/>
      <c r="F111" s="4"/>
      <c r="G111" s="36"/>
    </row>
    <row r="112" spans="1:7" s="2" customFormat="1" x14ac:dyDescent="0.25">
      <c r="A112" s="34"/>
      <c r="B112" s="300"/>
      <c r="C112" s="301"/>
      <c r="D112" s="302"/>
      <c r="F112" s="4"/>
      <c r="G112" s="36"/>
    </row>
    <row r="113" spans="1:7" s="2" customFormat="1" x14ac:dyDescent="0.25">
      <c r="A113" s="34"/>
      <c r="B113" s="300"/>
      <c r="C113" s="301"/>
      <c r="D113" s="302"/>
      <c r="F113" s="4"/>
      <c r="G113" s="36"/>
    </row>
    <row r="114" spans="1:7" s="2" customFormat="1" x14ac:dyDescent="0.25">
      <c r="A114" s="34"/>
      <c r="B114" s="300"/>
      <c r="C114" s="301"/>
      <c r="D114" s="302"/>
      <c r="F114" s="4"/>
      <c r="G114" s="36"/>
    </row>
    <row r="115" spans="1:7" s="2" customFormat="1" x14ac:dyDescent="0.25">
      <c r="A115" s="34"/>
      <c r="B115" s="303"/>
      <c r="C115" s="304"/>
      <c r="D115" s="305"/>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IF(F107="Yes",1,IF(F107="No",0,IF(AND(ISBLANK(F117),ISNUMBER(F104)),1,IF(F117&gt;0,LOOKUP(F104/F117,$H$7:$H$11),IF(ISTEXT(D97),0,"")))))</f>
        <v/>
      </c>
      <c r="G119" s="36"/>
    </row>
    <row r="120" spans="1:7" s="2" customFormat="1" ht="12"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06" t="s">
        <v>306</v>
      </c>
      <c r="C131" s="306"/>
      <c r="D131" s="306"/>
      <c r="F131" s="4"/>
      <c r="G131" s="36"/>
    </row>
    <row r="132" spans="1:7" s="2" customFormat="1" ht="13.5" thickBot="1" x14ac:dyDescent="0.3">
      <c r="A132" s="34"/>
      <c r="B132" s="306"/>
      <c r="C132" s="306"/>
      <c r="D132" s="306"/>
      <c r="E132" s="14" t="s">
        <v>2</v>
      </c>
      <c r="F132" s="15"/>
      <c r="G132" s="36"/>
    </row>
    <row r="133" spans="1:7" s="2" customFormat="1" ht="6.75" customHeight="1" x14ac:dyDescent="0.25">
      <c r="A133" s="34"/>
      <c r="D133" s="3"/>
      <c r="F133" s="4"/>
      <c r="G133" s="36"/>
    </row>
    <row r="134" spans="1:7" s="2" customFormat="1" x14ac:dyDescent="0.25">
      <c r="A134" s="34"/>
      <c r="B134" s="297"/>
      <c r="C134" s="298"/>
      <c r="D134" s="299"/>
      <c r="F134" s="4"/>
      <c r="G134" s="36"/>
    </row>
    <row r="135" spans="1:7" s="2" customFormat="1" x14ac:dyDescent="0.25">
      <c r="A135" s="34"/>
      <c r="B135" s="300"/>
      <c r="C135" s="301"/>
      <c r="D135" s="302"/>
      <c r="F135" s="4"/>
      <c r="G135" s="36"/>
    </row>
    <row r="136" spans="1:7" s="2" customFormat="1" x14ac:dyDescent="0.25">
      <c r="A136" s="34"/>
      <c r="B136" s="300"/>
      <c r="C136" s="301"/>
      <c r="D136" s="302"/>
      <c r="F136" s="4"/>
      <c r="G136" s="36"/>
    </row>
    <row r="137" spans="1:7" s="2" customFormat="1" x14ac:dyDescent="0.25">
      <c r="A137" s="34"/>
      <c r="B137" s="300"/>
      <c r="C137" s="301"/>
      <c r="D137" s="302"/>
      <c r="F137" s="4"/>
      <c r="G137" s="36"/>
    </row>
    <row r="138" spans="1:7" s="2" customFormat="1" x14ac:dyDescent="0.25">
      <c r="A138" s="34"/>
      <c r="B138" s="300"/>
      <c r="C138" s="301"/>
      <c r="D138" s="302"/>
      <c r="F138" s="4"/>
      <c r="G138" s="36"/>
    </row>
    <row r="139" spans="1:7" s="2" customFormat="1" x14ac:dyDescent="0.25">
      <c r="A139" s="34"/>
      <c r="B139" s="300"/>
      <c r="C139" s="301"/>
      <c r="D139" s="302"/>
      <c r="F139" s="4"/>
      <c r="G139" s="36"/>
    </row>
    <row r="140" spans="1:7" s="2" customFormat="1" x14ac:dyDescent="0.25">
      <c r="A140" s="34"/>
      <c r="B140" s="303"/>
      <c r="C140" s="304"/>
      <c r="D140" s="305"/>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IF(F132="Yes",1,IF(F132="No",0,IF(AND(ISBLANK(F142),ISNUMBER(F129)),1,IF(F142&gt;0,LOOKUP(F129/F142,$H$7:$H$11),IF(ISTEXT(D122),0,"")))))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06" t="s">
        <v>306</v>
      </c>
      <c r="C156" s="306"/>
      <c r="D156" s="306"/>
      <c r="F156" s="4"/>
      <c r="G156" s="36"/>
    </row>
    <row r="157" spans="1:7" s="2" customFormat="1" ht="13.5" thickBot="1" x14ac:dyDescent="0.3">
      <c r="A157" s="34"/>
      <c r="B157" s="306"/>
      <c r="C157" s="306"/>
      <c r="D157" s="306"/>
      <c r="E157" s="14" t="s">
        <v>2</v>
      </c>
      <c r="F157" s="15"/>
      <c r="G157" s="36"/>
    </row>
    <row r="158" spans="1:7" s="2" customFormat="1" ht="6.75" customHeight="1" x14ac:dyDescent="0.25">
      <c r="A158" s="34"/>
      <c r="D158" s="3"/>
      <c r="F158" s="4"/>
      <c r="G158" s="36"/>
    </row>
    <row r="159" spans="1:7" s="2" customFormat="1" x14ac:dyDescent="0.25">
      <c r="A159" s="34"/>
      <c r="B159" s="297"/>
      <c r="C159" s="298"/>
      <c r="D159" s="299"/>
      <c r="F159" s="4"/>
      <c r="G159" s="36"/>
    </row>
    <row r="160" spans="1:7" s="2" customFormat="1" x14ac:dyDescent="0.25">
      <c r="A160" s="34"/>
      <c r="B160" s="300"/>
      <c r="C160" s="301"/>
      <c r="D160" s="302"/>
      <c r="F160" s="4"/>
      <c r="G160" s="36"/>
    </row>
    <row r="161" spans="1:7" s="2" customFormat="1" x14ac:dyDescent="0.25">
      <c r="A161" s="34"/>
      <c r="B161" s="300"/>
      <c r="C161" s="301"/>
      <c r="D161" s="302"/>
      <c r="F161" s="4"/>
      <c r="G161" s="36"/>
    </row>
    <row r="162" spans="1:7" s="2" customFormat="1" x14ac:dyDescent="0.25">
      <c r="A162" s="34"/>
      <c r="B162" s="300"/>
      <c r="C162" s="301"/>
      <c r="D162" s="302"/>
      <c r="F162" s="4"/>
      <c r="G162" s="36"/>
    </row>
    <row r="163" spans="1:7" s="2" customFormat="1" x14ac:dyDescent="0.25">
      <c r="A163" s="34"/>
      <c r="B163" s="300"/>
      <c r="C163" s="301"/>
      <c r="D163" s="302"/>
      <c r="F163" s="4"/>
      <c r="G163" s="36"/>
    </row>
    <row r="164" spans="1:7" s="2" customFormat="1" x14ac:dyDescent="0.25">
      <c r="A164" s="34"/>
      <c r="B164" s="300"/>
      <c r="C164" s="301"/>
      <c r="D164" s="302"/>
      <c r="F164" s="4"/>
      <c r="G164" s="36"/>
    </row>
    <row r="165" spans="1:7" s="2" customFormat="1" x14ac:dyDescent="0.25">
      <c r="A165" s="34"/>
      <c r="B165" s="303"/>
      <c r="C165" s="304"/>
      <c r="D165" s="305"/>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IF(F157="Yes",1,IF(F157="No",0,IF(AND(ISBLANK(F167),ISNUMBER(F154)),1,IF(F167&gt;0,LOOKUP(F154/F167,$H$7:$H$11),IF(ISTEXT(D147),0,"")))))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38"/>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06" t="s">
        <v>306</v>
      </c>
      <c r="C181" s="306"/>
      <c r="D181" s="306"/>
      <c r="F181" s="4"/>
      <c r="G181" s="36"/>
    </row>
    <row r="182" spans="1:7" s="2" customFormat="1" ht="13.5" thickBot="1" x14ac:dyDescent="0.3">
      <c r="A182" s="34"/>
      <c r="B182" s="306"/>
      <c r="C182" s="306"/>
      <c r="D182" s="306"/>
      <c r="E182" s="14" t="s">
        <v>2</v>
      </c>
      <c r="F182" s="15"/>
      <c r="G182" s="36"/>
    </row>
    <row r="183" spans="1:7" s="2" customFormat="1" ht="6.75" customHeight="1" x14ac:dyDescent="0.25">
      <c r="A183" s="34"/>
      <c r="D183" s="3"/>
      <c r="F183" s="4"/>
      <c r="G183" s="36"/>
    </row>
    <row r="184" spans="1:7" s="2" customFormat="1" x14ac:dyDescent="0.25">
      <c r="A184" s="34"/>
      <c r="B184" s="297"/>
      <c r="C184" s="298"/>
      <c r="D184" s="299"/>
      <c r="F184" s="4"/>
      <c r="G184" s="36"/>
    </row>
    <row r="185" spans="1:7" s="2" customFormat="1" x14ac:dyDescent="0.25">
      <c r="A185" s="34"/>
      <c r="B185" s="300"/>
      <c r="C185" s="301"/>
      <c r="D185" s="302"/>
      <c r="F185" s="4"/>
      <c r="G185" s="36"/>
    </row>
    <row r="186" spans="1:7" s="2" customFormat="1" x14ac:dyDescent="0.25">
      <c r="A186" s="34"/>
      <c r="B186" s="300"/>
      <c r="C186" s="301"/>
      <c r="D186" s="302"/>
      <c r="F186" s="4"/>
      <c r="G186" s="36"/>
    </row>
    <row r="187" spans="1:7" s="2" customFormat="1" x14ac:dyDescent="0.25">
      <c r="A187" s="34"/>
      <c r="B187" s="300"/>
      <c r="C187" s="301"/>
      <c r="D187" s="302"/>
      <c r="F187" s="4"/>
      <c r="G187" s="36"/>
    </row>
    <row r="188" spans="1:7" s="2" customFormat="1" x14ac:dyDescent="0.25">
      <c r="A188" s="34"/>
      <c r="B188" s="300"/>
      <c r="C188" s="301"/>
      <c r="D188" s="302"/>
      <c r="F188" s="4"/>
      <c r="G188" s="36"/>
    </row>
    <row r="189" spans="1:7" s="2" customFormat="1" x14ac:dyDescent="0.25">
      <c r="A189" s="34"/>
      <c r="B189" s="300"/>
      <c r="C189" s="301"/>
      <c r="D189" s="302"/>
      <c r="F189" s="4"/>
      <c r="G189" s="36"/>
    </row>
    <row r="190" spans="1:7" s="2" customFormat="1" x14ac:dyDescent="0.25">
      <c r="A190" s="34"/>
      <c r="B190" s="303"/>
      <c r="C190" s="304"/>
      <c r="D190" s="305"/>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IF(F182="Yes",1,IF(F182="No",0,IF(AND(ISBLANK(F192),ISNUMBER(F179)),1,IF(F192&gt;0,LOOKUP(F179/F192,$H$7:$H$11),IF(ISTEXT(D172),0,"")))))</f>
        <v/>
      </c>
      <c r="G194" s="36"/>
    </row>
    <row r="195" spans="1:7" s="2" customForma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234</v>
      </c>
      <c r="C197" s="41"/>
      <c r="D197" s="154"/>
      <c r="G197" s="39"/>
    </row>
    <row r="198" spans="1:7" s="45" customFormat="1" ht="12" x14ac:dyDescent="0.25">
      <c r="A198" s="42"/>
      <c r="B198" s="135"/>
      <c r="C198" s="43"/>
      <c r="D198" s="155" t="s">
        <v>147</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9"/>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9"/>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N/A</v>
      </c>
      <c r="G204" s="36"/>
    </row>
    <row r="205" spans="1:7" s="2" customFormat="1" ht="6.75" customHeight="1" x14ac:dyDescent="0.25">
      <c r="A205" s="34"/>
      <c r="D205" s="3"/>
      <c r="F205" s="4"/>
      <c r="G205" s="36"/>
    </row>
    <row r="206" spans="1:7" s="2" customFormat="1" ht="13.5" customHeight="1" thickBot="1" x14ac:dyDescent="0.3">
      <c r="A206" s="34"/>
      <c r="B206" s="306" t="s">
        <v>306</v>
      </c>
      <c r="C206" s="306"/>
      <c r="D206" s="306"/>
      <c r="F206" s="4"/>
      <c r="G206" s="36"/>
    </row>
    <row r="207" spans="1:7" s="2" customFormat="1" ht="13.5" thickBot="1" x14ac:dyDescent="0.3">
      <c r="A207" s="34"/>
      <c r="B207" s="306"/>
      <c r="C207" s="306"/>
      <c r="D207" s="306"/>
      <c r="E207" s="14" t="s">
        <v>2</v>
      </c>
      <c r="F207" s="15"/>
      <c r="G207" s="36"/>
    </row>
    <row r="208" spans="1:7" s="2" customFormat="1" ht="6.75" customHeight="1" x14ac:dyDescent="0.25">
      <c r="A208" s="34"/>
      <c r="D208" s="3"/>
      <c r="F208" s="4"/>
      <c r="G208" s="36"/>
    </row>
    <row r="209" spans="1:7" s="2" customFormat="1" x14ac:dyDescent="0.25">
      <c r="A209" s="34"/>
      <c r="B209" s="297"/>
      <c r="C209" s="298"/>
      <c r="D209" s="299"/>
      <c r="F209" s="4"/>
      <c r="G209" s="36"/>
    </row>
    <row r="210" spans="1:7" s="2" customFormat="1" x14ac:dyDescent="0.25">
      <c r="A210" s="34"/>
      <c r="B210" s="300"/>
      <c r="C210" s="301"/>
      <c r="D210" s="302"/>
      <c r="F210" s="4"/>
      <c r="G210" s="36"/>
    </row>
    <row r="211" spans="1:7" s="2" customFormat="1" x14ac:dyDescent="0.25">
      <c r="A211" s="34"/>
      <c r="B211" s="300"/>
      <c r="C211" s="301"/>
      <c r="D211" s="302"/>
      <c r="F211" s="4"/>
      <c r="G211" s="36"/>
    </row>
    <row r="212" spans="1:7" s="2" customFormat="1" x14ac:dyDescent="0.25">
      <c r="A212" s="34"/>
      <c r="B212" s="300"/>
      <c r="C212" s="301"/>
      <c r="D212" s="302"/>
      <c r="F212" s="4"/>
      <c r="G212" s="36"/>
    </row>
    <row r="213" spans="1:7" s="2" customFormat="1" x14ac:dyDescent="0.25">
      <c r="A213" s="34"/>
      <c r="B213" s="300"/>
      <c r="C213" s="301"/>
      <c r="D213" s="302"/>
      <c r="F213" s="4"/>
      <c r="G213" s="36"/>
    </row>
    <row r="214" spans="1:7" s="2" customFormat="1" x14ac:dyDescent="0.25">
      <c r="A214" s="34"/>
      <c r="B214" s="300"/>
      <c r="C214" s="301"/>
      <c r="D214" s="302"/>
      <c r="F214" s="4"/>
      <c r="G214" s="36"/>
    </row>
    <row r="215" spans="1:7" s="2" customFormat="1" x14ac:dyDescent="0.25">
      <c r="A215" s="34"/>
      <c r="B215" s="303"/>
      <c r="C215" s="304"/>
      <c r="D215" s="305"/>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t="str">
        <f>IF(F207="Yes",1,IF(F207="No",0,IF(AND(ISBLANK(F217),ISNUMBER(F204)),1,IF(F217&gt;0,LOOKUP(F204/F217,$H$7:$H$11),IF(ISTEXT(D197),0,"")))))</f>
        <v/>
      </c>
      <c r="G219" s="36"/>
    </row>
    <row r="220" spans="1:7" s="2" customFormat="1"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234</v>
      </c>
      <c r="C222" s="41"/>
      <c r="D222" s="154"/>
      <c r="G222" s="39"/>
    </row>
    <row r="223" spans="1:7" s="45" customFormat="1" ht="12" x14ac:dyDescent="0.25">
      <c r="A223" s="42"/>
      <c r="B223" s="135"/>
      <c r="C223" s="43"/>
      <c r="D223" s="155" t="s">
        <v>147</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9"/>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9"/>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306" t="s">
        <v>306</v>
      </c>
      <c r="C231" s="306"/>
      <c r="D231" s="306"/>
      <c r="F231" s="4"/>
      <c r="G231" s="36"/>
    </row>
    <row r="232" spans="1:7" s="2" customFormat="1" ht="13.5" thickBot="1" x14ac:dyDescent="0.3">
      <c r="A232" s="34"/>
      <c r="B232" s="306"/>
      <c r="C232" s="306"/>
      <c r="D232" s="306"/>
      <c r="E232" s="14" t="s">
        <v>2</v>
      </c>
      <c r="F232" s="15"/>
      <c r="G232" s="36"/>
    </row>
    <row r="233" spans="1:7" s="2" customFormat="1" ht="6.75" customHeight="1" x14ac:dyDescent="0.25">
      <c r="A233" s="34"/>
      <c r="D233" s="3"/>
      <c r="F233" s="4"/>
      <c r="G233" s="36"/>
    </row>
    <row r="234" spans="1:7" s="2" customFormat="1" x14ac:dyDescent="0.25">
      <c r="A234" s="34"/>
      <c r="B234" s="297"/>
      <c r="C234" s="298"/>
      <c r="D234" s="299"/>
      <c r="F234" s="4"/>
      <c r="G234" s="36"/>
    </row>
    <row r="235" spans="1:7" s="2" customFormat="1" x14ac:dyDescent="0.25">
      <c r="A235" s="34"/>
      <c r="B235" s="300"/>
      <c r="C235" s="301"/>
      <c r="D235" s="302"/>
      <c r="F235" s="4"/>
      <c r="G235" s="36"/>
    </row>
    <row r="236" spans="1:7" s="2" customFormat="1" x14ac:dyDescent="0.25">
      <c r="A236" s="34"/>
      <c r="B236" s="300"/>
      <c r="C236" s="301"/>
      <c r="D236" s="302"/>
      <c r="F236" s="4"/>
      <c r="G236" s="36"/>
    </row>
    <row r="237" spans="1:7" s="2" customFormat="1" x14ac:dyDescent="0.25">
      <c r="A237" s="34"/>
      <c r="B237" s="300"/>
      <c r="C237" s="301"/>
      <c r="D237" s="302"/>
      <c r="F237" s="4"/>
      <c r="G237" s="36"/>
    </row>
    <row r="238" spans="1:7" s="2" customFormat="1" x14ac:dyDescent="0.25">
      <c r="A238" s="34"/>
      <c r="B238" s="300"/>
      <c r="C238" s="301"/>
      <c r="D238" s="302"/>
      <c r="F238" s="4"/>
      <c r="G238" s="36"/>
    </row>
    <row r="239" spans="1:7" s="2" customFormat="1" x14ac:dyDescent="0.25">
      <c r="A239" s="34"/>
      <c r="B239" s="300"/>
      <c r="C239" s="301"/>
      <c r="D239" s="302"/>
      <c r="F239" s="4"/>
      <c r="G239" s="36"/>
    </row>
    <row r="240" spans="1:7" s="2" customFormat="1" x14ac:dyDescent="0.25">
      <c r="A240" s="34"/>
      <c r="B240" s="303"/>
      <c r="C240" s="304"/>
      <c r="D240" s="305"/>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IF(F232="Yes",1,IF(F232="No",0,IF(AND(ISBLANK(F242),ISNUMBER(F229)),1,IF(F242&gt;0,LOOKUP(F229/F242,$H$7:$H$11),IF(ISTEXT(D222),0,"")))))</f>
        <v/>
      </c>
      <c r="G244" s="36"/>
    </row>
    <row r="245" spans="1:7" s="2" customFormat="1"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234</v>
      </c>
      <c r="C247" s="41"/>
      <c r="D247" s="154"/>
      <c r="G247" s="39"/>
    </row>
    <row r="248" spans="1:7" s="45" customFormat="1" ht="12" x14ac:dyDescent="0.25">
      <c r="A248" s="42"/>
      <c r="B248" s="135"/>
      <c r="C248" s="43"/>
      <c r="D248" s="155" t="s">
        <v>147</v>
      </c>
      <c r="F248" s="46"/>
      <c r="G248" s="47"/>
    </row>
    <row r="249" spans="1:7" s="33" customFormat="1" ht="6.75" customHeight="1" thickBot="1" x14ac:dyDescent="0.3">
      <c r="A249" s="40"/>
      <c r="B249" s="17"/>
      <c r="C249" s="41"/>
      <c r="D249" s="38"/>
      <c r="F249" s="19"/>
      <c r="G249" s="39"/>
    </row>
    <row r="250" spans="1:7" s="2" customFormat="1" ht="13.5" thickBot="1" x14ac:dyDescent="0.3">
      <c r="A250" s="34"/>
      <c r="B250" s="2" t="s">
        <v>18</v>
      </c>
      <c r="D250" s="3"/>
      <c r="E250" s="14" t="s">
        <v>2</v>
      </c>
      <c r="F250" s="139"/>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9"/>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306" t="s">
        <v>306</v>
      </c>
      <c r="C256" s="306"/>
      <c r="D256" s="306"/>
      <c r="F256" s="4"/>
      <c r="G256" s="36"/>
    </row>
    <row r="257" spans="1:7" s="2" customFormat="1" ht="13.5" thickBot="1" x14ac:dyDescent="0.3">
      <c r="A257" s="34"/>
      <c r="B257" s="306"/>
      <c r="C257" s="306"/>
      <c r="D257" s="306"/>
      <c r="E257" s="14" t="s">
        <v>2</v>
      </c>
      <c r="F257" s="15"/>
      <c r="G257" s="36"/>
    </row>
    <row r="258" spans="1:7" s="2" customFormat="1" ht="6.75" customHeight="1" x14ac:dyDescent="0.25">
      <c r="A258" s="34"/>
      <c r="D258" s="3"/>
      <c r="F258" s="4"/>
      <c r="G258" s="36"/>
    </row>
    <row r="259" spans="1:7" s="2" customFormat="1" x14ac:dyDescent="0.25">
      <c r="A259" s="34"/>
      <c r="B259" s="297"/>
      <c r="C259" s="298"/>
      <c r="D259" s="299"/>
      <c r="F259" s="4"/>
      <c r="G259" s="36"/>
    </row>
    <row r="260" spans="1:7" s="2" customFormat="1" x14ac:dyDescent="0.25">
      <c r="A260" s="34"/>
      <c r="B260" s="300"/>
      <c r="C260" s="301"/>
      <c r="D260" s="302"/>
      <c r="F260" s="4"/>
      <c r="G260" s="36"/>
    </row>
    <row r="261" spans="1:7" s="2" customFormat="1" x14ac:dyDescent="0.25">
      <c r="A261" s="34"/>
      <c r="B261" s="300"/>
      <c r="C261" s="301"/>
      <c r="D261" s="302"/>
      <c r="F261" s="4"/>
      <c r="G261" s="36"/>
    </row>
    <row r="262" spans="1:7" s="2" customFormat="1" x14ac:dyDescent="0.25">
      <c r="A262" s="34"/>
      <c r="B262" s="300"/>
      <c r="C262" s="301"/>
      <c r="D262" s="302"/>
      <c r="F262" s="4"/>
      <c r="G262" s="36"/>
    </row>
    <row r="263" spans="1:7" s="2" customFormat="1" x14ac:dyDescent="0.25">
      <c r="A263" s="34"/>
      <c r="B263" s="300"/>
      <c r="C263" s="301"/>
      <c r="D263" s="302"/>
      <c r="F263" s="4"/>
      <c r="G263" s="36"/>
    </row>
    <row r="264" spans="1:7" s="2" customFormat="1" x14ac:dyDescent="0.25">
      <c r="A264" s="34"/>
      <c r="B264" s="300"/>
      <c r="C264" s="301"/>
      <c r="D264" s="302"/>
      <c r="F264" s="4"/>
      <c r="G264" s="36"/>
    </row>
    <row r="265" spans="1:7" s="2" customFormat="1" x14ac:dyDescent="0.25">
      <c r="A265" s="34"/>
      <c r="B265" s="303"/>
      <c r="C265" s="304"/>
      <c r="D265" s="305"/>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IF(F257="Yes",1,IF(F257="No",0,IF(AND(ISBLANK(F267),ISNUMBER(F254)),1,IF(F267&gt;0,LOOKUP(F254/F267,$H$7:$H$11),IF(ISTEXT(D247),0,"")))))</f>
        <v/>
      </c>
      <c r="G269" s="36"/>
    </row>
    <row r="270" spans="1:7" s="2" customFormat="1" x14ac:dyDescent="0.25">
      <c r="A270" s="48"/>
      <c r="B270" s="49"/>
      <c r="C270" s="49"/>
      <c r="D270" s="50"/>
      <c r="E270" s="49"/>
      <c r="F270" s="51"/>
      <c r="G270" s="52"/>
    </row>
  </sheetData>
  <mergeCells count="20">
    <mergeCell ref="B159:D165"/>
    <mergeCell ref="B156:D157"/>
    <mergeCell ref="B209:D215"/>
    <mergeCell ref="B181:D182"/>
    <mergeCell ref="B206:D207"/>
    <mergeCell ref="B29:D30"/>
    <mergeCell ref="B56:D57"/>
    <mergeCell ref="B81:D82"/>
    <mergeCell ref="B106:D107"/>
    <mergeCell ref="B131:D132"/>
    <mergeCell ref="B231:D232"/>
    <mergeCell ref="B256:D257"/>
    <mergeCell ref="B234:D240"/>
    <mergeCell ref="B259:D265"/>
    <mergeCell ref="B32:D38"/>
    <mergeCell ref="B184:D190"/>
    <mergeCell ref="B59:D65"/>
    <mergeCell ref="B84:D90"/>
    <mergeCell ref="B109:D115"/>
    <mergeCell ref="B134:D140"/>
  </mergeCells>
  <dataValidations count="1">
    <dataValidation type="list" showInputMessage="1" showErrorMessage="1" sqref="F57 F157 F132 F107 F82 F182 F232 F207 F257">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55000000000000004" right="0.55000000000000004" top="0.75" bottom="0.75" header="0.3" footer="0.3"/>
  <pageSetup scale="75" orientation="portrait" r:id="rId1"/>
  <headerFooter>
    <oddHeader>&amp;C&amp;"-,Bold"&amp;14DSRIP Annual Reporting Form</oddHeader>
    <oddFooter>&amp;C&amp;A&amp;R&amp;P of &amp;N&amp;L&amp;D</oddFooter>
  </headerFooter>
  <rowBreaks count="3" manualBreakCount="3">
    <brk id="70" max="16383" man="1"/>
    <brk id="145" max="16383" man="1"/>
    <brk id="220"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8"/>
  </sheetPr>
  <dimension ref="A1:H195"/>
  <sheetViews>
    <sheetView showGridLines="0" view="pageBreakPreview" zoomScale="85" zoomScaleNormal="90" zoomScaleSheetLayoutView="85" zoomScalePageLayoutView="90" workbookViewId="0"/>
  </sheetViews>
  <sheetFormatPr defaultColWidth="10" defaultRowHeight="12.75" x14ac:dyDescent="0.25"/>
  <cols>
    <col min="1" max="1" width="1.7109375" style="5" customWidth="1"/>
    <col min="2" max="2" width="2.140625" style="5" customWidth="1"/>
    <col min="3" max="3" width="20.85546875" style="5" customWidth="1"/>
    <col min="4" max="4" width="75.28515625" style="11" customWidth="1"/>
    <col min="5" max="5" width="2.7109375" style="5" customWidth="1"/>
    <col min="6" max="6" width="14.42578125" style="7" customWidth="1"/>
    <col min="7" max="7" width="3.2851562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UCLA Health System</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41212</v>
      </c>
    </row>
    <row r="5" spans="1:8" ht="15.75" thickBot="1" x14ac:dyDescent="0.3">
      <c r="A5" s="64" t="s">
        <v>180</v>
      </c>
    </row>
    <row r="6" spans="1:8" ht="15" thickBot="1" x14ac:dyDescent="0.3">
      <c r="D6" s="93" t="s">
        <v>143</v>
      </c>
      <c r="E6" s="12" t="s">
        <v>2</v>
      </c>
      <c r="F6" s="15" t="s">
        <v>191</v>
      </c>
      <c r="H6" s="73">
        <v>0</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129</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1579050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1579050</v>
      </c>
      <c r="G19" s="36"/>
    </row>
    <row r="20" spans="1:7" s="73" customFormat="1" ht="15" x14ac:dyDescent="0.25">
      <c r="A20" s="81"/>
      <c r="B20" s="64"/>
      <c r="C20" s="64"/>
      <c r="D20" s="72"/>
      <c r="F20" s="74"/>
      <c r="G20" s="75"/>
    </row>
    <row r="21" spans="1:7" s="73" customFormat="1" ht="15" x14ac:dyDescent="0.25">
      <c r="A21" s="76"/>
      <c r="B21" s="77" t="s">
        <v>181</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14</v>
      </c>
      <c r="G23" s="80"/>
    </row>
    <row r="24" spans="1:7" ht="6.75" customHeight="1" thickBot="1" x14ac:dyDescent="0.3">
      <c r="A24" s="79"/>
      <c r="G24" s="80"/>
    </row>
    <row r="25" spans="1:7" ht="13.5" thickBot="1" x14ac:dyDescent="0.3">
      <c r="A25" s="79"/>
      <c r="B25" s="5" t="s">
        <v>32</v>
      </c>
      <c r="E25" s="14" t="s">
        <v>2</v>
      </c>
      <c r="F25" s="139">
        <v>855</v>
      </c>
      <c r="G25" s="80"/>
    </row>
    <row r="26" spans="1:7" ht="6.75" customHeight="1" thickBot="1" x14ac:dyDescent="0.3">
      <c r="A26" s="79"/>
      <c r="G26" s="80"/>
    </row>
    <row r="27" spans="1:7" ht="13.5" thickBot="1" x14ac:dyDescent="0.3">
      <c r="A27" s="79"/>
      <c r="C27" s="5" t="s">
        <v>182</v>
      </c>
      <c r="F27" s="267">
        <f>IF(F25&gt;F23,F23/F25,"N/A")</f>
        <v>1.6374269005847954E-2</v>
      </c>
      <c r="G27" s="80"/>
    </row>
    <row r="28" spans="1:7" ht="6.75" customHeight="1" x14ac:dyDescent="0.25">
      <c r="A28" s="79"/>
      <c r="G28" s="80"/>
    </row>
    <row r="29" spans="1:7" s="2" customFormat="1" x14ac:dyDescent="0.25">
      <c r="A29" s="34"/>
      <c r="B29" s="309" t="s">
        <v>305</v>
      </c>
      <c r="C29" s="310"/>
      <c r="D29" s="310"/>
      <c r="E29" s="45"/>
      <c r="F29" s="46"/>
      <c r="G29" s="36"/>
    </row>
    <row r="30" spans="1:7" s="2" customFormat="1" x14ac:dyDescent="0.25">
      <c r="A30" s="34"/>
      <c r="B30" s="310"/>
      <c r="C30" s="310"/>
      <c r="D30" s="310"/>
      <c r="E30" s="45"/>
      <c r="F30" s="46"/>
      <c r="G30" s="36"/>
    </row>
    <row r="31" spans="1:7" s="2" customFormat="1" ht="6.75" customHeight="1" x14ac:dyDescent="0.25">
      <c r="A31" s="34"/>
      <c r="D31" s="3"/>
      <c r="F31" s="4"/>
      <c r="G31" s="36"/>
    </row>
    <row r="32" spans="1:7" s="2" customFormat="1" ht="209.25" customHeight="1" x14ac:dyDescent="0.25">
      <c r="A32" s="34"/>
      <c r="B32" s="297" t="s">
        <v>369</v>
      </c>
      <c r="C32" s="298"/>
      <c r="D32" s="299"/>
      <c r="F32" s="4"/>
      <c r="G32" s="36"/>
    </row>
    <row r="33" spans="1:7" s="2" customFormat="1" ht="310.5" customHeight="1" x14ac:dyDescent="0.25">
      <c r="A33" s="34"/>
      <c r="B33" s="300"/>
      <c r="C33" s="301"/>
      <c r="D33" s="302"/>
      <c r="F33" s="4"/>
      <c r="G33" s="36"/>
    </row>
    <row r="34" spans="1:7" s="2" customFormat="1" ht="282.75" customHeight="1" x14ac:dyDescent="0.25">
      <c r="A34" s="34"/>
      <c r="B34" s="300"/>
      <c r="C34" s="301"/>
      <c r="D34" s="302"/>
      <c r="F34" s="4"/>
      <c r="G34" s="36"/>
    </row>
    <row r="35" spans="1:7" s="2" customFormat="1" x14ac:dyDescent="0.25">
      <c r="A35" s="34"/>
      <c r="B35" s="300"/>
      <c r="C35" s="301"/>
      <c r="D35" s="302"/>
      <c r="F35" s="4"/>
      <c r="G35" s="36"/>
    </row>
    <row r="36" spans="1:7" s="2" customFormat="1" x14ac:dyDescent="0.25">
      <c r="A36" s="34"/>
      <c r="B36" s="300"/>
      <c r="C36" s="301"/>
      <c r="D36" s="302"/>
      <c r="F36" s="4"/>
      <c r="G36" s="36"/>
    </row>
    <row r="37" spans="1:7" s="2" customFormat="1" x14ac:dyDescent="0.25">
      <c r="A37" s="34"/>
      <c r="B37" s="300"/>
      <c r="C37" s="301"/>
      <c r="D37" s="302"/>
      <c r="F37" s="4"/>
      <c r="G37" s="36"/>
    </row>
    <row r="38" spans="1:7" s="2" customFormat="1" x14ac:dyDescent="0.25">
      <c r="A38" s="34"/>
      <c r="B38" s="303"/>
      <c r="C38" s="304"/>
      <c r="D38" s="305"/>
      <c r="F38" s="4"/>
      <c r="G38" s="36"/>
    </row>
    <row r="39" spans="1:7" ht="6.75" customHeight="1" thickBot="1" x14ac:dyDescent="0.3">
      <c r="A39" s="79"/>
      <c r="G39" s="80"/>
    </row>
    <row r="40" spans="1:7" ht="13.5" thickBot="1" x14ac:dyDescent="0.3">
      <c r="A40" s="79"/>
      <c r="B40" s="5" t="s">
        <v>176</v>
      </c>
      <c r="E40" s="14" t="s">
        <v>2</v>
      </c>
      <c r="F40" s="54" t="s">
        <v>191</v>
      </c>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f>IF(ISNUMBER(F40),LOOKUP(F42,$H$6:$H$10),IF(F23&lt;F25,1,IF(F6="Yes",0,"")))</f>
        <v>1</v>
      </c>
      <c r="G44" s="80"/>
    </row>
    <row r="45" spans="1:7" s="2" customFormat="1" ht="6.75" customHeight="1" x14ac:dyDescent="0.25">
      <c r="A45" s="48"/>
      <c r="B45" s="49"/>
      <c r="C45" s="49"/>
      <c r="D45" s="50"/>
      <c r="E45" s="49"/>
      <c r="F45" s="51"/>
      <c r="G45" s="52"/>
    </row>
    <row r="46" spans="1:7" s="2" customFormat="1" ht="6.75" customHeight="1" x14ac:dyDescent="0.25">
      <c r="A46" s="34"/>
      <c r="D46" s="3"/>
      <c r="F46" s="4"/>
      <c r="G46" s="36"/>
    </row>
    <row r="47" spans="1:7" s="33" customFormat="1" ht="28.5" x14ac:dyDescent="0.25">
      <c r="A47" s="40"/>
      <c r="B47" s="41" t="s">
        <v>234</v>
      </c>
      <c r="C47" s="41"/>
      <c r="D47" s="154" t="s">
        <v>330</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v>17</v>
      </c>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v>819</v>
      </c>
      <c r="G52" s="36"/>
    </row>
    <row r="53" spans="1:7" s="2" customFormat="1" ht="6.75" customHeight="1" thickBot="1" x14ac:dyDescent="0.3">
      <c r="A53" s="34"/>
      <c r="D53" s="3"/>
      <c r="F53" s="4"/>
      <c r="G53" s="36"/>
    </row>
    <row r="54" spans="1:7" s="2" customFormat="1" ht="13.5" thickBot="1" x14ac:dyDescent="0.3">
      <c r="A54" s="34"/>
      <c r="C54" s="2" t="s">
        <v>14</v>
      </c>
      <c r="D54" s="3"/>
      <c r="F54" s="267">
        <f>IF(F52&gt;F50,F50/F52,IF(F57&gt;0,F57,"N/A"))</f>
        <v>2.0757020757020756E-2</v>
      </c>
      <c r="G54" s="36"/>
    </row>
    <row r="55" spans="1:7" s="2" customFormat="1" ht="6.75" customHeight="1" x14ac:dyDescent="0.25">
      <c r="A55" s="34"/>
      <c r="D55" s="3"/>
      <c r="F55" s="4"/>
      <c r="G55" s="36"/>
    </row>
    <row r="56" spans="1:7" s="2" customFormat="1" ht="13.5" customHeight="1" thickBot="1" x14ac:dyDescent="0.3">
      <c r="A56" s="34"/>
      <c r="B56" s="306" t="s">
        <v>306</v>
      </c>
      <c r="C56" s="306"/>
      <c r="D56" s="306"/>
      <c r="F56" s="4"/>
      <c r="G56" s="36"/>
    </row>
    <row r="57" spans="1:7" s="2" customFormat="1" ht="13.5" thickBot="1" x14ac:dyDescent="0.3">
      <c r="A57" s="34"/>
      <c r="B57" s="306"/>
      <c r="C57" s="306"/>
      <c r="D57" s="306"/>
      <c r="E57" s="14" t="s">
        <v>2</v>
      </c>
      <c r="F57" s="15" t="s">
        <v>191</v>
      </c>
      <c r="G57" s="36"/>
    </row>
    <row r="58" spans="1:7" s="2" customFormat="1" ht="6.75" customHeight="1" x14ac:dyDescent="0.25">
      <c r="A58" s="34"/>
      <c r="D58" s="3"/>
      <c r="F58" s="4"/>
      <c r="G58" s="36"/>
    </row>
    <row r="59" spans="1:7" s="2" customFormat="1" ht="93.75" customHeight="1" x14ac:dyDescent="0.25">
      <c r="A59" s="34"/>
      <c r="B59" s="297" t="s">
        <v>367</v>
      </c>
      <c r="C59" s="298"/>
      <c r="D59" s="299"/>
      <c r="F59" s="4"/>
      <c r="G59" s="36"/>
    </row>
    <row r="60" spans="1:7" s="2" customFormat="1" x14ac:dyDescent="0.25">
      <c r="A60" s="34"/>
      <c r="B60" s="300"/>
      <c r="C60" s="301"/>
      <c r="D60" s="302"/>
      <c r="F60" s="4"/>
      <c r="G60" s="36"/>
    </row>
    <row r="61" spans="1:7" s="2" customFormat="1" x14ac:dyDescent="0.25">
      <c r="A61" s="34"/>
      <c r="B61" s="300"/>
      <c r="C61" s="301"/>
      <c r="D61" s="302"/>
      <c r="F61" s="4"/>
      <c r="G61" s="36"/>
    </row>
    <row r="62" spans="1:7" s="2" customFormat="1" x14ac:dyDescent="0.25">
      <c r="A62" s="34"/>
      <c r="B62" s="300"/>
      <c r="C62" s="301"/>
      <c r="D62" s="302"/>
      <c r="F62" s="4"/>
      <c r="G62" s="36"/>
    </row>
    <row r="63" spans="1:7" s="2" customFormat="1" x14ac:dyDescent="0.25">
      <c r="A63" s="34"/>
      <c r="B63" s="300"/>
      <c r="C63" s="301"/>
      <c r="D63" s="302"/>
      <c r="F63" s="4"/>
      <c r="G63" s="36"/>
    </row>
    <row r="64" spans="1:7" s="2" customFormat="1" x14ac:dyDescent="0.25">
      <c r="A64" s="34"/>
      <c r="B64" s="300"/>
      <c r="C64" s="301"/>
      <c r="D64" s="302"/>
      <c r="F64" s="4"/>
      <c r="G64" s="36"/>
    </row>
    <row r="65" spans="1:7" s="2" customFormat="1" x14ac:dyDescent="0.25">
      <c r="A65" s="34"/>
      <c r="B65" s="303"/>
      <c r="C65" s="304"/>
      <c r="D65" s="305"/>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IF(F57="Yes",1,IF(F57="No",0,IF(AND(ISBLANK(F67),ISNUMBER(F54)),1,IF(F67&gt;0,LOOKUP(F54/F67,$H$6:$H$10),IF(ISTEXT(D47),0,"")))))</f>
        <v>1</v>
      </c>
      <c r="G69" s="36"/>
    </row>
    <row r="70" spans="1:7" s="2" customFormat="1" ht="10.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28.5" x14ac:dyDescent="0.25">
      <c r="A72" s="40"/>
      <c r="B72" s="41" t="s">
        <v>234</v>
      </c>
      <c r="C72" s="41"/>
      <c r="D72" s="273" t="s">
        <v>354</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268">
        <v>17</v>
      </c>
      <c r="G75" s="36"/>
    </row>
    <row r="76" spans="1:7" s="2" customFormat="1" ht="6.75" customHeight="1" thickBot="1" x14ac:dyDescent="0.3">
      <c r="A76" s="34"/>
      <c r="D76" s="3"/>
      <c r="F76" s="4"/>
      <c r="G76" s="36"/>
    </row>
    <row r="77" spans="1:7" s="2" customFormat="1" ht="13.5" thickBot="1" x14ac:dyDescent="0.3">
      <c r="A77" s="34"/>
      <c r="B77" s="2" t="s">
        <v>19</v>
      </c>
      <c r="D77" s="3"/>
      <c r="E77" s="14" t="s">
        <v>2</v>
      </c>
      <c r="F77" s="268">
        <v>819</v>
      </c>
      <c r="G77" s="36"/>
    </row>
    <row r="78" spans="1:7" s="2" customFormat="1" ht="6.75" customHeight="1" thickBot="1" x14ac:dyDescent="0.3">
      <c r="A78" s="34"/>
      <c r="D78" s="3"/>
      <c r="F78" s="4"/>
      <c r="G78" s="36"/>
    </row>
    <row r="79" spans="1:7" s="2" customFormat="1" ht="13.5" thickBot="1" x14ac:dyDescent="0.3">
      <c r="A79" s="34"/>
      <c r="C79" s="2" t="s">
        <v>14</v>
      </c>
      <c r="D79" s="3"/>
      <c r="F79" s="274">
        <f>IF(F77&gt;F75,F75/F77,IF(F82&gt;0,F82,"N/A"))</f>
        <v>2.0757020757020756E-2</v>
      </c>
      <c r="G79" s="36"/>
    </row>
    <row r="80" spans="1:7" s="2" customFormat="1" ht="6.75" customHeight="1" x14ac:dyDescent="0.25">
      <c r="A80" s="34"/>
      <c r="D80" s="3"/>
      <c r="F80" s="4"/>
      <c r="G80" s="36"/>
    </row>
    <row r="81" spans="1:7" s="2" customFormat="1" ht="13.5" customHeight="1" thickBot="1" x14ac:dyDescent="0.3">
      <c r="A81" s="34"/>
      <c r="B81" s="306" t="s">
        <v>306</v>
      </c>
      <c r="C81" s="306"/>
      <c r="D81" s="306"/>
      <c r="F81" s="4"/>
      <c r="G81" s="36"/>
    </row>
    <row r="82" spans="1:7" s="2" customFormat="1" ht="13.5" thickBot="1" x14ac:dyDescent="0.3">
      <c r="A82" s="34"/>
      <c r="B82" s="306"/>
      <c r="C82" s="306"/>
      <c r="D82" s="306"/>
      <c r="E82" s="14" t="s">
        <v>2</v>
      </c>
      <c r="F82" s="276" t="s">
        <v>191</v>
      </c>
      <c r="G82" s="36"/>
    </row>
    <row r="83" spans="1:7" s="2" customFormat="1" ht="6.75" customHeight="1" x14ac:dyDescent="0.25">
      <c r="A83" s="34"/>
      <c r="D83" s="3"/>
      <c r="F83" s="4"/>
      <c r="G83" s="36"/>
    </row>
    <row r="84" spans="1:7" s="2" customFormat="1" ht="14.25" customHeight="1" x14ac:dyDescent="0.25">
      <c r="A84" s="34"/>
      <c r="B84" s="311" t="s">
        <v>368</v>
      </c>
      <c r="C84" s="312"/>
      <c r="D84" s="313"/>
      <c r="F84" s="4"/>
      <c r="G84" s="36"/>
    </row>
    <row r="85" spans="1:7" s="2" customFormat="1" x14ac:dyDescent="0.25">
      <c r="A85" s="34"/>
      <c r="B85" s="314"/>
      <c r="C85" s="315"/>
      <c r="D85" s="316"/>
      <c r="F85" s="4"/>
      <c r="G85" s="36"/>
    </row>
    <row r="86" spans="1:7" s="2" customFormat="1" x14ac:dyDescent="0.25">
      <c r="A86" s="34"/>
      <c r="B86" s="314"/>
      <c r="C86" s="315"/>
      <c r="D86" s="316"/>
      <c r="F86" s="4"/>
      <c r="G86" s="36"/>
    </row>
    <row r="87" spans="1:7" s="2" customFormat="1" x14ac:dyDescent="0.25">
      <c r="A87" s="34"/>
      <c r="B87" s="314"/>
      <c r="C87" s="315"/>
      <c r="D87" s="316"/>
      <c r="F87" s="4"/>
      <c r="G87" s="36"/>
    </row>
    <row r="88" spans="1:7" s="2" customFormat="1" x14ac:dyDescent="0.25">
      <c r="A88" s="34"/>
      <c r="B88" s="314"/>
      <c r="C88" s="315"/>
      <c r="D88" s="316"/>
      <c r="F88" s="4"/>
      <c r="G88" s="36"/>
    </row>
    <row r="89" spans="1:7" s="2" customFormat="1" x14ac:dyDescent="0.25">
      <c r="A89" s="34"/>
      <c r="B89" s="314"/>
      <c r="C89" s="315"/>
      <c r="D89" s="316"/>
      <c r="F89" s="4"/>
      <c r="G89" s="36"/>
    </row>
    <row r="90" spans="1:7" s="2" customFormat="1" x14ac:dyDescent="0.25">
      <c r="A90" s="34"/>
      <c r="B90" s="317"/>
      <c r="C90" s="318"/>
      <c r="D90" s="319"/>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275" t="s">
        <v>191</v>
      </c>
      <c r="G92" s="36"/>
    </row>
    <row r="93" spans="1:7" s="2" customFormat="1" ht="6.75" customHeight="1" thickBot="1" x14ac:dyDescent="0.3">
      <c r="A93" s="34"/>
      <c r="D93" s="3"/>
      <c r="F93" s="4"/>
      <c r="G93" s="36"/>
    </row>
    <row r="94" spans="1:7" s="2" customFormat="1" ht="13.5" thickBot="1" x14ac:dyDescent="0.3">
      <c r="A94" s="34"/>
      <c r="C94" s="35" t="s">
        <v>15</v>
      </c>
      <c r="D94" s="3"/>
      <c r="F94" s="269">
        <f>IF(F82="Yes",1,IF(F82="No",0,IF(AND(ISBLANK(F92),ISNUMBER(F79)),1,IF(F92&gt;0,LOOKUP(F79/F92,$H$6:$H$10),IF(ISTEXT(D72),0,"")))))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06" t="s">
        <v>306</v>
      </c>
      <c r="C106" s="306"/>
      <c r="D106" s="306"/>
      <c r="F106" s="4"/>
      <c r="G106" s="36"/>
    </row>
    <row r="107" spans="1:7" s="2" customFormat="1" ht="13.5" thickBot="1" x14ac:dyDescent="0.3">
      <c r="A107" s="34"/>
      <c r="B107" s="306"/>
      <c r="C107" s="306"/>
      <c r="D107" s="306"/>
      <c r="E107" s="14" t="s">
        <v>2</v>
      </c>
      <c r="F107" s="15"/>
      <c r="G107" s="36"/>
    </row>
    <row r="108" spans="1:7" s="2" customFormat="1" ht="6.75" customHeight="1" x14ac:dyDescent="0.25">
      <c r="A108" s="34"/>
      <c r="D108" s="3"/>
      <c r="F108" s="4"/>
      <c r="G108" s="36"/>
    </row>
    <row r="109" spans="1:7" s="2" customFormat="1" x14ac:dyDescent="0.25">
      <c r="A109" s="34"/>
      <c r="B109" s="297"/>
      <c r="C109" s="298"/>
      <c r="D109" s="299"/>
      <c r="F109" s="4"/>
      <c r="G109" s="36"/>
    </row>
    <row r="110" spans="1:7" s="2" customFormat="1" x14ac:dyDescent="0.25">
      <c r="A110" s="34"/>
      <c r="B110" s="300"/>
      <c r="C110" s="301"/>
      <c r="D110" s="302"/>
      <c r="F110" s="4"/>
      <c r="G110" s="36"/>
    </row>
    <row r="111" spans="1:7" s="2" customFormat="1" x14ac:dyDescent="0.25">
      <c r="A111" s="34"/>
      <c r="B111" s="300"/>
      <c r="C111" s="301"/>
      <c r="D111" s="302"/>
      <c r="F111" s="4"/>
      <c r="G111" s="36"/>
    </row>
    <row r="112" spans="1:7" s="2" customFormat="1" x14ac:dyDescent="0.25">
      <c r="A112" s="34"/>
      <c r="B112" s="300"/>
      <c r="C112" s="301"/>
      <c r="D112" s="302"/>
      <c r="F112" s="4"/>
      <c r="G112" s="36"/>
    </row>
    <row r="113" spans="1:7" s="2" customFormat="1" x14ac:dyDescent="0.25">
      <c r="A113" s="34"/>
      <c r="B113" s="300"/>
      <c r="C113" s="301"/>
      <c r="D113" s="302"/>
      <c r="F113" s="4"/>
      <c r="G113" s="36"/>
    </row>
    <row r="114" spans="1:7" s="2" customFormat="1" x14ac:dyDescent="0.25">
      <c r="A114" s="34"/>
      <c r="B114" s="300"/>
      <c r="C114" s="301"/>
      <c r="D114" s="302"/>
      <c r="F114" s="4"/>
      <c r="G114" s="36"/>
    </row>
    <row r="115" spans="1:7" s="2" customFormat="1" x14ac:dyDescent="0.25">
      <c r="A115" s="34"/>
      <c r="B115" s="303"/>
      <c r="C115" s="304"/>
      <c r="D115" s="305"/>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IF(F107="Yes",1,IF(F107="No",0,IF(AND(ISBLANK(F117),ISNUMBER(F104)),1,IF(F117&gt;0,LOOKUP(F104/F117,$H$6:$H$10),IF(ISTEXT(D97),0,"")))))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06" t="s">
        <v>306</v>
      </c>
      <c r="C131" s="306"/>
      <c r="D131" s="306"/>
      <c r="F131" s="4"/>
      <c r="G131" s="36"/>
    </row>
    <row r="132" spans="1:7" s="2" customFormat="1" ht="13.5" thickBot="1" x14ac:dyDescent="0.3">
      <c r="A132" s="34"/>
      <c r="B132" s="306"/>
      <c r="C132" s="306"/>
      <c r="D132" s="306"/>
      <c r="E132" s="14" t="s">
        <v>2</v>
      </c>
      <c r="F132" s="15"/>
      <c r="G132" s="36"/>
    </row>
    <row r="133" spans="1:7" s="2" customFormat="1" ht="6.75" customHeight="1" x14ac:dyDescent="0.25">
      <c r="A133" s="34"/>
      <c r="D133" s="3"/>
      <c r="F133" s="4"/>
      <c r="G133" s="36"/>
    </row>
    <row r="134" spans="1:7" s="2" customFormat="1" x14ac:dyDescent="0.25">
      <c r="A134" s="34"/>
      <c r="B134" s="297"/>
      <c r="C134" s="298"/>
      <c r="D134" s="299"/>
      <c r="F134" s="4"/>
      <c r="G134" s="36"/>
    </row>
    <row r="135" spans="1:7" s="2" customFormat="1" x14ac:dyDescent="0.25">
      <c r="A135" s="34"/>
      <c r="B135" s="300"/>
      <c r="C135" s="301"/>
      <c r="D135" s="302"/>
      <c r="F135" s="4"/>
      <c r="G135" s="36"/>
    </row>
    <row r="136" spans="1:7" s="2" customFormat="1" x14ac:dyDescent="0.25">
      <c r="A136" s="34"/>
      <c r="B136" s="300"/>
      <c r="C136" s="301"/>
      <c r="D136" s="302"/>
      <c r="F136" s="4"/>
      <c r="G136" s="36"/>
    </row>
    <row r="137" spans="1:7" s="2" customFormat="1" x14ac:dyDescent="0.25">
      <c r="A137" s="34"/>
      <c r="B137" s="300"/>
      <c r="C137" s="301"/>
      <c r="D137" s="302"/>
      <c r="F137" s="4"/>
      <c r="G137" s="36"/>
    </row>
    <row r="138" spans="1:7" s="2" customFormat="1" x14ac:dyDescent="0.25">
      <c r="A138" s="34"/>
      <c r="B138" s="300"/>
      <c r="C138" s="301"/>
      <c r="D138" s="302"/>
      <c r="F138" s="4"/>
      <c r="G138" s="36"/>
    </row>
    <row r="139" spans="1:7" s="2" customFormat="1" x14ac:dyDescent="0.25">
      <c r="A139" s="34"/>
      <c r="B139" s="300"/>
      <c r="C139" s="301"/>
      <c r="D139" s="302"/>
      <c r="F139" s="4"/>
      <c r="G139" s="36"/>
    </row>
    <row r="140" spans="1:7" s="2" customFormat="1" x14ac:dyDescent="0.25">
      <c r="A140" s="34"/>
      <c r="B140" s="303"/>
      <c r="C140" s="304"/>
      <c r="D140" s="305"/>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IF(F132="Yes",1,IF(F132="No",0,IF(AND(ISBLANK(F142),ISNUMBER(F129)),1,IF(F142&gt;0,LOOKUP(F129/F142,$H$6:$H$10),IF(ISTEXT(D122),0,"")))))</f>
        <v/>
      </c>
      <c r="G144" s="36"/>
    </row>
    <row r="145" spans="1:7" s="2" customFormat="1" ht="10.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06" t="s">
        <v>306</v>
      </c>
      <c r="C156" s="306"/>
      <c r="D156" s="306"/>
      <c r="F156" s="4"/>
      <c r="G156" s="36"/>
    </row>
    <row r="157" spans="1:7" s="2" customFormat="1" ht="13.5" thickBot="1" x14ac:dyDescent="0.3">
      <c r="A157" s="34"/>
      <c r="B157" s="306"/>
      <c r="C157" s="306"/>
      <c r="D157" s="306"/>
      <c r="E157" s="14" t="s">
        <v>2</v>
      </c>
      <c r="F157" s="15"/>
      <c r="G157" s="36"/>
    </row>
    <row r="158" spans="1:7" s="2" customFormat="1" ht="6.75" customHeight="1" x14ac:dyDescent="0.25">
      <c r="A158" s="34"/>
      <c r="D158" s="3"/>
      <c r="F158" s="4"/>
      <c r="G158" s="36"/>
    </row>
    <row r="159" spans="1:7" s="2" customFormat="1" x14ac:dyDescent="0.25">
      <c r="A159" s="34"/>
      <c r="B159" s="297"/>
      <c r="C159" s="298"/>
      <c r="D159" s="299"/>
      <c r="F159" s="4"/>
      <c r="G159" s="36"/>
    </row>
    <row r="160" spans="1:7" s="2" customFormat="1" x14ac:dyDescent="0.25">
      <c r="A160" s="34"/>
      <c r="B160" s="300"/>
      <c r="C160" s="301"/>
      <c r="D160" s="302"/>
      <c r="F160" s="4"/>
      <c r="G160" s="36"/>
    </row>
    <row r="161" spans="1:7" s="2" customFormat="1" x14ac:dyDescent="0.25">
      <c r="A161" s="34"/>
      <c r="B161" s="300"/>
      <c r="C161" s="301"/>
      <c r="D161" s="302"/>
      <c r="F161" s="4"/>
      <c r="G161" s="36"/>
    </row>
    <row r="162" spans="1:7" s="2" customFormat="1" x14ac:dyDescent="0.25">
      <c r="A162" s="34"/>
      <c r="B162" s="300"/>
      <c r="C162" s="301"/>
      <c r="D162" s="302"/>
      <c r="F162" s="4"/>
      <c r="G162" s="36"/>
    </row>
    <row r="163" spans="1:7" s="2" customFormat="1" x14ac:dyDescent="0.25">
      <c r="A163" s="34"/>
      <c r="B163" s="300"/>
      <c r="C163" s="301"/>
      <c r="D163" s="302"/>
      <c r="F163" s="4"/>
      <c r="G163" s="36"/>
    </row>
    <row r="164" spans="1:7" s="2" customFormat="1" x14ac:dyDescent="0.25">
      <c r="A164" s="34"/>
      <c r="B164" s="300"/>
      <c r="C164" s="301"/>
      <c r="D164" s="302"/>
      <c r="F164" s="4"/>
      <c r="G164" s="36"/>
    </row>
    <row r="165" spans="1:7" s="2" customFormat="1" x14ac:dyDescent="0.25">
      <c r="A165" s="34"/>
      <c r="B165" s="303"/>
      <c r="C165" s="304"/>
      <c r="D165" s="305"/>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IF(F157="Yes",1,IF(F157="No",0,IF(AND(ISBLANK(F167),ISNUMBER(F154)),1,IF(F167&gt;0,LOOKUP(F154/F167,$H$6:$H$10),IF(ISTEXT(D147),0,"")))))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06" t="s">
        <v>306</v>
      </c>
      <c r="C181" s="306"/>
      <c r="D181" s="306"/>
      <c r="F181" s="4"/>
      <c r="G181" s="36"/>
    </row>
    <row r="182" spans="1:7" s="2" customFormat="1" ht="13.5" thickBot="1" x14ac:dyDescent="0.3">
      <c r="A182" s="34"/>
      <c r="B182" s="306"/>
      <c r="C182" s="306"/>
      <c r="D182" s="306"/>
      <c r="E182" s="14" t="s">
        <v>2</v>
      </c>
      <c r="F182" s="15"/>
      <c r="G182" s="36"/>
    </row>
    <row r="183" spans="1:7" s="2" customFormat="1" ht="6.75" customHeight="1" x14ac:dyDescent="0.25">
      <c r="A183" s="34"/>
      <c r="D183" s="3"/>
      <c r="F183" s="4"/>
      <c r="G183" s="36"/>
    </row>
    <row r="184" spans="1:7" s="2" customFormat="1" x14ac:dyDescent="0.25">
      <c r="A184" s="34"/>
      <c r="B184" s="297"/>
      <c r="C184" s="298"/>
      <c r="D184" s="299"/>
      <c r="F184" s="4"/>
      <c r="G184" s="36"/>
    </row>
    <row r="185" spans="1:7" s="2" customFormat="1" x14ac:dyDescent="0.25">
      <c r="A185" s="34"/>
      <c r="B185" s="300"/>
      <c r="C185" s="301"/>
      <c r="D185" s="302"/>
      <c r="F185" s="4"/>
      <c r="G185" s="36"/>
    </row>
    <row r="186" spans="1:7" s="2" customFormat="1" x14ac:dyDescent="0.25">
      <c r="A186" s="34"/>
      <c r="B186" s="300"/>
      <c r="C186" s="301"/>
      <c r="D186" s="302"/>
      <c r="F186" s="4"/>
      <c r="G186" s="36"/>
    </row>
    <row r="187" spans="1:7" s="2" customFormat="1" x14ac:dyDescent="0.25">
      <c r="A187" s="34"/>
      <c r="B187" s="300"/>
      <c r="C187" s="301"/>
      <c r="D187" s="302"/>
      <c r="F187" s="4"/>
      <c r="G187" s="36"/>
    </row>
    <row r="188" spans="1:7" s="2" customFormat="1" x14ac:dyDescent="0.25">
      <c r="A188" s="34"/>
      <c r="B188" s="300"/>
      <c r="C188" s="301"/>
      <c r="D188" s="302"/>
      <c r="F188" s="4"/>
      <c r="G188" s="36"/>
    </row>
    <row r="189" spans="1:7" s="2" customFormat="1" x14ac:dyDescent="0.25">
      <c r="A189" s="34"/>
      <c r="B189" s="300"/>
      <c r="C189" s="301"/>
      <c r="D189" s="302"/>
      <c r="F189" s="4"/>
      <c r="G189" s="36"/>
    </row>
    <row r="190" spans="1:7" s="2" customFormat="1" x14ac:dyDescent="0.25">
      <c r="A190" s="34"/>
      <c r="B190" s="303"/>
      <c r="C190" s="304"/>
      <c r="D190" s="305"/>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IF(F182="Yes",1,IF(F182="No",0,IF(AND(ISBLANK(F192),ISNUMBER(F179)),1,IF(F192&gt;0,LOOKUP(F179/F192,$H$6:$H$10),IF(ISTEXT(D172),0,"")))))</f>
        <v/>
      </c>
      <c r="G194" s="36"/>
    </row>
    <row r="195" spans="1:7" s="2" customFormat="1" x14ac:dyDescent="0.25">
      <c r="A195" s="48"/>
      <c r="B195" s="49"/>
      <c r="C195" s="49"/>
      <c r="D195" s="50"/>
      <c r="E195" s="49"/>
      <c r="F195" s="51"/>
      <c r="G195" s="52"/>
    </row>
  </sheetData>
  <mergeCells count="14">
    <mergeCell ref="B29:D30"/>
    <mergeCell ref="B56:D57"/>
    <mergeCell ref="B81:D82"/>
    <mergeCell ref="B106:D107"/>
    <mergeCell ref="B131:D132"/>
    <mergeCell ref="B32:D38"/>
    <mergeCell ref="B184:D190"/>
    <mergeCell ref="B59:D65"/>
    <mergeCell ref="B84:D90"/>
    <mergeCell ref="B109:D115"/>
    <mergeCell ref="B134:D140"/>
    <mergeCell ref="B159:D165"/>
    <mergeCell ref="B156:D157"/>
    <mergeCell ref="B181:D182"/>
  </mergeCells>
  <dataValidations count="1">
    <dataValidation type="list" showInputMessage="1" showErrorMessage="1" sqref="F57 F157 F132 F107 F82 F182 F6">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55000000000000004" right="0.55000000000000004" top="0.75" bottom="0.75" header="0.3" footer="0.3"/>
  <pageSetup scale="75" orientation="portrait" r:id="rId1"/>
  <headerFooter>
    <oddHeader>&amp;C&amp;"-,Bold"&amp;14DSRIP Annual Reporting Form</oddHeader>
    <oddFooter>&amp;C&amp;A&amp;R&amp;P of &amp;N&amp;L&amp;D</oddFooter>
  </headerFooter>
  <rowBreaks count="2" manualBreakCount="2">
    <brk id="70" max="7" man="1"/>
    <brk id="145" max="7"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8"/>
  </sheetPr>
  <dimension ref="A1:H370"/>
  <sheetViews>
    <sheetView showGridLines="0" view="pageBreakPreview" zoomScale="85" zoomScaleNormal="90" zoomScaleSheetLayoutView="85" zoomScalePageLayoutView="90" workbookViewId="0"/>
  </sheetViews>
  <sheetFormatPr defaultColWidth="10" defaultRowHeight="12.75" x14ac:dyDescent="0.25"/>
  <cols>
    <col min="1" max="1" width="1.7109375" style="5" customWidth="1"/>
    <col min="2" max="2" width="2.140625" style="5" customWidth="1"/>
    <col min="3" max="3" width="20.85546875" style="5" customWidth="1"/>
    <col min="4" max="4" width="76" style="11" customWidth="1"/>
    <col min="5" max="5" width="2.7109375" style="5" customWidth="1"/>
    <col min="6" max="6" width="14.42578125" style="7" customWidth="1"/>
    <col min="7" max="7" width="2.71093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UCLA Health System</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41212</v>
      </c>
    </row>
    <row r="5" spans="1:8" ht="15.75" thickBot="1" x14ac:dyDescent="0.3">
      <c r="A5" s="64" t="s">
        <v>183</v>
      </c>
    </row>
    <row r="6" spans="1:8" s="90" customFormat="1" ht="13.5" thickBot="1" x14ac:dyDescent="0.25">
      <c r="A6" s="89"/>
      <c r="D6" s="93" t="s">
        <v>143</v>
      </c>
      <c r="E6" s="12" t="s">
        <v>2</v>
      </c>
      <c r="F6" s="15" t="s">
        <v>191</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130</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1579050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1579050</v>
      </c>
      <c r="G19" s="36"/>
    </row>
    <row r="20" spans="1:7" s="73" customFormat="1" ht="15" x14ac:dyDescent="0.25">
      <c r="A20" s="81"/>
      <c r="B20" s="64"/>
      <c r="C20" s="64"/>
      <c r="D20" s="72"/>
      <c r="F20" s="74"/>
      <c r="G20" s="75"/>
    </row>
    <row r="21" spans="1:7" s="73" customFormat="1" ht="15" x14ac:dyDescent="0.25">
      <c r="A21" s="76"/>
      <c r="B21" s="77" t="s">
        <v>184</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46</v>
      </c>
      <c r="G23" s="80"/>
    </row>
    <row r="24" spans="1:7" ht="6.75" customHeight="1" thickBot="1" x14ac:dyDescent="0.3">
      <c r="A24" s="79"/>
      <c r="G24" s="80"/>
    </row>
    <row r="25" spans="1:7" ht="13.5" thickBot="1" x14ac:dyDescent="0.3">
      <c r="A25" s="79"/>
      <c r="B25" s="5" t="s">
        <v>32</v>
      </c>
      <c r="E25" s="14" t="s">
        <v>2</v>
      </c>
      <c r="F25" s="139">
        <v>1945</v>
      </c>
      <c r="G25" s="80"/>
    </row>
    <row r="26" spans="1:7" ht="6.75" customHeight="1" thickBot="1" x14ac:dyDescent="0.3">
      <c r="A26" s="79"/>
      <c r="G26" s="80"/>
    </row>
    <row r="27" spans="1:7" ht="13.5" thickBot="1" x14ac:dyDescent="0.3">
      <c r="A27" s="79"/>
      <c r="C27" s="5" t="s">
        <v>185</v>
      </c>
      <c r="F27" s="267">
        <f>IF(F25&gt;F23,F23/F25,"N/A")</f>
        <v>2.365038560411311E-2</v>
      </c>
      <c r="G27" s="80"/>
    </row>
    <row r="28" spans="1:7" ht="6.75" customHeight="1" x14ac:dyDescent="0.25">
      <c r="A28" s="79"/>
      <c r="G28" s="80"/>
    </row>
    <row r="29" spans="1:7" s="2" customFormat="1" x14ac:dyDescent="0.25">
      <c r="A29" s="34"/>
      <c r="B29" s="309" t="s">
        <v>305</v>
      </c>
      <c r="C29" s="310"/>
      <c r="D29" s="310"/>
      <c r="E29" s="45"/>
      <c r="F29" s="46"/>
      <c r="G29" s="36"/>
    </row>
    <row r="30" spans="1:7" s="2" customFormat="1" x14ac:dyDescent="0.25">
      <c r="A30" s="34"/>
      <c r="B30" s="310"/>
      <c r="C30" s="310"/>
      <c r="D30" s="310"/>
      <c r="E30" s="45"/>
      <c r="F30" s="46"/>
      <c r="G30" s="36"/>
    </row>
    <row r="31" spans="1:7" s="2" customFormat="1" ht="6.75" customHeight="1" x14ac:dyDescent="0.25">
      <c r="A31" s="34"/>
      <c r="D31" s="3"/>
      <c r="F31" s="4"/>
      <c r="G31" s="36"/>
    </row>
    <row r="32" spans="1:7" s="2" customFormat="1" ht="162" customHeight="1" x14ac:dyDescent="0.25">
      <c r="A32" s="34"/>
      <c r="B32" s="297" t="s">
        <v>345</v>
      </c>
      <c r="C32" s="298"/>
      <c r="D32" s="299"/>
      <c r="F32" s="4"/>
      <c r="G32" s="36"/>
    </row>
    <row r="33" spans="1:7" s="2" customFormat="1" x14ac:dyDescent="0.25">
      <c r="A33" s="34"/>
      <c r="B33" s="300"/>
      <c r="C33" s="301"/>
      <c r="D33" s="302"/>
      <c r="F33" s="4"/>
      <c r="G33" s="36"/>
    </row>
    <row r="34" spans="1:7" s="2" customFormat="1" x14ac:dyDescent="0.25">
      <c r="A34" s="34"/>
      <c r="B34" s="300"/>
      <c r="C34" s="301"/>
      <c r="D34" s="302"/>
      <c r="F34" s="4"/>
      <c r="G34" s="36"/>
    </row>
    <row r="35" spans="1:7" s="2" customFormat="1" x14ac:dyDescent="0.25">
      <c r="A35" s="34"/>
      <c r="B35" s="300"/>
      <c r="C35" s="301"/>
      <c r="D35" s="302"/>
      <c r="F35" s="4"/>
      <c r="G35" s="36"/>
    </row>
    <row r="36" spans="1:7" s="2" customFormat="1" x14ac:dyDescent="0.25">
      <c r="A36" s="34"/>
      <c r="B36" s="300"/>
      <c r="C36" s="301"/>
      <c r="D36" s="302"/>
      <c r="F36" s="4"/>
      <c r="G36" s="36"/>
    </row>
    <row r="37" spans="1:7" s="2" customFormat="1" x14ac:dyDescent="0.25">
      <c r="A37" s="34"/>
      <c r="B37" s="300"/>
      <c r="C37" s="301"/>
      <c r="D37" s="302"/>
      <c r="F37" s="4"/>
      <c r="G37" s="36"/>
    </row>
    <row r="38" spans="1:7" s="2" customFormat="1" x14ac:dyDescent="0.25">
      <c r="A38" s="34"/>
      <c r="B38" s="303"/>
      <c r="C38" s="304"/>
      <c r="D38" s="305"/>
      <c r="F38" s="4"/>
      <c r="G38" s="36"/>
    </row>
    <row r="39" spans="1:7" ht="6.75" customHeight="1" thickBot="1" x14ac:dyDescent="0.3">
      <c r="A39" s="79"/>
      <c r="G39" s="80"/>
    </row>
    <row r="40" spans="1:7" ht="13.5" thickBot="1" x14ac:dyDescent="0.3">
      <c r="A40" s="79"/>
      <c r="B40" s="5" t="s">
        <v>176</v>
      </c>
      <c r="E40" s="14" t="s">
        <v>2</v>
      </c>
      <c r="F40" s="138" t="s">
        <v>191</v>
      </c>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f>IF(ISNUMBER(F40),LOOKUP(F42,$H$7:$H$10),IF(F23&lt;F25,1,IF(F6="Yes",0,"")))</f>
        <v>1</v>
      </c>
      <c r="G44" s="80"/>
    </row>
    <row r="45" spans="1:7" s="2" customFormat="1" ht="9.75" customHeight="1" x14ac:dyDescent="0.25">
      <c r="A45" s="48"/>
      <c r="B45" s="49"/>
      <c r="C45" s="49"/>
      <c r="D45" s="50"/>
      <c r="E45" s="49"/>
      <c r="F45" s="51"/>
      <c r="G45" s="52"/>
    </row>
    <row r="46" spans="1:7" s="2" customFormat="1" ht="6.75" customHeight="1" x14ac:dyDescent="0.25">
      <c r="A46" s="34"/>
      <c r="D46" s="3"/>
      <c r="F46" s="4"/>
      <c r="G46" s="36"/>
    </row>
    <row r="47" spans="1:7" s="33" customFormat="1" ht="15" x14ac:dyDescent="0.25">
      <c r="A47" s="40"/>
      <c r="B47" s="41" t="s">
        <v>234</v>
      </c>
      <c r="C47" s="41"/>
      <c r="D47" s="154" t="s">
        <v>331</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06" t="s">
        <v>306</v>
      </c>
      <c r="C56" s="306"/>
      <c r="D56" s="306"/>
      <c r="F56" s="4"/>
      <c r="G56" s="36"/>
    </row>
    <row r="57" spans="1:7" s="2" customFormat="1" ht="13.5" thickBot="1" x14ac:dyDescent="0.3">
      <c r="A57" s="34"/>
      <c r="B57" s="306"/>
      <c r="C57" s="306"/>
      <c r="D57" s="306"/>
      <c r="E57" s="14" t="s">
        <v>2</v>
      </c>
      <c r="F57" s="15" t="s">
        <v>191</v>
      </c>
      <c r="G57" s="36"/>
    </row>
    <row r="58" spans="1:7" s="2" customFormat="1" ht="6.75" customHeight="1" x14ac:dyDescent="0.25">
      <c r="A58" s="34"/>
      <c r="D58" s="3"/>
      <c r="F58" s="4"/>
      <c r="G58" s="36"/>
    </row>
    <row r="59" spans="1:7" s="2" customFormat="1" ht="177" customHeight="1" x14ac:dyDescent="0.25">
      <c r="A59" s="34"/>
      <c r="B59" s="297" t="s">
        <v>361</v>
      </c>
      <c r="C59" s="298"/>
      <c r="D59" s="299"/>
      <c r="F59" s="4"/>
      <c r="G59" s="36"/>
    </row>
    <row r="60" spans="1:7" s="2" customFormat="1" x14ac:dyDescent="0.25">
      <c r="A60" s="34"/>
      <c r="B60" s="300"/>
      <c r="C60" s="301"/>
      <c r="D60" s="302"/>
      <c r="F60" s="4"/>
      <c r="G60" s="36"/>
    </row>
    <row r="61" spans="1:7" s="2" customFormat="1" x14ac:dyDescent="0.25">
      <c r="A61" s="34"/>
      <c r="B61" s="300"/>
      <c r="C61" s="301"/>
      <c r="D61" s="302"/>
      <c r="F61" s="4"/>
      <c r="G61" s="36"/>
    </row>
    <row r="62" spans="1:7" s="2" customFormat="1" x14ac:dyDescent="0.25">
      <c r="A62" s="34"/>
      <c r="B62" s="300"/>
      <c r="C62" s="301"/>
      <c r="D62" s="302"/>
      <c r="F62" s="4"/>
      <c r="G62" s="36"/>
    </row>
    <row r="63" spans="1:7" s="2" customFormat="1" x14ac:dyDescent="0.25">
      <c r="A63" s="34"/>
      <c r="B63" s="300"/>
      <c r="C63" s="301"/>
      <c r="D63" s="302"/>
      <c r="F63" s="4"/>
      <c r="G63" s="36"/>
    </row>
    <row r="64" spans="1:7" s="2" customFormat="1" x14ac:dyDescent="0.25">
      <c r="A64" s="34"/>
      <c r="B64" s="300"/>
      <c r="C64" s="301"/>
      <c r="D64" s="302"/>
      <c r="F64" s="4"/>
      <c r="G64" s="36"/>
    </row>
    <row r="65" spans="1:7" s="2" customFormat="1" x14ac:dyDescent="0.25">
      <c r="A65" s="34"/>
      <c r="B65" s="303"/>
      <c r="C65" s="304"/>
      <c r="D65" s="305"/>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IF(F57="Yes",1,IF(F57="No",0,IF(AND(ISBLANK(F67),ISNUMBER(F54)),1,IF(F67&gt;0,LOOKUP(F54/F67,$H$7:$H$10),IF(ISTEXT(D47),0,"")))))</f>
        <v>1</v>
      </c>
      <c r="G69" s="36"/>
    </row>
    <row r="70" spans="1:7" s="2" customFormat="1" ht="10.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28.5" x14ac:dyDescent="0.25">
      <c r="A72" s="40"/>
      <c r="B72" s="41" t="s">
        <v>234</v>
      </c>
      <c r="C72" s="41"/>
      <c r="D72" s="154" t="s">
        <v>332</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Yes</v>
      </c>
      <c r="G79" s="36"/>
    </row>
    <row r="80" spans="1:7" s="2" customFormat="1" ht="6.75" customHeight="1" x14ac:dyDescent="0.25">
      <c r="A80" s="34"/>
      <c r="D80" s="3"/>
      <c r="F80" s="4"/>
      <c r="G80" s="36"/>
    </row>
    <row r="81" spans="1:7" s="2" customFormat="1" ht="13.5" customHeight="1" thickBot="1" x14ac:dyDescent="0.3">
      <c r="A81" s="34"/>
      <c r="B81" s="306" t="s">
        <v>306</v>
      </c>
      <c r="C81" s="306"/>
      <c r="D81" s="306"/>
      <c r="F81" s="4"/>
      <c r="G81" s="36"/>
    </row>
    <row r="82" spans="1:7" s="2" customFormat="1" ht="13.5" thickBot="1" x14ac:dyDescent="0.3">
      <c r="A82" s="34"/>
      <c r="B82" s="306"/>
      <c r="C82" s="306"/>
      <c r="D82" s="306"/>
      <c r="E82" s="14" t="s">
        <v>2</v>
      </c>
      <c r="F82" s="15" t="s">
        <v>191</v>
      </c>
      <c r="G82" s="36"/>
    </row>
    <row r="83" spans="1:7" s="2" customFormat="1" ht="6.75" customHeight="1" x14ac:dyDescent="0.25">
      <c r="A83" s="34"/>
      <c r="D83" s="3"/>
      <c r="F83" s="4"/>
      <c r="G83" s="36"/>
    </row>
    <row r="84" spans="1:7" s="2" customFormat="1" x14ac:dyDescent="0.25">
      <c r="A84" s="34"/>
      <c r="B84" s="297" t="s">
        <v>333</v>
      </c>
      <c r="C84" s="298"/>
      <c r="D84" s="299"/>
      <c r="F84" s="4"/>
      <c r="G84" s="36"/>
    </row>
    <row r="85" spans="1:7" s="2" customFormat="1" x14ac:dyDescent="0.25">
      <c r="A85" s="34"/>
      <c r="B85" s="300"/>
      <c r="C85" s="301"/>
      <c r="D85" s="302"/>
      <c r="F85" s="4"/>
      <c r="G85" s="36"/>
    </row>
    <row r="86" spans="1:7" s="2" customFormat="1" x14ac:dyDescent="0.25">
      <c r="A86" s="34"/>
      <c r="B86" s="300"/>
      <c r="C86" s="301"/>
      <c r="D86" s="302"/>
      <c r="F86" s="4"/>
      <c r="G86" s="36"/>
    </row>
    <row r="87" spans="1:7" s="2" customFormat="1" x14ac:dyDescent="0.25">
      <c r="A87" s="34"/>
      <c r="B87" s="300"/>
      <c r="C87" s="301"/>
      <c r="D87" s="302"/>
      <c r="F87" s="4"/>
      <c r="G87" s="36"/>
    </row>
    <row r="88" spans="1:7" s="2" customFormat="1" x14ac:dyDescent="0.25">
      <c r="A88" s="34"/>
      <c r="B88" s="300"/>
      <c r="C88" s="301"/>
      <c r="D88" s="302"/>
      <c r="F88" s="4"/>
      <c r="G88" s="36"/>
    </row>
    <row r="89" spans="1:7" s="2" customFormat="1" x14ac:dyDescent="0.25">
      <c r="A89" s="34"/>
      <c r="B89" s="300"/>
      <c r="C89" s="301"/>
      <c r="D89" s="302"/>
      <c r="F89" s="4"/>
      <c r="G89" s="36"/>
    </row>
    <row r="90" spans="1:7" s="2" customFormat="1" x14ac:dyDescent="0.25">
      <c r="A90" s="34"/>
      <c r="B90" s="303"/>
      <c r="C90" s="304"/>
      <c r="D90" s="305"/>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t="s">
        <v>191</v>
      </c>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IF(F82="Yes",1,IF(F82="No",0,IF(AND(ISBLANK(F92),ISNUMBER(F79)),1,IF(F92&gt;0,LOOKUP(F79/F92,$H$7:$H$10),IF(ISTEXT(D72),0,"")))))</f>
        <v>1</v>
      </c>
      <c r="G94" s="36"/>
    </row>
    <row r="95" spans="1:7" s="2" customFormat="1" ht="10.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06" t="s">
        <v>306</v>
      </c>
      <c r="C106" s="306"/>
      <c r="D106" s="306"/>
      <c r="F106" s="4"/>
      <c r="G106" s="36"/>
    </row>
    <row r="107" spans="1:7" s="2" customFormat="1" ht="13.5" thickBot="1" x14ac:dyDescent="0.3">
      <c r="A107" s="34"/>
      <c r="B107" s="306"/>
      <c r="C107" s="306"/>
      <c r="D107" s="306"/>
      <c r="E107" s="14" t="s">
        <v>2</v>
      </c>
      <c r="F107" s="15"/>
      <c r="G107" s="36"/>
    </row>
    <row r="108" spans="1:7" s="2" customFormat="1" ht="6.75" customHeight="1" x14ac:dyDescent="0.25">
      <c r="A108" s="34"/>
      <c r="D108" s="3"/>
      <c r="F108" s="4"/>
      <c r="G108" s="36"/>
    </row>
    <row r="109" spans="1:7" s="2" customFormat="1" x14ac:dyDescent="0.25">
      <c r="A109" s="34"/>
      <c r="B109" s="297"/>
      <c r="C109" s="298"/>
      <c r="D109" s="299"/>
      <c r="F109" s="4"/>
      <c r="G109" s="36"/>
    </row>
    <row r="110" spans="1:7" s="2" customFormat="1" x14ac:dyDescent="0.25">
      <c r="A110" s="34"/>
      <c r="B110" s="300"/>
      <c r="C110" s="301"/>
      <c r="D110" s="302"/>
      <c r="F110" s="4"/>
      <c r="G110" s="36"/>
    </row>
    <row r="111" spans="1:7" s="2" customFormat="1" x14ac:dyDescent="0.25">
      <c r="A111" s="34"/>
      <c r="B111" s="300"/>
      <c r="C111" s="301"/>
      <c r="D111" s="302"/>
      <c r="F111" s="4"/>
      <c r="G111" s="36"/>
    </row>
    <row r="112" spans="1:7" s="2" customFormat="1" x14ac:dyDescent="0.25">
      <c r="A112" s="34"/>
      <c r="B112" s="300"/>
      <c r="C112" s="301"/>
      <c r="D112" s="302"/>
      <c r="F112" s="4"/>
      <c r="G112" s="36"/>
    </row>
    <row r="113" spans="1:7" s="2" customFormat="1" x14ac:dyDescent="0.25">
      <c r="A113" s="34"/>
      <c r="B113" s="300"/>
      <c r="C113" s="301"/>
      <c r="D113" s="302"/>
      <c r="F113" s="4"/>
      <c r="G113" s="36"/>
    </row>
    <row r="114" spans="1:7" s="2" customFormat="1" x14ac:dyDescent="0.25">
      <c r="A114" s="34"/>
      <c r="B114" s="300"/>
      <c r="C114" s="301"/>
      <c r="D114" s="302"/>
      <c r="F114" s="4"/>
      <c r="G114" s="36"/>
    </row>
    <row r="115" spans="1:7" s="2" customFormat="1" x14ac:dyDescent="0.25">
      <c r="A115" s="34"/>
      <c r="B115" s="303"/>
      <c r="C115" s="304"/>
      <c r="D115" s="305"/>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12"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06" t="s">
        <v>306</v>
      </c>
      <c r="C131" s="306"/>
      <c r="D131" s="306"/>
      <c r="F131" s="4"/>
      <c r="G131" s="36"/>
    </row>
    <row r="132" spans="1:7" s="2" customFormat="1" ht="13.5" thickBot="1" x14ac:dyDescent="0.3">
      <c r="A132" s="34"/>
      <c r="B132" s="306"/>
      <c r="C132" s="306"/>
      <c r="D132" s="306"/>
      <c r="E132" s="14" t="s">
        <v>2</v>
      </c>
      <c r="F132" s="15"/>
      <c r="G132" s="36"/>
    </row>
    <row r="133" spans="1:7" s="2" customFormat="1" ht="6.75" customHeight="1" x14ac:dyDescent="0.25">
      <c r="A133" s="34"/>
      <c r="D133" s="3"/>
      <c r="F133" s="4"/>
      <c r="G133" s="36"/>
    </row>
    <row r="134" spans="1:7" s="2" customFormat="1" x14ac:dyDescent="0.25">
      <c r="A134" s="34"/>
      <c r="B134" s="297"/>
      <c r="C134" s="298"/>
      <c r="D134" s="299"/>
      <c r="F134" s="4"/>
      <c r="G134" s="36"/>
    </row>
    <row r="135" spans="1:7" s="2" customFormat="1" x14ac:dyDescent="0.25">
      <c r="A135" s="34"/>
      <c r="B135" s="300"/>
      <c r="C135" s="301"/>
      <c r="D135" s="302"/>
      <c r="F135" s="4"/>
      <c r="G135" s="36"/>
    </row>
    <row r="136" spans="1:7" s="2" customFormat="1" x14ac:dyDescent="0.25">
      <c r="A136" s="34"/>
      <c r="B136" s="300"/>
      <c r="C136" s="301"/>
      <c r="D136" s="302"/>
      <c r="F136" s="4"/>
      <c r="G136" s="36"/>
    </row>
    <row r="137" spans="1:7" s="2" customFormat="1" x14ac:dyDescent="0.25">
      <c r="A137" s="34"/>
      <c r="B137" s="300"/>
      <c r="C137" s="301"/>
      <c r="D137" s="302"/>
      <c r="F137" s="4"/>
      <c r="G137" s="36"/>
    </row>
    <row r="138" spans="1:7" s="2" customFormat="1" x14ac:dyDescent="0.25">
      <c r="A138" s="34"/>
      <c r="B138" s="300"/>
      <c r="C138" s="301"/>
      <c r="D138" s="302"/>
      <c r="F138" s="4"/>
      <c r="G138" s="36"/>
    </row>
    <row r="139" spans="1:7" s="2" customFormat="1" x14ac:dyDescent="0.25">
      <c r="A139" s="34"/>
      <c r="B139" s="300"/>
      <c r="C139" s="301"/>
      <c r="D139" s="302"/>
      <c r="F139" s="4"/>
      <c r="G139" s="36"/>
    </row>
    <row r="140" spans="1:7" s="2" customFormat="1" x14ac:dyDescent="0.25">
      <c r="A140" s="34"/>
      <c r="B140" s="303"/>
      <c r="C140" s="304"/>
      <c r="D140" s="305"/>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12"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06" t="s">
        <v>306</v>
      </c>
      <c r="C156" s="306"/>
      <c r="D156" s="306"/>
      <c r="F156" s="4"/>
      <c r="G156" s="36"/>
    </row>
    <row r="157" spans="1:7" s="2" customFormat="1" ht="13.5" thickBot="1" x14ac:dyDescent="0.3">
      <c r="A157" s="34"/>
      <c r="B157" s="306"/>
      <c r="C157" s="306"/>
      <c r="D157" s="306"/>
      <c r="E157" s="14" t="s">
        <v>2</v>
      </c>
      <c r="F157" s="15"/>
      <c r="G157" s="36"/>
    </row>
    <row r="158" spans="1:7" s="2" customFormat="1" ht="6.75" customHeight="1" x14ac:dyDescent="0.25">
      <c r="A158" s="34"/>
      <c r="D158" s="3"/>
      <c r="F158" s="4"/>
      <c r="G158" s="36"/>
    </row>
    <row r="159" spans="1:7" s="2" customFormat="1" x14ac:dyDescent="0.25">
      <c r="A159" s="34"/>
      <c r="B159" s="297"/>
      <c r="C159" s="298"/>
      <c r="D159" s="299"/>
      <c r="F159" s="4"/>
      <c r="G159" s="36"/>
    </row>
    <row r="160" spans="1:7" s="2" customFormat="1" x14ac:dyDescent="0.25">
      <c r="A160" s="34"/>
      <c r="B160" s="300"/>
      <c r="C160" s="301"/>
      <c r="D160" s="302"/>
      <c r="F160" s="4"/>
      <c r="G160" s="36"/>
    </row>
    <row r="161" spans="1:7" s="2" customFormat="1" x14ac:dyDescent="0.25">
      <c r="A161" s="34"/>
      <c r="B161" s="300"/>
      <c r="C161" s="301"/>
      <c r="D161" s="302"/>
      <c r="F161" s="4"/>
      <c r="G161" s="36"/>
    </row>
    <row r="162" spans="1:7" s="2" customFormat="1" x14ac:dyDescent="0.25">
      <c r="A162" s="34"/>
      <c r="B162" s="300"/>
      <c r="C162" s="301"/>
      <c r="D162" s="302"/>
      <c r="F162" s="4"/>
      <c r="G162" s="36"/>
    </row>
    <row r="163" spans="1:7" s="2" customFormat="1" x14ac:dyDescent="0.25">
      <c r="A163" s="34"/>
      <c r="B163" s="300"/>
      <c r="C163" s="301"/>
      <c r="D163" s="302"/>
      <c r="F163" s="4"/>
      <c r="G163" s="36"/>
    </row>
    <row r="164" spans="1:7" s="2" customFormat="1" x14ac:dyDescent="0.25">
      <c r="A164" s="34"/>
      <c r="B164" s="300"/>
      <c r="C164" s="301"/>
      <c r="D164" s="302"/>
      <c r="F164" s="4"/>
      <c r="G164" s="36"/>
    </row>
    <row r="165" spans="1:7" s="2" customFormat="1" x14ac:dyDescent="0.25">
      <c r="A165" s="34"/>
      <c r="B165" s="303"/>
      <c r="C165" s="304"/>
      <c r="D165" s="305"/>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ht="11.2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06" t="s">
        <v>306</v>
      </c>
      <c r="C181" s="306"/>
      <c r="D181" s="306"/>
      <c r="F181" s="4"/>
      <c r="G181" s="36"/>
    </row>
    <row r="182" spans="1:7" s="2" customFormat="1" ht="13.5" thickBot="1" x14ac:dyDescent="0.3">
      <c r="A182" s="34"/>
      <c r="B182" s="306"/>
      <c r="C182" s="306"/>
      <c r="D182" s="306"/>
      <c r="E182" s="14" t="s">
        <v>2</v>
      </c>
      <c r="F182" s="15"/>
      <c r="G182" s="36"/>
    </row>
    <row r="183" spans="1:7" s="2" customFormat="1" ht="6.75" customHeight="1" x14ac:dyDescent="0.25">
      <c r="A183" s="34"/>
      <c r="D183" s="3"/>
      <c r="F183" s="4"/>
      <c r="G183" s="36"/>
    </row>
    <row r="184" spans="1:7" s="2" customFormat="1" x14ac:dyDescent="0.25">
      <c r="A184" s="34"/>
      <c r="B184" s="297"/>
      <c r="C184" s="298"/>
      <c r="D184" s="299"/>
      <c r="F184" s="4"/>
      <c r="G184" s="36"/>
    </row>
    <row r="185" spans="1:7" s="2" customFormat="1" x14ac:dyDescent="0.25">
      <c r="A185" s="34"/>
      <c r="B185" s="300"/>
      <c r="C185" s="301"/>
      <c r="D185" s="302"/>
      <c r="F185" s="4"/>
      <c r="G185" s="36"/>
    </row>
    <row r="186" spans="1:7" s="2" customFormat="1" x14ac:dyDescent="0.25">
      <c r="A186" s="34"/>
      <c r="B186" s="300"/>
      <c r="C186" s="301"/>
      <c r="D186" s="302"/>
      <c r="F186" s="4"/>
      <c r="G186" s="36"/>
    </row>
    <row r="187" spans="1:7" s="2" customFormat="1" x14ac:dyDescent="0.25">
      <c r="A187" s="34"/>
      <c r="B187" s="300"/>
      <c r="C187" s="301"/>
      <c r="D187" s="302"/>
      <c r="F187" s="4"/>
      <c r="G187" s="36"/>
    </row>
    <row r="188" spans="1:7" s="2" customFormat="1" x14ac:dyDescent="0.25">
      <c r="A188" s="34"/>
      <c r="B188" s="300"/>
      <c r="C188" s="301"/>
      <c r="D188" s="302"/>
      <c r="F188" s="4"/>
      <c r="G188" s="36"/>
    </row>
    <row r="189" spans="1:7" s="2" customFormat="1" x14ac:dyDescent="0.25">
      <c r="A189" s="34"/>
      <c r="B189" s="300"/>
      <c r="C189" s="301"/>
      <c r="D189" s="302"/>
      <c r="F189" s="4"/>
      <c r="G189" s="36"/>
    </row>
    <row r="190" spans="1:7" s="2" customFormat="1" x14ac:dyDescent="0.25">
      <c r="A190" s="34"/>
      <c r="B190" s="303"/>
      <c r="C190" s="304"/>
      <c r="D190" s="305"/>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row r="196" spans="1:7" s="2" customFormat="1" ht="6.75" customHeight="1" x14ac:dyDescent="0.25">
      <c r="A196" s="34"/>
      <c r="D196" s="3"/>
      <c r="F196" s="4"/>
      <c r="G196" s="36"/>
    </row>
    <row r="197" spans="1:7" s="33" customFormat="1" ht="15" x14ac:dyDescent="0.25">
      <c r="A197" s="40"/>
      <c r="B197" s="41" t="s">
        <v>234</v>
      </c>
      <c r="C197" s="41"/>
      <c r="D197" s="154"/>
      <c r="G197" s="39"/>
    </row>
    <row r="198" spans="1:7" s="45" customFormat="1" ht="12" x14ac:dyDescent="0.25">
      <c r="A198" s="42"/>
      <c r="B198" s="135"/>
      <c r="C198" s="43"/>
      <c r="D198" s="155" t="s">
        <v>147</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9"/>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9"/>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N/A</v>
      </c>
      <c r="G204" s="36"/>
    </row>
    <row r="205" spans="1:7" s="2" customFormat="1" ht="6.75" customHeight="1" x14ac:dyDescent="0.25">
      <c r="A205" s="34"/>
      <c r="D205" s="3"/>
      <c r="F205" s="4"/>
      <c r="G205" s="36"/>
    </row>
    <row r="206" spans="1:7" s="2" customFormat="1" ht="13.5" customHeight="1" thickBot="1" x14ac:dyDescent="0.3">
      <c r="A206" s="34"/>
      <c r="B206" s="306" t="s">
        <v>306</v>
      </c>
      <c r="C206" s="306"/>
      <c r="D206" s="306"/>
      <c r="F206" s="4"/>
      <c r="G206" s="36"/>
    </row>
    <row r="207" spans="1:7" s="2" customFormat="1" ht="13.5" thickBot="1" x14ac:dyDescent="0.3">
      <c r="A207" s="34"/>
      <c r="B207" s="306"/>
      <c r="C207" s="306"/>
      <c r="D207" s="306"/>
      <c r="E207" s="14" t="s">
        <v>2</v>
      </c>
      <c r="F207" s="15"/>
      <c r="G207" s="36"/>
    </row>
    <row r="208" spans="1:7" s="2" customFormat="1" ht="6.75" customHeight="1" x14ac:dyDescent="0.25">
      <c r="A208" s="34"/>
      <c r="D208" s="3"/>
      <c r="F208" s="4"/>
      <c r="G208" s="36"/>
    </row>
    <row r="209" spans="1:7" s="2" customFormat="1" x14ac:dyDescent="0.25">
      <c r="A209" s="34"/>
      <c r="B209" s="297"/>
      <c r="C209" s="298"/>
      <c r="D209" s="299"/>
      <c r="F209" s="4"/>
      <c r="G209" s="36"/>
    </row>
    <row r="210" spans="1:7" s="2" customFormat="1" x14ac:dyDescent="0.25">
      <c r="A210" s="34"/>
      <c r="B210" s="300"/>
      <c r="C210" s="301"/>
      <c r="D210" s="302"/>
      <c r="F210" s="4"/>
      <c r="G210" s="36"/>
    </row>
    <row r="211" spans="1:7" s="2" customFormat="1" x14ac:dyDescent="0.25">
      <c r="A211" s="34"/>
      <c r="B211" s="300"/>
      <c r="C211" s="301"/>
      <c r="D211" s="302"/>
      <c r="F211" s="4"/>
      <c r="G211" s="36"/>
    </row>
    <row r="212" spans="1:7" s="2" customFormat="1" x14ac:dyDescent="0.25">
      <c r="A212" s="34"/>
      <c r="B212" s="300"/>
      <c r="C212" s="301"/>
      <c r="D212" s="302"/>
      <c r="F212" s="4"/>
      <c r="G212" s="36"/>
    </row>
    <row r="213" spans="1:7" s="2" customFormat="1" x14ac:dyDescent="0.25">
      <c r="A213" s="34"/>
      <c r="B213" s="300"/>
      <c r="C213" s="301"/>
      <c r="D213" s="302"/>
      <c r="F213" s="4"/>
      <c r="G213" s="36"/>
    </row>
    <row r="214" spans="1:7" s="2" customFormat="1" x14ac:dyDescent="0.25">
      <c r="A214" s="34"/>
      <c r="B214" s="300"/>
      <c r="C214" s="301"/>
      <c r="D214" s="302"/>
      <c r="F214" s="4"/>
      <c r="G214" s="36"/>
    </row>
    <row r="215" spans="1:7" s="2" customFormat="1" x14ac:dyDescent="0.25">
      <c r="A215" s="34"/>
      <c r="B215" s="303"/>
      <c r="C215" s="304"/>
      <c r="D215" s="305"/>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t="str">
        <f>IF(F207="Yes",1,IF(F207="No",0,IF(AND(ISBLANK(F217),ISNUMBER(F204)),1,IF(F217&gt;0,LOOKUP(F204/F217,$H$7:$H$10),IF(ISTEXT(D197),0,"")))))</f>
        <v/>
      </c>
      <c r="G219" s="36"/>
    </row>
    <row r="220" spans="1:7" s="2" customFormat="1" ht="12"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234</v>
      </c>
      <c r="C222" s="41"/>
      <c r="D222" s="154"/>
      <c r="G222" s="39"/>
    </row>
    <row r="223" spans="1:7" s="45" customFormat="1" ht="12" x14ac:dyDescent="0.25">
      <c r="A223" s="42"/>
      <c r="B223" s="135"/>
      <c r="C223" s="43"/>
      <c r="D223" s="155" t="s">
        <v>147</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9"/>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9"/>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306" t="s">
        <v>306</v>
      </c>
      <c r="C231" s="306"/>
      <c r="D231" s="306"/>
      <c r="F231" s="4"/>
      <c r="G231" s="36"/>
    </row>
    <row r="232" spans="1:7" s="2" customFormat="1" ht="13.5" thickBot="1" x14ac:dyDescent="0.3">
      <c r="A232" s="34"/>
      <c r="B232" s="306"/>
      <c r="C232" s="306"/>
      <c r="D232" s="306"/>
      <c r="E232" s="14" t="s">
        <v>2</v>
      </c>
      <c r="F232" s="15"/>
      <c r="G232" s="36"/>
    </row>
    <row r="233" spans="1:7" s="2" customFormat="1" ht="6.75" customHeight="1" x14ac:dyDescent="0.25">
      <c r="A233" s="34"/>
      <c r="D233" s="3"/>
      <c r="F233" s="4"/>
      <c r="G233" s="36"/>
    </row>
    <row r="234" spans="1:7" s="2" customFormat="1" x14ac:dyDescent="0.25">
      <c r="A234" s="34"/>
      <c r="B234" s="297"/>
      <c r="C234" s="298"/>
      <c r="D234" s="299"/>
      <c r="F234" s="4"/>
      <c r="G234" s="36"/>
    </row>
    <row r="235" spans="1:7" s="2" customFormat="1" x14ac:dyDescent="0.25">
      <c r="A235" s="34"/>
      <c r="B235" s="300"/>
      <c r="C235" s="301"/>
      <c r="D235" s="302"/>
      <c r="F235" s="4"/>
      <c r="G235" s="36"/>
    </row>
    <row r="236" spans="1:7" s="2" customFormat="1" x14ac:dyDescent="0.25">
      <c r="A236" s="34"/>
      <c r="B236" s="300"/>
      <c r="C236" s="301"/>
      <c r="D236" s="302"/>
      <c r="F236" s="4"/>
      <c r="G236" s="36"/>
    </row>
    <row r="237" spans="1:7" s="2" customFormat="1" x14ac:dyDescent="0.25">
      <c r="A237" s="34"/>
      <c r="B237" s="300"/>
      <c r="C237" s="301"/>
      <c r="D237" s="302"/>
      <c r="F237" s="4"/>
      <c r="G237" s="36"/>
    </row>
    <row r="238" spans="1:7" s="2" customFormat="1" x14ac:dyDescent="0.25">
      <c r="A238" s="34"/>
      <c r="B238" s="300"/>
      <c r="C238" s="301"/>
      <c r="D238" s="302"/>
      <c r="F238" s="4"/>
      <c r="G238" s="36"/>
    </row>
    <row r="239" spans="1:7" s="2" customFormat="1" x14ac:dyDescent="0.25">
      <c r="A239" s="34"/>
      <c r="B239" s="300"/>
      <c r="C239" s="301"/>
      <c r="D239" s="302"/>
      <c r="F239" s="4"/>
      <c r="G239" s="36"/>
    </row>
    <row r="240" spans="1:7" s="2" customFormat="1" x14ac:dyDescent="0.25">
      <c r="A240" s="34"/>
      <c r="B240" s="303"/>
      <c r="C240" s="304"/>
      <c r="D240" s="305"/>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IF(F232="Yes",1,IF(F232="No",0,IF(AND(ISBLANK(F242),ISNUMBER(F229)),1,IF(F242&gt;0,LOOKUP(F229/F242,$H$7:$H$10),IF(ISTEXT(D222),0,"")))))</f>
        <v/>
      </c>
      <c r="G244" s="36"/>
    </row>
    <row r="245" spans="1:7" s="2" customFormat="1" ht="12"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234</v>
      </c>
      <c r="C247" s="41"/>
      <c r="D247" s="154"/>
      <c r="G247" s="39"/>
    </row>
    <row r="248" spans="1:7" s="45" customFormat="1" ht="12" x14ac:dyDescent="0.25">
      <c r="A248" s="42"/>
      <c r="B248" s="135"/>
      <c r="C248" s="43"/>
      <c r="D248" s="155" t="s">
        <v>147</v>
      </c>
      <c r="F248" s="46"/>
      <c r="G248" s="47"/>
    </row>
    <row r="249" spans="1:7" s="33" customFormat="1" ht="6.75" customHeight="1" thickBot="1" x14ac:dyDescent="0.3">
      <c r="A249" s="40"/>
      <c r="B249" s="17"/>
      <c r="C249" s="41"/>
      <c r="D249" s="53"/>
      <c r="F249" s="19"/>
      <c r="G249" s="39"/>
    </row>
    <row r="250" spans="1:7" s="2" customFormat="1" ht="13.5" thickBot="1" x14ac:dyDescent="0.3">
      <c r="A250" s="34"/>
      <c r="B250" s="2" t="s">
        <v>18</v>
      </c>
      <c r="D250" s="3"/>
      <c r="E250" s="14" t="s">
        <v>2</v>
      </c>
      <c r="F250" s="139"/>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9"/>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306" t="s">
        <v>306</v>
      </c>
      <c r="C256" s="306"/>
      <c r="D256" s="306"/>
      <c r="F256" s="4"/>
      <c r="G256" s="36"/>
    </row>
    <row r="257" spans="1:7" s="2" customFormat="1" ht="13.5" thickBot="1" x14ac:dyDescent="0.3">
      <c r="A257" s="34"/>
      <c r="B257" s="306"/>
      <c r="C257" s="306"/>
      <c r="D257" s="306"/>
      <c r="E257" s="14" t="s">
        <v>2</v>
      </c>
      <c r="F257" s="15"/>
      <c r="G257" s="36"/>
    </row>
    <row r="258" spans="1:7" s="2" customFormat="1" ht="6.75" customHeight="1" x14ac:dyDescent="0.25">
      <c r="A258" s="34"/>
      <c r="D258" s="3"/>
      <c r="F258" s="4"/>
      <c r="G258" s="36"/>
    </row>
    <row r="259" spans="1:7" s="2" customFormat="1" x14ac:dyDescent="0.25">
      <c r="A259" s="34"/>
      <c r="B259" s="297"/>
      <c r="C259" s="298"/>
      <c r="D259" s="299"/>
      <c r="F259" s="4"/>
      <c r="G259" s="36"/>
    </row>
    <row r="260" spans="1:7" s="2" customFormat="1" x14ac:dyDescent="0.25">
      <c r="A260" s="34"/>
      <c r="B260" s="300"/>
      <c r="C260" s="301"/>
      <c r="D260" s="302"/>
      <c r="F260" s="4"/>
      <c r="G260" s="36"/>
    </row>
    <row r="261" spans="1:7" s="2" customFormat="1" x14ac:dyDescent="0.25">
      <c r="A261" s="34"/>
      <c r="B261" s="300"/>
      <c r="C261" s="301"/>
      <c r="D261" s="302"/>
      <c r="F261" s="4"/>
      <c r="G261" s="36"/>
    </row>
    <row r="262" spans="1:7" s="2" customFormat="1" x14ac:dyDescent="0.25">
      <c r="A262" s="34"/>
      <c r="B262" s="300"/>
      <c r="C262" s="301"/>
      <c r="D262" s="302"/>
      <c r="F262" s="4"/>
      <c r="G262" s="36"/>
    </row>
    <row r="263" spans="1:7" s="2" customFormat="1" x14ac:dyDescent="0.25">
      <c r="A263" s="34"/>
      <c r="B263" s="300"/>
      <c r="C263" s="301"/>
      <c r="D263" s="302"/>
      <c r="F263" s="4"/>
      <c r="G263" s="36"/>
    </row>
    <row r="264" spans="1:7" s="2" customFormat="1" x14ac:dyDescent="0.25">
      <c r="A264" s="34"/>
      <c r="B264" s="300"/>
      <c r="C264" s="301"/>
      <c r="D264" s="302"/>
      <c r="F264" s="4"/>
      <c r="G264" s="36"/>
    </row>
    <row r="265" spans="1:7" s="2" customFormat="1" x14ac:dyDescent="0.25">
      <c r="A265" s="34"/>
      <c r="B265" s="303"/>
      <c r="C265" s="304"/>
      <c r="D265" s="305"/>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IF(F257="Yes",1,IF(F257="No",0,IF(AND(ISBLANK(F267),ISNUMBER(F254)),1,IF(F267&gt;0,LOOKUP(F254/F267,$H$7:$H$10),IF(ISTEXT(D247),0,"")))))</f>
        <v/>
      </c>
      <c r="G269" s="36"/>
    </row>
    <row r="270" spans="1:7" s="2" customFormat="1" ht="11.25" customHeight="1" x14ac:dyDescent="0.25">
      <c r="A270" s="48"/>
      <c r="B270" s="49"/>
      <c r="C270" s="49"/>
      <c r="D270" s="50"/>
      <c r="E270" s="49"/>
      <c r="F270" s="51"/>
      <c r="G270" s="52"/>
    </row>
    <row r="271" spans="1:7" s="33" customFormat="1" ht="15" x14ac:dyDescent="0.25">
      <c r="A271" s="27"/>
      <c r="B271" s="28"/>
      <c r="C271" s="28"/>
      <c r="D271" s="29"/>
      <c r="E271" s="30"/>
      <c r="F271" s="31"/>
      <c r="G271" s="32"/>
    </row>
    <row r="272" spans="1:7" s="33" customFormat="1" ht="15" x14ac:dyDescent="0.25">
      <c r="A272" s="40"/>
      <c r="B272" s="41" t="s">
        <v>234</v>
      </c>
      <c r="C272" s="41"/>
      <c r="D272" s="154"/>
      <c r="G272" s="39"/>
    </row>
    <row r="273" spans="1:7" s="45" customFormat="1" ht="12" x14ac:dyDescent="0.25">
      <c r="A273" s="42"/>
      <c r="B273" s="135"/>
      <c r="C273" s="43"/>
      <c r="D273" s="155" t="s">
        <v>147</v>
      </c>
      <c r="F273" s="46"/>
      <c r="G273" s="47"/>
    </row>
    <row r="274" spans="1:7" s="33" customFormat="1" ht="6.75" customHeight="1" thickBot="1" x14ac:dyDescent="0.3">
      <c r="A274" s="40"/>
      <c r="B274" s="17"/>
      <c r="C274" s="41"/>
      <c r="D274" s="53"/>
      <c r="F274" s="19"/>
      <c r="G274" s="39"/>
    </row>
    <row r="275" spans="1:7" s="2" customFormat="1" ht="13.5" thickBot="1" x14ac:dyDescent="0.3">
      <c r="A275" s="34"/>
      <c r="B275" s="2" t="s">
        <v>18</v>
      </c>
      <c r="D275" s="3"/>
      <c r="E275" s="14" t="s">
        <v>2</v>
      </c>
      <c r="F275" s="139"/>
      <c r="G275" s="36"/>
    </row>
    <row r="276" spans="1:7" s="2" customFormat="1" ht="6.75" customHeight="1" thickBot="1" x14ac:dyDescent="0.3">
      <c r="A276" s="34"/>
      <c r="D276" s="3"/>
      <c r="F276" s="4"/>
      <c r="G276" s="36"/>
    </row>
    <row r="277" spans="1:7" s="2" customFormat="1" ht="13.5" thickBot="1" x14ac:dyDescent="0.3">
      <c r="A277" s="34"/>
      <c r="B277" s="2" t="s">
        <v>19</v>
      </c>
      <c r="D277" s="3"/>
      <c r="E277" s="14" t="s">
        <v>2</v>
      </c>
      <c r="F277" s="139"/>
      <c r="G277" s="36"/>
    </row>
    <row r="278" spans="1:7" s="2" customFormat="1" ht="6.75" customHeight="1" thickBot="1" x14ac:dyDescent="0.3">
      <c r="A278" s="34"/>
      <c r="D278" s="3"/>
      <c r="F278" s="4"/>
      <c r="G278" s="36"/>
    </row>
    <row r="279" spans="1:7" s="2" customFormat="1" ht="13.5" thickBot="1" x14ac:dyDescent="0.3">
      <c r="A279" s="34"/>
      <c r="C279" s="2" t="s">
        <v>14</v>
      </c>
      <c r="D279" s="3"/>
      <c r="F279" s="16" t="str">
        <f>IF(F277&gt;F275,F275/F277,IF(F282&gt;0,F282,"N/A"))</f>
        <v>N/A</v>
      </c>
      <c r="G279" s="36"/>
    </row>
    <row r="280" spans="1:7" s="2" customFormat="1" ht="6.75" customHeight="1" x14ac:dyDescent="0.25">
      <c r="A280" s="34"/>
      <c r="D280" s="3"/>
      <c r="F280" s="4"/>
      <c r="G280" s="36"/>
    </row>
    <row r="281" spans="1:7" s="2" customFormat="1" ht="13.5" customHeight="1" thickBot="1" x14ac:dyDescent="0.3">
      <c r="A281" s="34"/>
      <c r="B281" s="306" t="s">
        <v>306</v>
      </c>
      <c r="C281" s="306"/>
      <c r="D281" s="306"/>
      <c r="F281" s="4"/>
      <c r="G281" s="36"/>
    </row>
    <row r="282" spans="1:7" s="2" customFormat="1" ht="13.5" thickBot="1" x14ac:dyDescent="0.3">
      <c r="A282" s="34"/>
      <c r="B282" s="306"/>
      <c r="C282" s="306"/>
      <c r="D282" s="306"/>
      <c r="E282" s="14" t="s">
        <v>2</v>
      </c>
      <c r="F282" s="15"/>
      <c r="G282" s="36"/>
    </row>
    <row r="283" spans="1:7" s="2" customFormat="1" ht="6.75" customHeight="1" x14ac:dyDescent="0.25">
      <c r="A283" s="34"/>
      <c r="D283" s="3"/>
      <c r="F283" s="4"/>
      <c r="G283" s="36"/>
    </row>
    <row r="284" spans="1:7" s="2" customFormat="1" x14ac:dyDescent="0.25">
      <c r="A284" s="34"/>
      <c r="B284" s="297"/>
      <c r="C284" s="298"/>
      <c r="D284" s="299"/>
      <c r="F284" s="4"/>
      <c r="G284" s="36"/>
    </row>
    <row r="285" spans="1:7" s="2" customFormat="1" x14ac:dyDescent="0.25">
      <c r="A285" s="34"/>
      <c r="B285" s="300"/>
      <c r="C285" s="301"/>
      <c r="D285" s="302"/>
      <c r="F285" s="4"/>
      <c r="G285" s="36"/>
    </row>
    <row r="286" spans="1:7" s="2" customFormat="1" x14ac:dyDescent="0.25">
      <c r="A286" s="34"/>
      <c r="B286" s="300"/>
      <c r="C286" s="301"/>
      <c r="D286" s="302"/>
      <c r="F286" s="4"/>
      <c r="G286" s="36"/>
    </row>
    <row r="287" spans="1:7" s="2" customFormat="1" x14ac:dyDescent="0.25">
      <c r="A287" s="34"/>
      <c r="B287" s="300"/>
      <c r="C287" s="301"/>
      <c r="D287" s="302"/>
      <c r="F287" s="4"/>
      <c r="G287" s="36"/>
    </row>
    <row r="288" spans="1:7" s="2" customFormat="1" x14ac:dyDescent="0.25">
      <c r="A288" s="34"/>
      <c r="B288" s="300"/>
      <c r="C288" s="301"/>
      <c r="D288" s="302"/>
      <c r="F288" s="4"/>
      <c r="G288" s="36"/>
    </row>
    <row r="289" spans="1:7" s="2" customFormat="1" x14ac:dyDescent="0.25">
      <c r="A289" s="34"/>
      <c r="B289" s="300"/>
      <c r="C289" s="301"/>
      <c r="D289" s="302"/>
      <c r="F289" s="4"/>
      <c r="G289" s="36"/>
    </row>
    <row r="290" spans="1:7" s="2" customFormat="1" x14ac:dyDescent="0.25">
      <c r="A290" s="34"/>
      <c r="B290" s="303"/>
      <c r="C290" s="304"/>
      <c r="D290" s="305"/>
      <c r="F290" s="4"/>
      <c r="G290" s="36"/>
    </row>
    <row r="291" spans="1:7" s="2" customFormat="1" ht="6.75" customHeight="1" thickBot="1" x14ac:dyDescent="0.3">
      <c r="A291" s="34"/>
      <c r="D291" s="3"/>
      <c r="F291" s="4"/>
      <c r="G291" s="36"/>
    </row>
    <row r="292" spans="1:7" s="2" customFormat="1" ht="13.5" thickBot="1" x14ac:dyDescent="0.3">
      <c r="A292" s="34"/>
      <c r="B292" s="2" t="s">
        <v>20</v>
      </c>
      <c r="D292" s="3"/>
      <c r="E292" s="14" t="s">
        <v>2</v>
      </c>
      <c r="F292" s="54"/>
      <c r="G292" s="36"/>
    </row>
    <row r="293" spans="1:7" s="2" customFormat="1" ht="6.75" customHeight="1" thickBot="1" x14ac:dyDescent="0.3">
      <c r="A293" s="34"/>
      <c r="D293" s="3"/>
      <c r="F293" s="4"/>
      <c r="G293" s="36"/>
    </row>
    <row r="294" spans="1:7" s="2" customFormat="1" ht="13.5" thickBot="1" x14ac:dyDescent="0.3">
      <c r="A294" s="34"/>
      <c r="C294" s="35" t="s">
        <v>15</v>
      </c>
      <c r="D294" s="3"/>
      <c r="F294" s="18" t="str">
        <f>IF(F282="Yes",1,IF(F282="No",0,IF(AND(ISBLANK(F292),ISNUMBER(F279)),1,IF(F292&gt;0,LOOKUP(F279/F292,$H$7:$H$10),IF(ISTEXT(D272),0,"")))))</f>
        <v/>
      </c>
      <c r="G294" s="36"/>
    </row>
    <row r="295" spans="1:7" s="2" customFormat="1" ht="12.75" customHeight="1" x14ac:dyDescent="0.25">
      <c r="A295" s="48"/>
      <c r="B295" s="49"/>
      <c r="C295" s="49"/>
      <c r="D295" s="50"/>
      <c r="E295" s="49"/>
      <c r="F295" s="51"/>
      <c r="G295" s="52"/>
    </row>
    <row r="296" spans="1:7" s="33" customFormat="1" ht="15" x14ac:dyDescent="0.25">
      <c r="A296" s="27"/>
      <c r="B296" s="28"/>
      <c r="C296" s="28"/>
      <c r="D296" s="29"/>
      <c r="E296" s="30"/>
      <c r="F296" s="31"/>
      <c r="G296" s="32"/>
    </row>
    <row r="297" spans="1:7" s="33" customFormat="1" ht="15" x14ac:dyDescent="0.25">
      <c r="A297" s="40"/>
      <c r="B297" s="41" t="s">
        <v>234</v>
      </c>
      <c r="C297" s="41"/>
      <c r="D297" s="154"/>
      <c r="G297" s="39"/>
    </row>
    <row r="298" spans="1:7" s="45" customFormat="1" ht="12" x14ac:dyDescent="0.25">
      <c r="A298" s="42"/>
      <c r="B298" s="135"/>
      <c r="C298" s="43"/>
      <c r="D298" s="155" t="s">
        <v>147</v>
      </c>
      <c r="F298" s="46"/>
      <c r="G298" s="47"/>
    </row>
    <row r="299" spans="1:7" s="33" customFormat="1" ht="6.75" customHeight="1" thickBot="1" x14ac:dyDescent="0.3">
      <c r="A299" s="40"/>
      <c r="B299" s="17"/>
      <c r="C299" s="41"/>
      <c r="D299" s="53"/>
      <c r="F299" s="19"/>
      <c r="G299" s="39"/>
    </row>
    <row r="300" spans="1:7" s="2" customFormat="1" ht="13.5" thickBot="1" x14ac:dyDescent="0.3">
      <c r="A300" s="34"/>
      <c r="B300" s="2" t="s">
        <v>18</v>
      </c>
      <c r="D300" s="3"/>
      <c r="E300" s="14" t="s">
        <v>2</v>
      </c>
      <c r="F300" s="139"/>
      <c r="G300" s="36"/>
    </row>
    <row r="301" spans="1:7" s="2" customFormat="1" ht="6.75" customHeight="1" thickBot="1" x14ac:dyDescent="0.3">
      <c r="A301" s="34"/>
      <c r="D301" s="3"/>
      <c r="F301" s="4"/>
      <c r="G301" s="36"/>
    </row>
    <row r="302" spans="1:7" s="2" customFormat="1" ht="13.5" thickBot="1" x14ac:dyDescent="0.3">
      <c r="A302" s="34"/>
      <c r="B302" s="2" t="s">
        <v>19</v>
      </c>
      <c r="D302" s="3"/>
      <c r="E302" s="14" t="s">
        <v>2</v>
      </c>
      <c r="F302" s="139"/>
      <c r="G302" s="36"/>
    </row>
    <row r="303" spans="1:7" s="2" customFormat="1" ht="6.75" customHeight="1" thickBot="1" x14ac:dyDescent="0.3">
      <c r="A303" s="34"/>
      <c r="D303" s="3"/>
      <c r="F303" s="4"/>
      <c r="G303" s="36"/>
    </row>
    <row r="304" spans="1:7" s="2" customFormat="1" ht="13.5" thickBot="1" x14ac:dyDescent="0.3">
      <c r="A304" s="34"/>
      <c r="C304" s="2" t="s">
        <v>14</v>
      </c>
      <c r="D304" s="3"/>
      <c r="F304" s="16" t="str">
        <f>IF(F302&gt;F300,F300/F302,IF(F307&gt;0,F307,"N/A"))</f>
        <v>N/A</v>
      </c>
      <c r="G304" s="36"/>
    </row>
    <row r="305" spans="1:7" s="2" customFormat="1" ht="6.75" customHeight="1" x14ac:dyDescent="0.25">
      <c r="A305" s="34"/>
      <c r="D305" s="3"/>
      <c r="F305" s="4"/>
      <c r="G305" s="36"/>
    </row>
    <row r="306" spans="1:7" s="2" customFormat="1" ht="13.5" customHeight="1" thickBot="1" x14ac:dyDescent="0.3">
      <c r="A306" s="34"/>
      <c r="B306" s="306" t="s">
        <v>306</v>
      </c>
      <c r="C306" s="306"/>
      <c r="D306" s="306"/>
      <c r="F306" s="4"/>
      <c r="G306" s="36"/>
    </row>
    <row r="307" spans="1:7" s="2" customFormat="1" ht="13.5" thickBot="1" x14ac:dyDescent="0.3">
      <c r="A307" s="34"/>
      <c r="B307" s="306"/>
      <c r="C307" s="306"/>
      <c r="D307" s="306"/>
      <c r="E307" s="14" t="s">
        <v>2</v>
      </c>
      <c r="F307" s="15"/>
      <c r="G307" s="36"/>
    </row>
    <row r="308" spans="1:7" s="2" customFormat="1" ht="6.75" customHeight="1" x14ac:dyDescent="0.25">
      <c r="A308" s="34"/>
      <c r="D308" s="3"/>
      <c r="F308" s="4"/>
      <c r="G308" s="36"/>
    </row>
    <row r="309" spans="1:7" s="2" customFormat="1" x14ac:dyDescent="0.25">
      <c r="A309" s="34"/>
      <c r="B309" s="297"/>
      <c r="C309" s="298"/>
      <c r="D309" s="299"/>
      <c r="F309" s="4"/>
      <c r="G309" s="36"/>
    </row>
    <row r="310" spans="1:7" s="2" customFormat="1" x14ac:dyDescent="0.25">
      <c r="A310" s="34"/>
      <c r="B310" s="300"/>
      <c r="C310" s="301"/>
      <c r="D310" s="302"/>
      <c r="F310" s="4"/>
      <c r="G310" s="36"/>
    </row>
    <row r="311" spans="1:7" s="2" customFormat="1" x14ac:dyDescent="0.25">
      <c r="A311" s="34"/>
      <c r="B311" s="300"/>
      <c r="C311" s="301"/>
      <c r="D311" s="302"/>
      <c r="F311" s="4"/>
      <c r="G311" s="36"/>
    </row>
    <row r="312" spans="1:7" s="2" customFormat="1" x14ac:dyDescent="0.25">
      <c r="A312" s="34"/>
      <c r="B312" s="300"/>
      <c r="C312" s="301"/>
      <c r="D312" s="302"/>
      <c r="F312" s="4"/>
      <c r="G312" s="36"/>
    </row>
    <row r="313" spans="1:7" s="2" customFormat="1" x14ac:dyDescent="0.25">
      <c r="A313" s="34"/>
      <c r="B313" s="300"/>
      <c r="C313" s="301"/>
      <c r="D313" s="302"/>
      <c r="F313" s="4"/>
      <c r="G313" s="36"/>
    </row>
    <row r="314" spans="1:7" s="2" customFormat="1" x14ac:dyDescent="0.25">
      <c r="A314" s="34"/>
      <c r="B314" s="300"/>
      <c r="C314" s="301"/>
      <c r="D314" s="302"/>
      <c r="F314" s="4"/>
      <c r="G314" s="36"/>
    </row>
    <row r="315" spans="1:7" s="2" customFormat="1" x14ac:dyDescent="0.25">
      <c r="A315" s="34"/>
      <c r="B315" s="303"/>
      <c r="C315" s="304"/>
      <c r="D315" s="305"/>
      <c r="F315" s="4"/>
      <c r="G315" s="36"/>
    </row>
    <row r="316" spans="1:7" s="2" customFormat="1" ht="6.75" customHeight="1" thickBot="1" x14ac:dyDescent="0.3">
      <c r="A316" s="34"/>
      <c r="D316" s="3"/>
      <c r="F316" s="4"/>
      <c r="G316" s="36"/>
    </row>
    <row r="317" spans="1:7" s="2" customFormat="1" ht="13.5" thickBot="1" x14ac:dyDescent="0.3">
      <c r="A317" s="34"/>
      <c r="B317" s="2" t="s">
        <v>20</v>
      </c>
      <c r="D317" s="3"/>
      <c r="E317" s="14" t="s">
        <v>2</v>
      </c>
      <c r="F317" s="54"/>
      <c r="G317" s="36"/>
    </row>
    <row r="318" spans="1:7" s="2" customFormat="1" ht="6.75" customHeight="1" thickBot="1" x14ac:dyDescent="0.3">
      <c r="A318" s="34"/>
      <c r="D318" s="3"/>
      <c r="F318" s="4"/>
      <c r="G318" s="36"/>
    </row>
    <row r="319" spans="1:7" s="2" customFormat="1" ht="13.5" thickBot="1" x14ac:dyDescent="0.3">
      <c r="A319" s="34"/>
      <c r="C319" s="35" t="s">
        <v>15</v>
      </c>
      <c r="D319" s="3"/>
      <c r="F319" s="18" t="str">
        <f>IF(F307="Yes",1,IF(F307="No",0,IF(AND(ISBLANK(F317),ISNUMBER(F304)),1,IF(F317&gt;0,LOOKUP(F304/F317,$H$7:$H$10),IF(ISTEXT(D297),0,"")))))</f>
        <v/>
      </c>
      <c r="G319" s="36"/>
    </row>
    <row r="320" spans="1:7" s="2" customFormat="1" ht="9.75" customHeight="1" x14ac:dyDescent="0.25">
      <c r="A320" s="48"/>
      <c r="B320" s="49"/>
      <c r="C320" s="49"/>
      <c r="D320" s="50"/>
      <c r="E320" s="49"/>
      <c r="F320" s="51"/>
      <c r="G320" s="52"/>
    </row>
    <row r="321" spans="1:7" s="33" customFormat="1" ht="15" x14ac:dyDescent="0.25">
      <c r="A321" s="27"/>
      <c r="B321" s="28"/>
      <c r="C321" s="28"/>
      <c r="D321" s="29"/>
      <c r="E321" s="30"/>
      <c r="F321" s="31"/>
      <c r="G321" s="32"/>
    </row>
    <row r="322" spans="1:7" s="33" customFormat="1" ht="15" x14ac:dyDescent="0.25">
      <c r="A322" s="40"/>
      <c r="B322" s="41" t="s">
        <v>234</v>
      </c>
      <c r="C322" s="41"/>
      <c r="D322" s="154"/>
      <c r="G322" s="39"/>
    </row>
    <row r="323" spans="1:7" s="45" customFormat="1" ht="12" x14ac:dyDescent="0.25">
      <c r="A323" s="42"/>
      <c r="B323" s="135"/>
      <c r="C323" s="43"/>
      <c r="D323" s="155" t="s">
        <v>147</v>
      </c>
      <c r="F323" s="46"/>
      <c r="G323" s="47"/>
    </row>
    <row r="324" spans="1:7" s="33" customFormat="1" ht="6.75" customHeight="1" thickBot="1" x14ac:dyDescent="0.3">
      <c r="A324" s="40"/>
      <c r="B324" s="17"/>
      <c r="C324" s="41"/>
      <c r="D324" s="53"/>
      <c r="F324" s="19"/>
      <c r="G324" s="39"/>
    </row>
    <row r="325" spans="1:7" s="2" customFormat="1" ht="13.5" thickBot="1" x14ac:dyDescent="0.3">
      <c r="A325" s="34"/>
      <c r="B325" s="2" t="s">
        <v>18</v>
      </c>
      <c r="D325" s="3"/>
      <c r="E325" s="14" t="s">
        <v>2</v>
      </c>
      <c r="F325" s="139"/>
      <c r="G325" s="36"/>
    </row>
    <row r="326" spans="1:7" s="2" customFormat="1" ht="6.75" customHeight="1" thickBot="1" x14ac:dyDescent="0.3">
      <c r="A326" s="34"/>
      <c r="D326" s="3"/>
      <c r="F326" s="4"/>
      <c r="G326" s="36"/>
    </row>
    <row r="327" spans="1:7" s="2" customFormat="1" ht="13.5" thickBot="1" x14ac:dyDescent="0.3">
      <c r="A327" s="34"/>
      <c r="B327" s="2" t="s">
        <v>19</v>
      </c>
      <c r="D327" s="3"/>
      <c r="E327" s="14" t="s">
        <v>2</v>
      </c>
      <c r="F327" s="139"/>
      <c r="G327" s="36"/>
    </row>
    <row r="328" spans="1:7" s="2" customFormat="1" ht="6.75" customHeight="1" thickBot="1" x14ac:dyDescent="0.3">
      <c r="A328" s="34"/>
      <c r="D328" s="3"/>
      <c r="F328" s="4"/>
      <c r="G328" s="36"/>
    </row>
    <row r="329" spans="1:7" s="2" customFormat="1" ht="13.5" thickBot="1" x14ac:dyDescent="0.3">
      <c r="A329" s="34"/>
      <c r="C329" s="2" t="s">
        <v>14</v>
      </c>
      <c r="D329" s="3"/>
      <c r="F329" s="16" t="str">
        <f>IF(F327&gt;F325,F325/F327,IF(F332&gt;0,F332,"N/A"))</f>
        <v>N/A</v>
      </c>
      <c r="G329" s="36"/>
    </row>
    <row r="330" spans="1:7" s="2" customFormat="1" ht="6.75" customHeight="1" x14ac:dyDescent="0.25">
      <c r="A330" s="34"/>
      <c r="D330" s="3"/>
      <c r="F330" s="4"/>
      <c r="G330" s="36"/>
    </row>
    <row r="331" spans="1:7" s="2" customFormat="1" ht="13.5" customHeight="1" thickBot="1" x14ac:dyDescent="0.3">
      <c r="A331" s="34"/>
      <c r="B331" s="306" t="s">
        <v>306</v>
      </c>
      <c r="C331" s="306"/>
      <c r="D331" s="306"/>
      <c r="F331" s="4"/>
      <c r="G331" s="36"/>
    </row>
    <row r="332" spans="1:7" s="2" customFormat="1" ht="13.5" thickBot="1" x14ac:dyDescent="0.3">
      <c r="A332" s="34"/>
      <c r="B332" s="306"/>
      <c r="C332" s="306"/>
      <c r="D332" s="306"/>
      <c r="E332" s="14" t="s">
        <v>2</v>
      </c>
      <c r="F332" s="15"/>
      <c r="G332" s="36"/>
    </row>
    <row r="333" spans="1:7" s="2" customFormat="1" ht="6.75" customHeight="1" x14ac:dyDescent="0.25">
      <c r="A333" s="34"/>
      <c r="D333" s="3"/>
      <c r="F333" s="4"/>
      <c r="G333" s="36"/>
    </row>
    <row r="334" spans="1:7" s="2" customFormat="1" x14ac:dyDescent="0.25">
      <c r="A334" s="34"/>
      <c r="B334" s="297"/>
      <c r="C334" s="298"/>
      <c r="D334" s="299"/>
      <c r="F334" s="4"/>
      <c r="G334" s="36"/>
    </row>
    <row r="335" spans="1:7" s="2" customFormat="1" x14ac:dyDescent="0.25">
      <c r="A335" s="34"/>
      <c r="B335" s="300"/>
      <c r="C335" s="301"/>
      <c r="D335" s="302"/>
      <c r="F335" s="4"/>
      <c r="G335" s="36"/>
    </row>
    <row r="336" spans="1:7" s="2" customFormat="1" x14ac:dyDescent="0.25">
      <c r="A336" s="34"/>
      <c r="B336" s="300"/>
      <c r="C336" s="301"/>
      <c r="D336" s="302"/>
      <c r="F336" s="4"/>
      <c r="G336" s="36"/>
    </row>
    <row r="337" spans="1:7" s="2" customFormat="1" x14ac:dyDescent="0.25">
      <c r="A337" s="34"/>
      <c r="B337" s="300"/>
      <c r="C337" s="301"/>
      <c r="D337" s="302"/>
      <c r="F337" s="4"/>
      <c r="G337" s="36"/>
    </row>
    <row r="338" spans="1:7" s="2" customFormat="1" x14ac:dyDescent="0.25">
      <c r="A338" s="34"/>
      <c r="B338" s="300"/>
      <c r="C338" s="301"/>
      <c r="D338" s="302"/>
      <c r="F338" s="4"/>
      <c r="G338" s="36"/>
    </row>
    <row r="339" spans="1:7" s="2" customFormat="1" x14ac:dyDescent="0.25">
      <c r="A339" s="34"/>
      <c r="B339" s="300"/>
      <c r="C339" s="301"/>
      <c r="D339" s="302"/>
      <c r="F339" s="4"/>
      <c r="G339" s="36"/>
    </row>
    <row r="340" spans="1:7" s="2" customFormat="1" x14ac:dyDescent="0.25">
      <c r="A340" s="34"/>
      <c r="B340" s="303"/>
      <c r="C340" s="304"/>
      <c r="D340" s="305"/>
      <c r="F340" s="4"/>
      <c r="G340" s="36"/>
    </row>
    <row r="341" spans="1:7" s="2" customFormat="1" ht="6.75" customHeight="1" thickBot="1" x14ac:dyDescent="0.3">
      <c r="A341" s="34"/>
      <c r="D341" s="3"/>
      <c r="F341" s="4"/>
      <c r="G341" s="36"/>
    </row>
    <row r="342" spans="1:7" s="2" customFormat="1" ht="13.5" thickBot="1" x14ac:dyDescent="0.3">
      <c r="A342" s="34"/>
      <c r="B342" s="2" t="s">
        <v>20</v>
      </c>
      <c r="D342" s="3"/>
      <c r="E342" s="14" t="s">
        <v>2</v>
      </c>
      <c r="F342" s="54"/>
      <c r="G342" s="36"/>
    </row>
    <row r="343" spans="1:7" s="2" customFormat="1" ht="6.75" customHeight="1" thickBot="1" x14ac:dyDescent="0.3">
      <c r="A343" s="34"/>
      <c r="D343" s="3"/>
      <c r="F343" s="4"/>
      <c r="G343" s="36"/>
    </row>
    <row r="344" spans="1:7" s="2" customFormat="1" ht="13.5" thickBot="1" x14ac:dyDescent="0.3">
      <c r="A344" s="34"/>
      <c r="C344" s="35" t="s">
        <v>15</v>
      </c>
      <c r="D344" s="3"/>
      <c r="F344" s="18" t="str">
        <f>IF(F332="Yes",1,IF(F332="No",0,IF(AND(ISBLANK(F342),ISNUMBER(F329)),1,IF(F342&gt;0,LOOKUP(F329/F342,$H$7:$H$10),IF(ISTEXT(D322),0,"")))))</f>
        <v/>
      </c>
      <c r="G344" s="36"/>
    </row>
    <row r="345" spans="1:7" s="2" customFormat="1" x14ac:dyDescent="0.25">
      <c r="A345" s="48"/>
      <c r="B345" s="49"/>
      <c r="C345" s="49"/>
      <c r="D345" s="50"/>
      <c r="E345" s="49"/>
      <c r="F345" s="51"/>
      <c r="G345" s="52"/>
    </row>
    <row r="346" spans="1:7" s="33" customFormat="1" ht="15" x14ac:dyDescent="0.25">
      <c r="A346" s="27"/>
      <c r="B346" s="28"/>
      <c r="C346" s="28"/>
      <c r="D346" s="29"/>
      <c r="E346" s="30"/>
      <c r="F346" s="31"/>
      <c r="G346" s="32"/>
    </row>
    <row r="347" spans="1:7" s="33" customFormat="1" ht="15" x14ac:dyDescent="0.25">
      <c r="A347" s="40"/>
      <c r="B347" s="41" t="s">
        <v>234</v>
      </c>
      <c r="C347" s="41"/>
      <c r="D347" s="154"/>
      <c r="G347" s="39"/>
    </row>
    <row r="348" spans="1:7" s="45" customFormat="1" ht="12" x14ac:dyDescent="0.25">
      <c r="A348" s="42"/>
      <c r="B348" s="135"/>
      <c r="C348" s="43"/>
      <c r="D348" s="155" t="s">
        <v>147</v>
      </c>
      <c r="F348" s="46"/>
      <c r="G348" s="47"/>
    </row>
    <row r="349" spans="1:7" s="33" customFormat="1" ht="6.75" customHeight="1" thickBot="1" x14ac:dyDescent="0.3">
      <c r="A349" s="40"/>
      <c r="B349" s="17"/>
      <c r="C349" s="41"/>
      <c r="D349" s="53"/>
      <c r="F349" s="19"/>
      <c r="G349" s="39"/>
    </row>
    <row r="350" spans="1:7" s="2" customFormat="1" ht="13.5" thickBot="1" x14ac:dyDescent="0.3">
      <c r="A350" s="34"/>
      <c r="B350" s="2" t="s">
        <v>18</v>
      </c>
      <c r="D350" s="3"/>
      <c r="E350" s="14" t="s">
        <v>2</v>
      </c>
      <c r="F350" s="139"/>
      <c r="G350" s="36"/>
    </row>
    <row r="351" spans="1:7" s="2" customFormat="1" ht="6.75" customHeight="1" thickBot="1" x14ac:dyDescent="0.3">
      <c r="A351" s="34"/>
      <c r="D351" s="3"/>
      <c r="F351" s="4"/>
      <c r="G351" s="36"/>
    </row>
    <row r="352" spans="1:7" s="2" customFormat="1" ht="13.5" thickBot="1" x14ac:dyDescent="0.3">
      <c r="A352" s="34"/>
      <c r="B352" s="2" t="s">
        <v>19</v>
      </c>
      <c r="D352" s="3"/>
      <c r="E352" s="14" t="s">
        <v>2</v>
      </c>
      <c r="F352" s="139"/>
      <c r="G352" s="36"/>
    </row>
    <row r="353" spans="1:7" s="2" customFormat="1" ht="6.75" customHeight="1" thickBot="1" x14ac:dyDescent="0.3">
      <c r="A353" s="34"/>
      <c r="D353" s="3"/>
      <c r="F353" s="4"/>
      <c r="G353" s="36"/>
    </row>
    <row r="354" spans="1:7" s="2" customFormat="1" ht="13.5" thickBot="1" x14ac:dyDescent="0.3">
      <c r="A354" s="34"/>
      <c r="C354" s="2" t="s">
        <v>14</v>
      </c>
      <c r="D354" s="3"/>
      <c r="F354" s="16" t="str">
        <f>IF(F352&gt;F350,F350/F352,IF(F357&gt;0,F357,"N/A"))</f>
        <v>N/A</v>
      </c>
      <c r="G354" s="36"/>
    </row>
    <row r="355" spans="1:7" s="2" customFormat="1" ht="6.75" customHeight="1" x14ac:dyDescent="0.25">
      <c r="A355" s="34"/>
      <c r="D355" s="3"/>
      <c r="F355" s="4"/>
      <c r="G355" s="36"/>
    </row>
    <row r="356" spans="1:7" s="2" customFormat="1" ht="13.5" customHeight="1" thickBot="1" x14ac:dyDescent="0.3">
      <c r="A356" s="34"/>
      <c r="B356" s="306" t="s">
        <v>306</v>
      </c>
      <c r="C356" s="306"/>
      <c r="D356" s="306"/>
      <c r="F356" s="4"/>
      <c r="G356" s="36"/>
    </row>
    <row r="357" spans="1:7" s="2" customFormat="1" ht="13.5" thickBot="1" x14ac:dyDescent="0.3">
      <c r="A357" s="34"/>
      <c r="B357" s="306"/>
      <c r="C357" s="306"/>
      <c r="D357" s="306"/>
      <c r="E357" s="14" t="s">
        <v>2</v>
      </c>
      <c r="F357" s="15"/>
      <c r="G357" s="36"/>
    </row>
    <row r="358" spans="1:7" s="2" customFormat="1" ht="6.75" customHeight="1" x14ac:dyDescent="0.25">
      <c r="A358" s="34"/>
      <c r="D358" s="3"/>
      <c r="F358" s="4"/>
      <c r="G358" s="36"/>
    </row>
    <row r="359" spans="1:7" s="2" customFormat="1" x14ac:dyDescent="0.25">
      <c r="A359" s="34"/>
      <c r="B359" s="297"/>
      <c r="C359" s="298"/>
      <c r="D359" s="299"/>
      <c r="F359" s="4"/>
      <c r="G359" s="36"/>
    </row>
    <row r="360" spans="1:7" s="2" customFormat="1" x14ac:dyDescent="0.25">
      <c r="A360" s="34"/>
      <c r="B360" s="300"/>
      <c r="C360" s="301"/>
      <c r="D360" s="302"/>
      <c r="F360" s="4"/>
      <c r="G360" s="36"/>
    </row>
    <row r="361" spans="1:7" s="2" customFormat="1" x14ac:dyDescent="0.25">
      <c r="A361" s="34"/>
      <c r="B361" s="300"/>
      <c r="C361" s="301"/>
      <c r="D361" s="302"/>
      <c r="F361" s="4"/>
      <c r="G361" s="36"/>
    </row>
    <row r="362" spans="1:7" s="2" customFormat="1" x14ac:dyDescent="0.25">
      <c r="A362" s="34"/>
      <c r="B362" s="300"/>
      <c r="C362" s="301"/>
      <c r="D362" s="302"/>
      <c r="F362" s="4"/>
      <c r="G362" s="36"/>
    </row>
    <row r="363" spans="1:7" s="2" customFormat="1" x14ac:dyDescent="0.25">
      <c r="A363" s="34"/>
      <c r="B363" s="300"/>
      <c r="C363" s="301"/>
      <c r="D363" s="302"/>
      <c r="F363" s="4"/>
      <c r="G363" s="36"/>
    </row>
    <row r="364" spans="1:7" s="2" customFormat="1" x14ac:dyDescent="0.25">
      <c r="A364" s="34"/>
      <c r="B364" s="300"/>
      <c r="C364" s="301"/>
      <c r="D364" s="302"/>
      <c r="F364" s="4"/>
      <c r="G364" s="36"/>
    </row>
    <row r="365" spans="1:7" s="2" customFormat="1" x14ac:dyDescent="0.25">
      <c r="A365" s="34"/>
      <c r="B365" s="303"/>
      <c r="C365" s="304"/>
      <c r="D365" s="305"/>
      <c r="F365" s="4"/>
      <c r="G365" s="36"/>
    </row>
    <row r="366" spans="1:7" s="2" customFormat="1" ht="6.75" customHeight="1" thickBot="1" x14ac:dyDescent="0.3">
      <c r="A366" s="34"/>
      <c r="D366" s="3"/>
      <c r="F366" s="4"/>
      <c r="G366" s="36"/>
    </row>
    <row r="367" spans="1:7" s="2" customFormat="1" ht="13.5" thickBot="1" x14ac:dyDescent="0.3">
      <c r="A367" s="34"/>
      <c r="B367" s="2" t="s">
        <v>20</v>
      </c>
      <c r="D367" s="3"/>
      <c r="E367" s="14" t="s">
        <v>2</v>
      </c>
      <c r="F367" s="54"/>
      <c r="G367" s="36"/>
    </row>
    <row r="368" spans="1:7" s="2" customFormat="1" ht="6.75" customHeight="1" thickBot="1" x14ac:dyDescent="0.3">
      <c r="A368" s="34"/>
      <c r="D368" s="3"/>
      <c r="F368" s="4"/>
      <c r="G368" s="36"/>
    </row>
    <row r="369" spans="1:7" s="2" customFormat="1" ht="13.5" thickBot="1" x14ac:dyDescent="0.3">
      <c r="A369" s="34"/>
      <c r="C369" s="35" t="s">
        <v>15</v>
      </c>
      <c r="D369" s="3"/>
      <c r="F369" s="18" t="str">
        <f>IF(F357="Yes",1,IF(F357="No",0,IF(AND(ISBLANK(F367),ISNUMBER(F354)),1,IF(F367&gt;0,LOOKUP(F354/F367,$H$7:$H$10),IF(ISTEXT(D347),0,"")))))</f>
        <v/>
      </c>
      <c r="G369" s="36"/>
    </row>
    <row r="370" spans="1:7" s="2" customFormat="1" x14ac:dyDescent="0.25">
      <c r="A370" s="48"/>
      <c r="B370" s="49"/>
      <c r="C370" s="49"/>
      <c r="D370" s="50"/>
      <c r="E370" s="49"/>
      <c r="F370" s="51"/>
      <c r="G370" s="52"/>
    </row>
  </sheetData>
  <mergeCells count="28">
    <mergeCell ref="B32:D38"/>
    <mergeCell ref="B206:D207"/>
    <mergeCell ref="B231:D232"/>
    <mergeCell ref="B256:D257"/>
    <mergeCell ref="B281:D282"/>
    <mergeCell ref="B306:D307"/>
    <mergeCell ref="B29:D30"/>
    <mergeCell ref="B56:D57"/>
    <mergeCell ref="B81:D82"/>
    <mergeCell ref="B106:D107"/>
    <mergeCell ref="B131:D132"/>
    <mergeCell ref="B184:D190"/>
    <mergeCell ref="B59:D65"/>
    <mergeCell ref="B84:D90"/>
    <mergeCell ref="B109:D115"/>
    <mergeCell ref="B134:D140"/>
    <mergeCell ref="B159:D165"/>
    <mergeCell ref="B156:D157"/>
    <mergeCell ref="B181:D182"/>
    <mergeCell ref="B334:D340"/>
    <mergeCell ref="B359:D365"/>
    <mergeCell ref="B209:D215"/>
    <mergeCell ref="B234:D240"/>
    <mergeCell ref="B259:D265"/>
    <mergeCell ref="B284:D290"/>
    <mergeCell ref="B309:D315"/>
    <mergeCell ref="B331:D332"/>
    <mergeCell ref="B356:D357"/>
  </mergeCells>
  <dataValidations count="1">
    <dataValidation type="list" showInputMessage="1" showErrorMessage="1" sqref="F57 F157 F132 F107 F82 F182 F6 F207 F307 F282 F257 F232 F332 F357">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 ref="B281:B282" location="Instructions!A29" display="If &quot;yes/no&quot; as to whether the milestone has been achieved, select &quot;yes&quot; or &quot;no&quot; from the dropdown "/>
    <hyperlink ref="B281:D282" location="Instructions!A29:G40" display="If &quot;yes/no&quot; as to whether the milestone has been achieved, select &quot;yes&quot; or &quot;no&quot; from the dropdown menu, and provide an in-depth description of progress towards milestone achievement as stated in the instructions:"/>
    <hyperlink ref="B306:B307" location="Instructions!A29" display="If &quot;yes/no&quot; as to whether the milestone has been achieved, select &quot;yes&quot; or &quot;no&quot; from the dropdown "/>
    <hyperlink ref="B306:D307" location="Instructions!A29:G40" display="If &quot;yes/no&quot; as to whether the milestone has been achieved, select &quot;yes&quot; or &quot;no&quot; from the dropdown menu, and provide an in-depth description of progress towards milestone achievement as stated in the instructions:"/>
    <hyperlink ref="B331:B332" location="Instructions!A29" display="If &quot;yes/no&quot; as to whether the milestone has been achieved, select &quot;yes&quot; or &quot;no&quot; from the dropdown "/>
    <hyperlink ref="B331:D332" location="Instructions!A29:G40" display="If &quot;yes/no&quot; as to whether the milestone has been achieved, select &quot;yes&quot; or &quot;no&quot; from the dropdown menu, and provide an in-depth description of progress towards milestone achievement as stated in the instructions:"/>
    <hyperlink ref="B356:B357" location="Instructions!A29" display="If &quot;yes/no&quot; as to whether the milestone has been achieved, select &quot;yes&quot; or &quot;no&quot; from the dropdown "/>
    <hyperlink ref="B356:D3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55000000000000004" right="0.55000000000000004" top="0.75" bottom="0.75" header="0.3" footer="0.3"/>
  <pageSetup scale="75" orientation="portrait" r:id="rId1"/>
  <headerFooter>
    <oddHeader>&amp;C&amp;"-,Bold"&amp;14DSRIP Annual Reporting Form</oddHeader>
    <oddFooter>&amp;C&amp;A&amp;R&amp;P of &amp;N&amp;L&amp;D</oddFooter>
  </headerFooter>
  <rowBreaks count="4" manualBreakCount="4">
    <brk id="70" max="6" man="1"/>
    <brk id="145" max="6" man="1"/>
    <brk id="220" max="16383" man="1"/>
    <brk id="295" max="16383" man="1"/>
  </row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8"/>
  </sheetPr>
  <dimension ref="A1:H170"/>
  <sheetViews>
    <sheetView showGridLines="0" view="pageBreakPreview" zoomScale="85" zoomScaleNormal="90" zoomScaleSheetLayoutView="85" zoomScalePageLayoutView="90" workbookViewId="0"/>
  </sheetViews>
  <sheetFormatPr defaultColWidth="10" defaultRowHeight="12.75" x14ac:dyDescent="0.25"/>
  <cols>
    <col min="1" max="1" width="1.7109375" style="5" customWidth="1"/>
    <col min="2" max="2" width="2.140625" style="5" customWidth="1"/>
    <col min="3" max="3" width="20.85546875" style="5" customWidth="1"/>
    <col min="4" max="4" width="75.85546875" style="11" customWidth="1"/>
    <col min="5" max="5" width="2.7109375" style="5" customWidth="1"/>
    <col min="6" max="6" width="14.42578125" style="7" customWidth="1"/>
    <col min="7" max="7" width="2.71093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UCLA Health System</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41212</v>
      </c>
    </row>
    <row r="5" spans="1:8" ht="15.75" thickBot="1" x14ac:dyDescent="0.3">
      <c r="A5" s="64" t="s">
        <v>186</v>
      </c>
    </row>
    <row r="6" spans="1:8" s="90" customFormat="1" ht="13.5" thickBot="1" x14ac:dyDescent="0.25">
      <c r="A6" s="89"/>
      <c r="D6" s="93" t="s">
        <v>143</v>
      </c>
      <c r="E6" s="12" t="s">
        <v>2</v>
      </c>
      <c r="F6" s="15"/>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131</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2" customFormat="1" x14ac:dyDescent="0.25">
      <c r="A20" s="34"/>
      <c r="C20" s="35"/>
      <c r="D20" s="3"/>
      <c r="E20" s="14"/>
      <c r="F20" s="149"/>
      <c r="G20" s="36"/>
    </row>
    <row r="21" spans="1:7" s="73" customFormat="1" ht="9.75" customHeight="1" x14ac:dyDescent="0.25">
      <c r="A21" s="81"/>
      <c r="B21" s="64"/>
      <c r="C21" s="64"/>
      <c r="D21" s="72"/>
      <c r="F21" s="74"/>
      <c r="G21" s="75"/>
    </row>
    <row r="22" spans="1:7" s="33" customFormat="1" ht="15" x14ac:dyDescent="0.25">
      <c r="A22" s="40"/>
      <c r="B22" s="41" t="s">
        <v>234</v>
      </c>
      <c r="C22" s="41"/>
      <c r="D22" s="154"/>
      <c r="G22" s="39"/>
    </row>
    <row r="23" spans="1:7" s="45" customFormat="1" ht="12" x14ac:dyDescent="0.25">
      <c r="A23" s="42"/>
      <c r="B23" s="135"/>
      <c r="C23" s="43"/>
      <c r="D23" s="155" t="s">
        <v>147</v>
      </c>
      <c r="F23" s="46"/>
      <c r="G23" s="47"/>
    </row>
    <row r="24" spans="1:7" s="33" customFormat="1" ht="6.75" customHeight="1" thickBot="1" x14ac:dyDescent="0.3">
      <c r="A24" s="40"/>
      <c r="B24" s="17"/>
      <c r="C24" s="41"/>
      <c r="D24" s="53"/>
      <c r="F24" s="19"/>
      <c r="G24" s="39"/>
    </row>
    <row r="25" spans="1:7" s="2" customFormat="1" ht="13.5" thickBot="1" x14ac:dyDescent="0.3">
      <c r="A25" s="34"/>
      <c r="B25" s="2" t="s">
        <v>18</v>
      </c>
      <c r="D25" s="3"/>
      <c r="E25" s="14" t="s">
        <v>2</v>
      </c>
      <c r="F25" s="139"/>
      <c r="G25" s="36"/>
    </row>
    <row r="26" spans="1:7" s="2" customFormat="1" ht="6.75" customHeight="1" thickBot="1" x14ac:dyDescent="0.3">
      <c r="A26" s="34"/>
      <c r="D26" s="3"/>
      <c r="F26" s="4"/>
      <c r="G26" s="36"/>
    </row>
    <row r="27" spans="1:7" s="2" customFormat="1" ht="13.5" thickBot="1" x14ac:dyDescent="0.3">
      <c r="A27" s="34"/>
      <c r="B27" s="2" t="s">
        <v>19</v>
      </c>
      <c r="D27" s="3"/>
      <c r="E27" s="14" t="s">
        <v>2</v>
      </c>
      <c r="F27" s="139"/>
      <c r="G27" s="36"/>
    </row>
    <row r="28" spans="1:7" s="2" customFormat="1" ht="6.75" customHeight="1" thickBot="1" x14ac:dyDescent="0.3">
      <c r="A28" s="34"/>
      <c r="D28" s="3"/>
      <c r="F28" s="4"/>
      <c r="G28" s="36"/>
    </row>
    <row r="29" spans="1:7" s="2" customFormat="1" ht="13.5" thickBot="1" x14ac:dyDescent="0.3">
      <c r="A29" s="34"/>
      <c r="C29" s="2" t="s">
        <v>14</v>
      </c>
      <c r="D29" s="3"/>
      <c r="F29" s="16" t="str">
        <f>IF(F27&gt;F25,F25/F27,IF(F32&gt;0,F32,"N/A"))</f>
        <v>N/A</v>
      </c>
      <c r="G29" s="36"/>
    </row>
    <row r="30" spans="1:7" s="2" customFormat="1" ht="6.75" customHeight="1" x14ac:dyDescent="0.25">
      <c r="A30" s="34"/>
      <c r="D30" s="3"/>
      <c r="F30" s="4"/>
      <c r="G30" s="36"/>
    </row>
    <row r="31" spans="1:7" s="2" customFormat="1" ht="13.5" customHeight="1" thickBot="1" x14ac:dyDescent="0.3">
      <c r="A31" s="34"/>
      <c r="B31" s="306" t="s">
        <v>306</v>
      </c>
      <c r="C31" s="306"/>
      <c r="D31" s="306"/>
      <c r="F31" s="4"/>
      <c r="G31" s="36"/>
    </row>
    <row r="32" spans="1:7" s="2" customFormat="1" ht="13.5" thickBot="1" x14ac:dyDescent="0.3">
      <c r="A32" s="34"/>
      <c r="B32" s="306"/>
      <c r="C32" s="306"/>
      <c r="D32" s="306"/>
      <c r="E32" s="14" t="s">
        <v>2</v>
      </c>
      <c r="F32" s="15"/>
      <c r="G32" s="36"/>
    </row>
    <row r="33" spans="1:7" s="2" customFormat="1" ht="6.75" customHeight="1" x14ac:dyDescent="0.25">
      <c r="A33" s="34"/>
      <c r="D33" s="3"/>
      <c r="F33" s="4"/>
      <c r="G33" s="36"/>
    </row>
    <row r="34" spans="1:7" s="2" customFormat="1" x14ac:dyDescent="0.25">
      <c r="A34" s="34"/>
      <c r="B34" s="297"/>
      <c r="C34" s="298"/>
      <c r="D34" s="299"/>
      <c r="F34" s="4"/>
      <c r="G34" s="36"/>
    </row>
    <row r="35" spans="1:7" s="2" customFormat="1" x14ac:dyDescent="0.25">
      <c r="A35" s="34"/>
      <c r="B35" s="300"/>
      <c r="C35" s="301"/>
      <c r="D35" s="302"/>
      <c r="F35" s="4"/>
      <c r="G35" s="36"/>
    </row>
    <row r="36" spans="1:7" s="2" customFormat="1" x14ac:dyDescent="0.25">
      <c r="A36" s="34"/>
      <c r="B36" s="300"/>
      <c r="C36" s="301"/>
      <c r="D36" s="302"/>
      <c r="F36" s="4"/>
      <c r="G36" s="36"/>
    </row>
    <row r="37" spans="1:7" s="2" customFormat="1" x14ac:dyDescent="0.25">
      <c r="A37" s="34"/>
      <c r="B37" s="300"/>
      <c r="C37" s="301"/>
      <c r="D37" s="302"/>
      <c r="F37" s="4"/>
      <c r="G37" s="36"/>
    </row>
    <row r="38" spans="1:7" s="2" customFormat="1" x14ac:dyDescent="0.25">
      <c r="A38" s="34"/>
      <c r="B38" s="300"/>
      <c r="C38" s="301"/>
      <c r="D38" s="302"/>
      <c r="F38" s="4"/>
      <c r="G38" s="36"/>
    </row>
    <row r="39" spans="1:7" s="2" customFormat="1" x14ac:dyDescent="0.25">
      <c r="A39" s="34"/>
      <c r="B39" s="300"/>
      <c r="C39" s="301"/>
      <c r="D39" s="302"/>
      <c r="F39" s="4"/>
      <c r="G39" s="36"/>
    </row>
    <row r="40" spans="1:7" s="2" customFormat="1" x14ac:dyDescent="0.25">
      <c r="A40" s="34"/>
      <c r="B40" s="303"/>
      <c r="C40" s="304"/>
      <c r="D40" s="305"/>
      <c r="F40" s="4"/>
      <c r="G40" s="36"/>
    </row>
    <row r="41" spans="1:7" s="2" customFormat="1" ht="6.75" customHeight="1" thickBot="1" x14ac:dyDescent="0.3">
      <c r="A41" s="34"/>
      <c r="D41" s="3"/>
      <c r="F41" s="4"/>
      <c r="G41" s="36"/>
    </row>
    <row r="42" spans="1:7" s="2" customFormat="1" ht="13.5" thickBot="1" x14ac:dyDescent="0.3">
      <c r="A42" s="34"/>
      <c r="B42" s="2" t="s">
        <v>20</v>
      </c>
      <c r="D42" s="3"/>
      <c r="E42" s="14" t="s">
        <v>2</v>
      </c>
      <c r="F42" s="54"/>
      <c r="G42" s="36"/>
    </row>
    <row r="43" spans="1:7" s="2" customFormat="1" ht="6.75" customHeight="1" thickBot="1" x14ac:dyDescent="0.3">
      <c r="A43" s="34"/>
      <c r="D43" s="3"/>
      <c r="F43" s="4"/>
      <c r="G43" s="36"/>
    </row>
    <row r="44" spans="1:7" s="2" customFormat="1" ht="13.5" thickBot="1" x14ac:dyDescent="0.3">
      <c r="A44" s="34"/>
      <c r="C44" s="35" t="s">
        <v>15</v>
      </c>
      <c r="D44" s="3"/>
      <c r="F44" s="18" t="str">
        <f>IF(F32="Yes",1,IF(F32="No",0,IF(AND(ISBLANK(F42),ISNUMBER(F29)),1,IF(F42&gt;0,LOOKUP(F29/F42,$H$7:$H$10),IF(ISTEXT(D22),0,"")))))</f>
        <v/>
      </c>
      <c r="G44" s="36"/>
    </row>
    <row r="45" spans="1:7" s="2" customFormat="1"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06" t="s">
        <v>306</v>
      </c>
      <c r="C56" s="306"/>
      <c r="D56" s="306"/>
      <c r="F56" s="4"/>
      <c r="G56" s="36"/>
    </row>
    <row r="57" spans="1:7" s="2" customFormat="1" ht="13.5" thickBot="1" x14ac:dyDescent="0.3">
      <c r="A57" s="34"/>
      <c r="B57" s="306"/>
      <c r="C57" s="306"/>
      <c r="D57" s="306"/>
      <c r="E57" s="14" t="s">
        <v>2</v>
      </c>
      <c r="F57" s="15"/>
      <c r="G57" s="36"/>
    </row>
    <row r="58" spans="1:7" s="2" customFormat="1" ht="6.75" customHeight="1" x14ac:dyDescent="0.25">
      <c r="A58" s="34"/>
      <c r="D58" s="3"/>
      <c r="F58" s="4"/>
      <c r="G58" s="36"/>
    </row>
    <row r="59" spans="1:7" s="2" customFormat="1" x14ac:dyDescent="0.25">
      <c r="A59" s="34"/>
      <c r="B59" s="297"/>
      <c r="C59" s="298"/>
      <c r="D59" s="299"/>
      <c r="F59" s="4"/>
      <c r="G59" s="36"/>
    </row>
    <row r="60" spans="1:7" s="2" customFormat="1" x14ac:dyDescent="0.25">
      <c r="A60" s="34"/>
      <c r="B60" s="300"/>
      <c r="C60" s="301"/>
      <c r="D60" s="302"/>
      <c r="F60" s="4"/>
      <c r="G60" s="36"/>
    </row>
    <row r="61" spans="1:7" s="2" customFormat="1" x14ac:dyDescent="0.25">
      <c r="A61" s="34"/>
      <c r="B61" s="300"/>
      <c r="C61" s="301"/>
      <c r="D61" s="302"/>
      <c r="F61" s="4"/>
      <c r="G61" s="36"/>
    </row>
    <row r="62" spans="1:7" s="2" customFormat="1" x14ac:dyDescent="0.25">
      <c r="A62" s="34"/>
      <c r="B62" s="300"/>
      <c r="C62" s="301"/>
      <c r="D62" s="302"/>
      <c r="F62" s="4"/>
      <c r="G62" s="36"/>
    </row>
    <row r="63" spans="1:7" s="2" customFormat="1" x14ac:dyDescent="0.25">
      <c r="A63" s="34"/>
      <c r="B63" s="300"/>
      <c r="C63" s="301"/>
      <c r="D63" s="302"/>
      <c r="F63" s="4"/>
      <c r="G63" s="36"/>
    </row>
    <row r="64" spans="1:7" s="2" customFormat="1" x14ac:dyDescent="0.25">
      <c r="A64" s="34"/>
      <c r="B64" s="300"/>
      <c r="C64" s="301"/>
      <c r="D64" s="302"/>
      <c r="F64" s="4"/>
      <c r="G64" s="36"/>
    </row>
    <row r="65" spans="1:7" s="2" customFormat="1" x14ac:dyDescent="0.25">
      <c r="A65" s="34"/>
      <c r="B65" s="303"/>
      <c r="C65" s="304"/>
      <c r="D65" s="305"/>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06" t="s">
        <v>306</v>
      </c>
      <c r="C81" s="306"/>
      <c r="D81" s="306"/>
      <c r="F81" s="4"/>
      <c r="G81" s="36"/>
    </row>
    <row r="82" spans="1:7" s="2" customFormat="1" ht="13.5" thickBot="1" x14ac:dyDescent="0.3">
      <c r="A82" s="34"/>
      <c r="B82" s="306"/>
      <c r="C82" s="306"/>
      <c r="D82" s="306"/>
      <c r="E82" s="14" t="s">
        <v>2</v>
      </c>
      <c r="F82" s="15"/>
      <c r="G82" s="36"/>
    </row>
    <row r="83" spans="1:7" s="2" customFormat="1" ht="6.75" customHeight="1" x14ac:dyDescent="0.25">
      <c r="A83" s="34"/>
      <c r="D83" s="3"/>
      <c r="F83" s="4"/>
      <c r="G83" s="36"/>
    </row>
    <row r="84" spans="1:7" s="2" customFormat="1" x14ac:dyDescent="0.25">
      <c r="A84" s="34"/>
      <c r="B84" s="297"/>
      <c r="C84" s="298"/>
      <c r="D84" s="299"/>
      <c r="F84" s="4"/>
      <c r="G84" s="36"/>
    </row>
    <row r="85" spans="1:7" s="2" customFormat="1" x14ac:dyDescent="0.25">
      <c r="A85" s="34"/>
      <c r="B85" s="300"/>
      <c r="C85" s="301"/>
      <c r="D85" s="302"/>
      <c r="F85" s="4"/>
      <c r="G85" s="36"/>
    </row>
    <row r="86" spans="1:7" s="2" customFormat="1" x14ac:dyDescent="0.25">
      <c r="A86" s="34"/>
      <c r="B86" s="300"/>
      <c r="C86" s="301"/>
      <c r="D86" s="302"/>
      <c r="F86" s="4"/>
      <c r="G86" s="36"/>
    </row>
    <row r="87" spans="1:7" s="2" customFormat="1" x14ac:dyDescent="0.25">
      <c r="A87" s="34"/>
      <c r="B87" s="300"/>
      <c r="C87" s="301"/>
      <c r="D87" s="302"/>
      <c r="F87" s="4"/>
      <c r="G87" s="36"/>
    </row>
    <row r="88" spans="1:7" s="2" customFormat="1" x14ac:dyDescent="0.25">
      <c r="A88" s="34"/>
      <c r="B88" s="300"/>
      <c r="C88" s="301"/>
      <c r="D88" s="302"/>
      <c r="F88" s="4"/>
      <c r="G88" s="36"/>
    </row>
    <row r="89" spans="1:7" s="2" customFormat="1" x14ac:dyDescent="0.25">
      <c r="A89" s="34"/>
      <c r="B89" s="300"/>
      <c r="C89" s="301"/>
      <c r="D89" s="302"/>
      <c r="F89" s="4"/>
      <c r="G89" s="36"/>
    </row>
    <row r="90" spans="1:7" s="2" customFormat="1" x14ac:dyDescent="0.25">
      <c r="A90" s="34"/>
      <c r="B90" s="303"/>
      <c r="C90" s="304"/>
      <c r="D90" s="305"/>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06" t="s">
        <v>306</v>
      </c>
      <c r="C106" s="306"/>
      <c r="D106" s="306"/>
      <c r="F106" s="4"/>
      <c r="G106" s="36"/>
    </row>
    <row r="107" spans="1:7" s="2" customFormat="1" ht="13.5" thickBot="1" x14ac:dyDescent="0.3">
      <c r="A107" s="34"/>
      <c r="B107" s="306"/>
      <c r="C107" s="306"/>
      <c r="D107" s="306"/>
      <c r="E107" s="14" t="s">
        <v>2</v>
      </c>
      <c r="F107" s="15"/>
      <c r="G107" s="36"/>
    </row>
    <row r="108" spans="1:7" s="2" customFormat="1" ht="6.75" customHeight="1" x14ac:dyDescent="0.25">
      <c r="A108" s="34"/>
      <c r="D108" s="3"/>
      <c r="F108" s="4"/>
      <c r="G108" s="36"/>
    </row>
    <row r="109" spans="1:7" s="2" customFormat="1" x14ac:dyDescent="0.25">
      <c r="A109" s="34"/>
      <c r="B109" s="297"/>
      <c r="C109" s="298"/>
      <c r="D109" s="299"/>
      <c r="F109" s="4"/>
      <c r="G109" s="36"/>
    </row>
    <row r="110" spans="1:7" s="2" customFormat="1" x14ac:dyDescent="0.25">
      <c r="A110" s="34"/>
      <c r="B110" s="300"/>
      <c r="C110" s="301"/>
      <c r="D110" s="302"/>
      <c r="F110" s="4"/>
      <c r="G110" s="36"/>
    </row>
    <row r="111" spans="1:7" s="2" customFormat="1" x14ac:dyDescent="0.25">
      <c r="A111" s="34"/>
      <c r="B111" s="300"/>
      <c r="C111" s="301"/>
      <c r="D111" s="302"/>
      <c r="F111" s="4"/>
      <c r="G111" s="36"/>
    </row>
    <row r="112" spans="1:7" s="2" customFormat="1" x14ac:dyDescent="0.25">
      <c r="A112" s="34"/>
      <c r="B112" s="300"/>
      <c r="C112" s="301"/>
      <c r="D112" s="302"/>
      <c r="F112" s="4"/>
      <c r="G112" s="36"/>
    </row>
    <row r="113" spans="1:7" s="2" customFormat="1" x14ac:dyDescent="0.25">
      <c r="A113" s="34"/>
      <c r="B113" s="300"/>
      <c r="C113" s="301"/>
      <c r="D113" s="302"/>
      <c r="F113" s="4"/>
      <c r="G113" s="36"/>
    </row>
    <row r="114" spans="1:7" s="2" customFormat="1" x14ac:dyDescent="0.25">
      <c r="A114" s="34"/>
      <c r="B114" s="300"/>
      <c r="C114" s="301"/>
      <c r="D114" s="302"/>
      <c r="F114" s="4"/>
      <c r="G114" s="36"/>
    </row>
    <row r="115" spans="1:7" s="2" customFormat="1" x14ac:dyDescent="0.25">
      <c r="A115" s="34"/>
      <c r="B115" s="303"/>
      <c r="C115" s="304"/>
      <c r="D115" s="305"/>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06" t="s">
        <v>306</v>
      </c>
      <c r="C131" s="306"/>
      <c r="D131" s="306"/>
      <c r="F131" s="4"/>
      <c r="G131" s="36"/>
    </row>
    <row r="132" spans="1:7" s="2" customFormat="1" ht="13.5" thickBot="1" x14ac:dyDescent="0.3">
      <c r="A132" s="34"/>
      <c r="B132" s="306"/>
      <c r="C132" s="306"/>
      <c r="D132" s="306"/>
      <c r="E132" s="14" t="s">
        <v>2</v>
      </c>
      <c r="F132" s="15"/>
      <c r="G132" s="36"/>
    </row>
    <row r="133" spans="1:7" s="2" customFormat="1" ht="6.75" customHeight="1" x14ac:dyDescent="0.25">
      <c r="A133" s="34"/>
      <c r="D133" s="3"/>
      <c r="F133" s="4"/>
      <c r="G133" s="36"/>
    </row>
    <row r="134" spans="1:7" s="2" customFormat="1" x14ac:dyDescent="0.25">
      <c r="A134" s="34"/>
      <c r="B134" s="297"/>
      <c r="C134" s="298"/>
      <c r="D134" s="299"/>
      <c r="F134" s="4"/>
      <c r="G134" s="36"/>
    </row>
    <row r="135" spans="1:7" s="2" customFormat="1" x14ac:dyDescent="0.25">
      <c r="A135" s="34"/>
      <c r="B135" s="300"/>
      <c r="C135" s="301"/>
      <c r="D135" s="302"/>
      <c r="F135" s="4"/>
      <c r="G135" s="36"/>
    </row>
    <row r="136" spans="1:7" s="2" customFormat="1" x14ac:dyDescent="0.25">
      <c r="A136" s="34"/>
      <c r="B136" s="300"/>
      <c r="C136" s="301"/>
      <c r="D136" s="302"/>
      <c r="F136" s="4"/>
      <c r="G136" s="36"/>
    </row>
    <row r="137" spans="1:7" s="2" customFormat="1" x14ac:dyDescent="0.25">
      <c r="A137" s="34"/>
      <c r="B137" s="300"/>
      <c r="C137" s="301"/>
      <c r="D137" s="302"/>
      <c r="F137" s="4"/>
      <c r="G137" s="36"/>
    </row>
    <row r="138" spans="1:7" s="2" customFormat="1" x14ac:dyDescent="0.25">
      <c r="A138" s="34"/>
      <c r="B138" s="300"/>
      <c r="C138" s="301"/>
      <c r="D138" s="302"/>
      <c r="F138" s="4"/>
      <c r="G138" s="36"/>
    </row>
    <row r="139" spans="1:7" s="2" customFormat="1" x14ac:dyDescent="0.25">
      <c r="A139" s="34"/>
      <c r="B139" s="300"/>
      <c r="C139" s="301"/>
      <c r="D139" s="302"/>
      <c r="F139" s="4"/>
      <c r="G139" s="36"/>
    </row>
    <row r="140" spans="1:7" s="2" customFormat="1" x14ac:dyDescent="0.25">
      <c r="A140" s="34"/>
      <c r="B140" s="303"/>
      <c r="C140" s="304"/>
      <c r="D140" s="305"/>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06" t="s">
        <v>306</v>
      </c>
      <c r="C156" s="306"/>
      <c r="D156" s="306"/>
      <c r="F156" s="4"/>
      <c r="G156" s="36"/>
    </row>
    <row r="157" spans="1:7" s="2" customFormat="1" ht="13.5" thickBot="1" x14ac:dyDescent="0.3">
      <c r="A157" s="34"/>
      <c r="B157" s="306"/>
      <c r="C157" s="306"/>
      <c r="D157" s="306"/>
      <c r="E157" s="14" t="s">
        <v>2</v>
      </c>
      <c r="F157" s="15"/>
      <c r="G157" s="36"/>
    </row>
    <row r="158" spans="1:7" s="2" customFormat="1" ht="6.75" customHeight="1" x14ac:dyDescent="0.25">
      <c r="A158" s="34"/>
      <c r="D158" s="3"/>
      <c r="F158" s="4"/>
      <c r="G158" s="36"/>
    </row>
    <row r="159" spans="1:7" s="2" customFormat="1" x14ac:dyDescent="0.25">
      <c r="A159" s="34"/>
      <c r="B159" s="297"/>
      <c r="C159" s="298"/>
      <c r="D159" s="299"/>
      <c r="F159" s="4"/>
      <c r="G159" s="36"/>
    </row>
    <row r="160" spans="1:7" s="2" customFormat="1" x14ac:dyDescent="0.25">
      <c r="A160" s="34"/>
      <c r="B160" s="300"/>
      <c r="C160" s="301"/>
      <c r="D160" s="302"/>
      <c r="F160" s="4"/>
      <c r="G160" s="36"/>
    </row>
    <row r="161" spans="1:7" s="2" customFormat="1" x14ac:dyDescent="0.25">
      <c r="A161" s="34"/>
      <c r="B161" s="300"/>
      <c r="C161" s="301"/>
      <c r="D161" s="302"/>
      <c r="F161" s="4"/>
      <c r="G161" s="36"/>
    </row>
    <row r="162" spans="1:7" s="2" customFormat="1" x14ac:dyDescent="0.25">
      <c r="A162" s="34"/>
      <c r="B162" s="300"/>
      <c r="C162" s="301"/>
      <c r="D162" s="302"/>
      <c r="F162" s="4"/>
      <c r="G162" s="36"/>
    </row>
    <row r="163" spans="1:7" s="2" customFormat="1" x14ac:dyDescent="0.25">
      <c r="A163" s="34"/>
      <c r="B163" s="300"/>
      <c r="C163" s="301"/>
      <c r="D163" s="302"/>
      <c r="F163" s="4"/>
      <c r="G163" s="36"/>
    </row>
    <row r="164" spans="1:7" s="2" customFormat="1" x14ac:dyDescent="0.25">
      <c r="A164" s="34"/>
      <c r="B164" s="300"/>
      <c r="C164" s="301"/>
      <c r="D164" s="302"/>
      <c r="F164" s="4"/>
      <c r="G164" s="36"/>
    </row>
    <row r="165" spans="1:7" s="2" customFormat="1" x14ac:dyDescent="0.25">
      <c r="A165" s="34"/>
      <c r="B165" s="303"/>
      <c r="C165" s="304"/>
      <c r="D165" s="305"/>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x14ac:dyDescent="0.25">
      <c r="A170" s="48"/>
      <c r="B170" s="49"/>
      <c r="C170" s="49"/>
      <c r="D170" s="50"/>
      <c r="E170" s="49"/>
      <c r="F170" s="51"/>
      <c r="G170" s="52"/>
    </row>
  </sheetData>
  <mergeCells count="12">
    <mergeCell ref="B134:D140"/>
    <mergeCell ref="B156:D157"/>
    <mergeCell ref="B31:D32"/>
    <mergeCell ref="B56:D57"/>
    <mergeCell ref="B81:D82"/>
    <mergeCell ref="B106:D107"/>
    <mergeCell ref="B131:D132"/>
    <mergeCell ref="B159:D165"/>
    <mergeCell ref="B34:D40"/>
    <mergeCell ref="B59:D65"/>
    <mergeCell ref="B84:D90"/>
    <mergeCell ref="B109:D115"/>
  </mergeCells>
  <dataValidations count="1">
    <dataValidation type="list" showInputMessage="1" showErrorMessage="1" sqref="F32 F132 F107 F82 F57 F157 F6">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16383" man="1"/>
    <brk id="14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8"/>
  </sheetPr>
  <dimension ref="A1:H195"/>
  <sheetViews>
    <sheetView showGridLines="0" view="pageBreakPreview" topLeftCell="A121" zoomScale="85" zoomScaleNormal="90" zoomScaleSheetLayoutView="85" zoomScalePageLayoutView="90" workbookViewId="0">
      <selection activeCell="B31" sqref="B31:D32"/>
    </sheetView>
  </sheetViews>
  <sheetFormatPr defaultColWidth="10" defaultRowHeight="12.75" x14ac:dyDescent="0.25"/>
  <cols>
    <col min="1" max="1" width="1.7109375" style="5" customWidth="1"/>
    <col min="2" max="2" width="2.140625" style="5" customWidth="1"/>
    <col min="3" max="3" width="20.85546875" style="5" customWidth="1"/>
    <col min="4" max="4" width="75.7109375" style="11" customWidth="1"/>
    <col min="5" max="5" width="2.7109375" style="5" customWidth="1"/>
    <col min="6" max="6" width="14.42578125" style="7" customWidth="1"/>
    <col min="7" max="7" width="3"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UCLA Health System</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41212</v>
      </c>
    </row>
    <row r="5" spans="1:8" ht="15.75" thickBot="1" x14ac:dyDescent="0.3">
      <c r="A5" s="64" t="s">
        <v>187</v>
      </c>
    </row>
    <row r="6" spans="1:8" s="90" customFormat="1" ht="13.5" thickBot="1" x14ac:dyDescent="0.25">
      <c r="A6" s="89"/>
      <c r="D6" s="93" t="s">
        <v>143</v>
      </c>
      <c r="E6" s="12" t="s">
        <v>2</v>
      </c>
      <c r="F6" s="15"/>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132</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2" customFormat="1" x14ac:dyDescent="0.25">
      <c r="A20" s="34"/>
      <c r="C20" s="35"/>
      <c r="D20" s="3"/>
      <c r="E20" s="14"/>
      <c r="F20" s="149"/>
      <c r="G20" s="36"/>
    </row>
    <row r="21" spans="1:7" s="73" customFormat="1" ht="9.75" customHeight="1" x14ac:dyDescent="0.25">
      <c r="A21" s="81"/>
      <c r="B21" s="64"/>
      <c r="C21" s="64"/>
      <c r="D21" s="72"/>
      <c r="F21" s="74"/>
      <c r="G21" s="75"/>
    </row>
    <row r="22" spans="1:7" s="33" customFormat="1" ht="15" x14ac:dyDescent="0.25">
      <c r="A22" s="40"/>
      <c r="B22" s="41" t="s">
        <v>234</v>
      </c>
      <c r="C22" s="41"/>
      <c r="D22" s="154"/>
      <c r="G22" s="39"/>
    </row>
    <row r="23" spans="1:7" s="45" customFormat="1" ht="12" x14ac:dyDescent="0.25">
      <c r="A23" s="42"/>
      <c r="B23" s="135"/>
      <c r="C23" s="43"/>
      <c r="D23" s="155" t="s">
        <v>147</v>
      </c>
      <c r="F23" s="46"/>
      <c r="G23" s="47"/>
    </row>
    <row r="24" spans="1:7" s="33" customFormat="1" ht="6.75" customHeight="1" thickBot="1" x14ac:dyDescent="0.3">
      <c r="A24" s="40"/>
      <c r="B24" s="17"/>
      <c r="C24" s="41"/>
      <c r="D24" s="53"/>
      <c r="F24" s="19"/>
      <c r="G24" s="39"/>
    </row>
    <row r="25" spans="1:7" s="2" customFormat="1" ht="13.5" thickBot="1" x14ac:dyDescent="0.3">
      <c r="A25" s="34"/>
      <c r="B25" s="2" t="s">
        <v>18</v>
      </c>
      <c r="D25" s="3"/>
      <c r="E25" s="14" t="s">
        <v>2</v>
      </c>
      <c r="F25" s="139"/>
      <c r="G25" s="36"/>
    </row>
    <row r="26" spans="1:7" s="2" customFormat="1" ht="6.75" customHeight="1" thickBot="1" x14ac:dyDescent="0.3">
      <c r="A26" s="34"/>
      <c r="D26" s="3"/>
      <c r="F26" s="4"/>
      <c r="G26" s="36"/>
    </row>
    <row r="27" spans="1:7" s="2" customFormat="1" ht="13.5" thickBot="1" x14ac:dyDescent="0.3">
      <c r="A27" s="34"/>
      <c r="B27" s="2" t="s">
        <v>19</v>
      </c>
      <c r="D27" s="3"/>
      <c r="E27" s="14" t="s">
        <v>2</v>
      </c>
      <c r="F27" s="139"/>
      <c r="G27" s="36"/>
    </row>
    <row r="28" spans="1:7" s="2" customFormat="1" ht="6.75" customHeight="1" thickBot="1" x14ac:dyDescent="0.3">
      <c r="A28" s="34"/>
      <c r="D28" s="3"/>
      <c r="F28" s="4"/>
      <c r="G28" s="36"/>
    </row>
    <row r="29" spans="1:7" s="2" customFormat="1" ht="13.5" thickBot="1" x14ac:dyDescent="0.3">
      <c r="A29" s="34"/>
      <c r="C29" s="2" t="s">
        <v>14</v>
      </c>
      <c r="D29" s="3"/>
      <c r="F29" s="16" t="str">
        <f>IF(F27&gt;F25,F25/F27,IF(F32&gt;0,F32,"N/A"))</f>
        <v>N/A</v>
      </c>
      <c r="G29" s="36"/>
    </row>
    <row r="30" spans="1:7" s="2" customFormat="1" ht="6.75" customHeight="1" x14ac:dyDescent="0.25">
      <c r="A30" s="34"/>
      <c r="D30" s="3"/>
      <c r="F30" s="4"/>
      <c r="G30" s="36"/>
    </row>
    <row r="31" spans="1:7" s="2" customFormat="1" ht="13.5" customHeight="1" thickBot="1" x14ac:dyDescent="0.3">
      <c r="A31" s="34"/>
      <c r="B31" s="306" t="s">
        <v>306</v>
      </c>
      <c r="C31" s="306"/>
      <c r="D31" s="306"/>
      <c r="F31" s="4"/>
      <c r="G31" s="36"/>
    </row>
    <row r="32" spans="1:7" s="2" customFormat="1" ht="13.5" thickBot="1" x14ac:dyDescent="0.3">
      <c r="A32" s="34"/>
      <c r="B32" s="306"/>
      <c r="C32" s="306"/>
      <c r="D32" s="306"/>
      <c r="E32" s="14" t="s">
        <v>2</v>
      </c>
      <c r="F32" s="15"/>
      <c r="G32" s="36"/>
    </row>
    <row r="33" spans="1:7" s="2" customFormat="1" ht="6.75" customHeight="1" x14ac:dyDescent="0.25">
      <c r="A33" s="34"/>
      <c r="D33" s="3"/>
      <c r="F33" s="4"/>
      <c r="G33" s="36"/>
    </row>
    <row r="34" spans="1:7" s="2" customFormat="1" x14ac:dyDescent="0.25">
      <c r="A34" s="34"/>
      <c r="B34" s="297"/>
      <c r="C34" s="298"/>
      <c r="D34" s="299"/>
      <c r="F34" s="4"/>
      <c r="G34" s="36"/>
    </row>
    <row r="35" spans="1:7" s="2" customFormat="1" x14ac:dyDescent="0.25">
      <c r="A35" s="34"/>
      <c r="B35" s="300"/>
      <c r="C35" s="301"/>
      <c r="D35" s="302"/>
      <c r="F35" s="4"/>
      <c r="G35" s="36"/>
    </row>
    <row r="36" spans="1:7" s="2" customFormat="1" x14ac:dyDescent="0.25">
      <c r="A36" s="34"/>
      <c r="B36" s="300"/>
      <c r="C36" s="301"/>
      <c r="D36" s="302"/>
      <c r="F36" s="4"/>
      <c r="G36" s="36"/>
    </row>
    <row r="37" spans="1:7" s="2" customFormat="1" x14ac:dyDescent="0.25">
      <c r="A37" s="34"/>
      <c r="B37" s="300"/>
      <c r="C37" s="301"/>
      <c r="D37" s="302"/>
      <c r="F37" s="4"/>
      <c r="G37" s="36"/>
    </row>
    <row r="38" spans="1:7" s="2" customFormat="1" x14ac:dyDescent="0.25">
      <c r="A38" s="34"/>
      <c r="B38" s="300"/>
      <c r="C38" s="301"/>
      <c r="D38" s="302"/>
      <c r="F38" s="4"/>
      <c r="G38" s="36"/>
    </row>
    <row r="39" spans="1:7" s="2" customFormat="1" x14ac:dyDescent="0.25">
      <c r="A39" s="34"/>
      <c r="B39" s="300"/>
      <c r="C39" s="301"/>
      <c r="D39" s="302"/>
      <c r="F39" s="4"/>
      <c r="G39" s="36"/>
    </row>
    <row r="40" spans="1:7" s="2" customFormat="1" x14ac:dyDescent="0.25">
      <c r="A40" s="34"/>
      <c r="B40" s="303"/>
      <c r="C40" s="304"/>
      <c r="D40" s="305"/>
      <c r="F40" s="4"/>
      <c r="G40" s="36"/>
    </row>
    <row r="41" spans="1:7" s="2" customFormat="1" ht="6.75" customHeight="1" thickBot="1" x14ac:dyDescent="0.3">
      <c r="A41" s="34"/>
      <c r="D41" s="3"/>
      <c r="F41" s="4"/>
      <c r="G41" s="36"/>
    </row>
    <row r="42" spans="1:7" s="2" customFormat="1" ht="13.5" thickBot="1" x14ac:dyDescent="0.3">
      <c r="A42" s="34"/>
      <c r="B42" s="2" t="s">
        <v>20</v>
      </c>
      <c r="D42" s="3"/>
      <c r="E42" s="14" t="s">
        <v>2</v>
      </c>
      <c r="F42" s="54"/>
      <c r="G42" s="36"/>
    </row>
    <row r="43" spans="1:7" s="2" customFormat="1" ht="6.75" customHeight="1" thickBot="1" x14ac:dyDescent="0.3">
      <c r="A43" s="34"/>
      <c r="D43" s="3"/>
      <c r="F43" s="4"/>
      <c r="G43" s="36"/>
    </row>
    <row r="44" spans="1:7" s="2" customFormat="1" ht="13.5" thickBot="1" x14ac:dyDescent="0.3">
      <c r="A44" s="34"/>
      <c r="C44" s="35" t="s">
        <v>15</v>
      </c>
      <c r="D44" s="3"/>
      <c r="F44" s="18" t="str">
        <f>IF(F32="Yes",1,IF(F32="No",0,IF(AND(ISBLANK(F42),ISNUMBER(F29)),1,IF(F42&gt;0,LOOKUP(F29/F42,$H$7:$H$10),IF(ISTEXT(D22),0,"")))))</f>
        <v/>
      </c>
      <c r="G44" s="36"/>
    </row>
    <row r="45" spans="1:7" s="2" customFormat="1" ht="9.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06" t="s">
        <v>306</v>
      </c>
      <c r="C56" s="306"/>
      <c r="D56" s="306"/>
      <c r="F56" s="4"/>
      <c r="G56" s="36"/>
    </row>
    <row r="57" spans="1:7" s="2" customFormat="1" ht="13.5" thickBot="1" x14ac:dyDescent="0.3">
      <c r="A57" s="34"/>
      <c r="B57" s="306"/>
      <c r="C57" s="306"/>
      <c r="D57" s="306"/>
      <c r="E57" s="14" t="s">
        <v>2</v>
      </c>
      <c r="F57" s="15"/>
      <c r="G57" s="36"/>
    </row>
    <row r="58" spans="1:7" s="2" customFormat="1" ht="6.75" customHeight="1" x14ac:dyDescent="0.25">
      <c r="A58" s="34"/>
      <c r="D58" s="3"/>
      <c r="F58" s="4"/>
      <c r="G58" s="36"/>
    </row>
    <row r="59" spans="1:7" s="2" customFormat="1" x14ac:dyDescent="0.25">
      <c r="A59" s="34"/>
      <c r="B59" s="297"/>
      <c r="C59" s="298"/>
      <c r="D59" s="299"/>
      <c r="F59" s="4"/>
      <c r="G59" s="36"/>
    </row>
    <row r="60" spans="1:7" s="2" customFormat="1" x14ac:dyDescent="0.25">
      <c r="A60" s="34"/>
      <c r="B60" s="300"/>
      <c r="C60" s="301"/>
      <c r="D60" s="302"/>
      <c r="F60" s="4"/>
      <c r="G60" s="36"/>
    </row>
    <row r="61" spans="1:7" s="2" customFormat="1" x14ac:dyDescent="0.25">
      <c r="A61" s="34"/>
      <c r="B61" s="300"/>
      <c r="C61" s="301"/>
      <c r="D61" s="302"/>
      <c r="F61" s="4"/>
      <c r="G61" s="36"/>
    </row>
    <row r="62" spans="1:7" s="2" customFormat="1" x14ac:dyDescent="0.25">
      <c r="A62" s="34"/>
      <c r="B62" s="300"/>
      <c r="C62" s="301"/>
      <c r="D62" s="302"/>
      <c r="F62" s="4"/>
      <c r="G62" s="36"/>
    </row>
    <row r="63" spans="1:7" s="2" customFormat="1" x14ac:dyDescent="0.25">
      <c r="A63" s="34"/>
      <c r="B63" s="300"/>
      <c r="C63" s="301"/>
      <c r="D63" s="302"/>
      <c r="F63" s="4"/>
      <c r="G63" s="36"/>
    </row>
    <row r="64" spans="1:7" s="2" customFormat="1" x14ac:dyDescent="0.25">
      <c r="A64" s="34"/>
      <c r="B64" s="300"/>
      <c r="C64" s="301"/>
      <c r="D64" s="302"/>
      <c r="F64" s="4"/>
      <c r="G64" s="36"/>
    </row>
    <row r="65" spans="1:7" s="2" customFormat="1" x14ac:dyDescent="0.25">
      <c r="A65" s="34"/>
      <c r="B65" s="303"/>
      <c r="C65" s="304"/>
      <c r="D65" s="305"/>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12.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06" t="s">
        <v>306</v>
      </c>
      <c r="C81" s="306"/>
      <c r="D81" s="306"/>
      <c r="F81" s="4"/>
      <c r="G81" s="36"/>
    </row>
    <row r="82" spans="1:7" s="2" customFormat="1" ht="13.5" thickBot="1" x14ac:dyDescent="0.3">
      <c r="A82" s="34"/>
      <c r="B82" s="306"/>
      <c r="C82" s="306"/>
      <c r="D82" s="306"/>
      <c r="E82" s="14" t="s">
        <v>2</v>
      </c>
      <c r="F82" s="15"/>
      <c r="G82" s="36"/>
    </row>
    <row r="83" spans="1:7" s="2" customFormat="1" ht="6.75" customHeight="1" x14ac:dyDescent="0.25">
      <c r="A83" s="34"/>
      <c r="D83" s="3"/>
      <c r="F83" s="4"/>
      <c r="G83" s="36"/>
    </row>
    <row r="84" spans="1:7" s="2" customFormat="1" x14ac:dyDescent="0.25">
      <c r="A84" s="34"/>
      <c r="B84" s="297"/>
      <c r="C84" s="298"/>
      <c r="D84" s="299"/>
      <c r="F84" s="4"/>
      <c r="G84" s="36"/>
    </row>
    <row r="85" spans="1:7" s="2" customFormat="1" x14ac:dyDescent="0.25">
      <c r="A85" s="34"/>
      <c r="B85" s="300"/>
      <c r="C85" s="301"/>
      <c r="D85" s="302"/>
      <c r="F85" s="4"/>
      <c r="G85" s="36"/>
    </row>
    <row r="86" spans="1:7" s="2" customFormat="1" x14ac:dyDescent="0.25">
      <c r="A86" s="34"/>
      <c r="B86" s="300"/>
      <c r="C86" s="301"/>
      <c r="D86" s="302"/>
      <c r="F86" s="4"/>
      <c r="G86" s="36"/>
    </row>
    <row r="87" spans="1:7" s="2" customFormat="1" x14ac:dyDescent="0.25">
      <c r="A87" s="34"/>
      <c r="B87" s="300"/>
      <c r="C87" s="301"/>
      <c r="D87" s="302"/>
      <c r="F87" s="4"/>
      <c r="G87" s="36"/>
    </row>
    <row r="88" spans="1:7" s="2" customFormat="1" x14ac:dyDescent="0.25">
      <c r="A88" s="34"/>
      <c r="B88" s="300"/>
      <c r="C88" s="301"/>
      <c r="D88" s="302"/>
      <c r="F88" s="4"/>
      <c r="G88" s="36"/>
    </row>
    <row r="89" spans="1:7" s="2" customFormat="1" x14ac:dyDescent="0.25">
      <c r="A89" s="34"/>
      <c r="B89" s="300"/>
      <c r="C89" s="301"/>
      <c r="D89" s="302"/>
      <c r="F89" s="4"/>
      <c r="G89" s="36"/>
    </row>
    <row r="90" spans="1:7" s="2" customFormat="1" x14ac:dyDescent="0.25">
      <c r="A90" s="34"/>
      <c r="B90" s="303"/>
      <c r="C90" s="304"/>
      <c r="D90" s="305"/>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9.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06" t="s">
        <v>306</v>
      </c>
      <c r="C106" s="306"/>
      <c r="D106" s="306"/>
      <c r="F106" s="4"/>
      <c r="G106" s="36"/>
    </row>
    <row r="107" spans="1:7" s="2" customFormat="1" ht="13.5" thickBot="1" x14ac:dyDescent="0.3">
      <c r="A107" s="34"/>
      <c r="B107" s="306"/>
      <c r="C107" s="306"/>
      <c r="D107" s="306"/>
      <c r="E107" s="14" t="s">
        <v>2</v>
      </c>
      <c r="F107" s="15"/>
      <c r="G107" s="36"/>
    </row>
    <row r="108" spans="1:7" s="2" customFormat="1" ht="6.75" customHeight="1" x14ac:dyDescent="0.25">
      <c r="A108" s="34"/>
      <c r="D108" s="3"/>
      <c r="F108" s="4"/>
      <c r="G108" s="36"/>
    </row>
    <row r="109" spans="1:7" s="2" customFormat="1" x14ac:dyDescent="0.25">
      <c r="A109" s="34"/>
      <c r="B109" s="297"/>
      <c r="C109" s="298"/>
      <c r="D109" s="299"/>
      <c r="F109" s="4"/>
      <c r="G109" s="36"/>
    </row>
    <row r="110" spans="1:7" s="2" customFormat="1" x14ac:dyDescent="0.25">
      <c r="A110" s="34"/>
      <c r="B110" s="300"/>
      <c r="C110" s="301"/>
      <c r="D110" s="302"/>
      <c r="F110" s="4"/>
      <c r="G110" s="36"/>
    </row>
    <row r="111" spans="1:7" s="2" customFormat="1" x14ac:dyDescent="0.25">
      <c r="A111" s="34"/>
      <c r="B111" s="300"/>
      <c r="C111" s="301"/>
      <c r="D111" s="302"/>
      <c r="F111" s="4"/>
      <c r="G111" s="36"/>
    </row>
    <row r="112" spans="1:7" s="2" customFormat="1" x14ac:dyDescent="0.25">
      <c r="A112" s="34"/>
      <c r="B112" s="300"/>
      <c r="C112" s="301"/>
      <c r="D112" s="302"/>
      <c r="F112" s="4"/>
      <c r="G112" s="36"/>
    </row>
    <row r="113" spans="1:7" s="2" customFormat="1" x14ac:dyDescent="0.25">
      <c r="A113" s="34"/>
      <c r="B113" s="300"/>
      <c r="C113" s="301"/>
      <c r="D113" s="302"/>
      <c r="F113" s="4"/>
      <c r="G113" s="36"/>
    </row>
    <row r="114" spans="1:7" s="2" customFormat="1" x14ac:dyDescent="0.25">
      <c r="A114" s="34"/>
      <c r="B114" s="300"/>
      <c r="C114" s="301"/>
      <c r="D114" s="302"/>
      <c r="F114" s="4"/>
      <c r="G114" s="36"/>
    </row>
    <row r="115" spans="1:7" s="2" customFormat="1" x14ac:dyDescent="0.25">
      <c r="A115" s="34"/>
      <c r="B115" s="303"/>
      <c r="C115" s="304"/>
      <c r="D115" s="305"/>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13.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06" t="s">
        <v>306</v>
      </c>
      <c r="C131" s="306"/>
      <c r="D131" s="306"/>
      <c r="F131" s="4"/>
      <c r="G131" s="36"/>
    </row>
    <row r="132" spans="1:7" s="2" customFormat="1" ht="13.5" thickBot="1" x14ac:dyDescent="0.3">
      <c r="A132" s="34"/>
      <c r="B132" s="306"/>
      <c r="C132" s="306"/>
      <c r="D132" s="306"/>
      <c r="E132" s="14" t="s">
        <v>2</v>
      </c>
      <c r="F132" s="15"/>
      <c r="G132" s="36"/>
    </row>
    <row r="133" spans="1:7" s="2" customFormat="1" ht="6.75" customHeight="1" x14ac:dyDescent="0.25">
      <c r="A133" s="34"/>
      <c r="D133" s="3"/>
      <c r="F133" s="4"/>
      <c r="G133" s="36"/>
    </row>
    <row r="134" spans="1:7" s="2" customFormat="1" x14ac:dyDescent="0.25">
      <c r="A134" s="34"/>
      <c r="B134" s="297"/>
      <c r="C134" s="298"/>
      <c r="D134" s="299"/>
      <c r="F134" s="4"/>
      <c r="G134" s="36"/>
    </row>
    <row r="135" spans="1:7" s="2" customFormat="1" x14ac:dyDescent="0.25">
      <c r="A135" s="34"/>
      <c r="B135" s="300"/>
      <c r="C135" s="301"/>
      <c r="D135" s="302"/>
      <c r="F135" s="4"/>
      <c r="G135" s="36"/>
    </row>
    <row r="136" spans="1:7" s="2" customFormat="1" x14ac:dyDescent="0.25">
      <c r="A136" s="34"/>
      <c r="B136" s="300"/>
      <c r="C136" s="301"/>
      <c r="D136" s="302"/>
      <c r="F136" s="4"/>
      <c r="G136" s="36"/>
    </row>
    <row r="137" spans="1:7" s="2" customFormat="1" x14ac:dyDescent="0.25">
      <c r="A137" s="34"/>
      <c r="B137" s="300"/>
      <c r="C137" s="301"/>
      <c r="D137" s="302"/>
      <c r="F137" s="4"/>
      <c r="G137" s="36"/>
    </row>
    <row r="138" spans="1:7" s="2" customFormat="1" x14ac:dyDescent="0.25">
      <c r="A138" s="34"/>
      <c r="B138" s="300"/>
      <c r="C138" s="301"/>
      <c r="D138" s="302"/>
      <c r="F138" s="4"/>
      <c r="G138" s="36"/>
    </row>
    <row r="139" spans="1:7" s="2" customFormat="1" x14ac:dyDescent="0.25">
      <c r="A139" s="34"/>
      <c r="B139" s="300"/>
      <c r="C139" s="301"/>
      <c r="D139" s="302"/>
      <c r="F139" s="4"/>
      <c r="G139" s="36"/>
    </row>
    <row r="140" spans="1:7" s="2" customFormat="1" x14ac:dyDescent="0.25">
      <c r="A140" s="34"/>
      <c r="B140" s="303"/>
      <c r="C140" s="304"/>
      <c r="D140" s="305"/>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10.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06" t="s">
        <v>306</v>
      </c>
      <c r="C156" s="306"/>
      <c r="D156" s="306"/>
      <c r="F156" s="4"/>
      <c r="G156" s="36"/>
    </row>
    <row r="157" spans="1:7" s="2" customFormat="1" ht="13.5" thickBot="1" x14ac:dyDescent="0.3">
      <c r="A157" s="34"/>
      <c r="B157" s="306"/>
      <c r="C157" s="306"/>
      <c r="D157" s="306"/>
      <c r="E157" s="14" t="s">
        <v>2</v>
      </c>
      <c r="F157" s="15"/>
      <c r="G157" s="36"/>
    </row>
    <row r="158" spans="1:7" s="2" customFormat="1" ht="6.75" customHeight="1" x14ac:dyDescent="0.25">
      <c r="A158" s="34"/>
      <c r="D158" s="3"/>
      <c r="F158" s="4"/>
      <c r="G158" s="36"/>
    </row>
    <row r="159" spans="1:7" s="2" customFormat="1" x14ac:dyDescent="0.25">
      <c r="A159" s="34"/>
      <c r="B159" s="297"/>
      <c r="C159" s="298"/>
      <c r="D159" s="299"/>
      <c r="F159" s="4"/>
      <c r="G159" s="36"/>
    </row>
    <row r="160" spans="1:7" s="2" customFormat="1" x14ac:dyDescent="0.25">
      <c r="A160" s="34"/>
      <c r="B160" s="300"/>
      <c r="C160" s="301"/>
      <c r="D160" s="302"/>
      <c r="F160" s="4"/>
      <c r="G160" s="36"/>
    </row>
    <row r="161" spans="1:7" s="2" customFormat="1" x14ac:dyDescent="0.25">
      <c r="A161" s="34"/>
      <c r="B161" s="300"/>
      <c r="C161" s="301"/>
      <c r="D161" s="302"/>
      <c r="F161" s="4"/>
      <c r="G161" s="36"/>
    </row>
    <row r="162" spans="1:7" s="2" customFormat="1" x14ac:dyDescent="0.25">
      <c r="A162" s="34"/>
      <c r="B162" s="300"/>
      <c r="C162" s="301"/>
      <c r="D162" s="302"/>
      <c r="F162" s="4"/>
      <c r="G162" s="36"/>
    </row>
    <row r="163" spans="1:7" s="2" customFormat="1" x14ac:dyDescent="0.25">
      <c r="A163" s="34"/>
      <c r="B163" s="300"/>
      <c r="C163" s="301"/>
      <c r="D163" s="302"/>
      <c r="F163" s="4"/>
      <c r="G163" s="36"/>
    </row>
    <row r="164" spans="1:7" s="2" customFormat="1" x14ac:dyDescent="0.25">
      <c r="A164" s="34"/>
      <c r="B164" s="300"/>
      <c r="C164" s="301"/>
      <c r="D164" s="302"/>
      <c r="F164" s="4"/>
      <c r="G164" s="36"/>
    </row>
    <row r="165" spans="1:7" s="2" customFormat="1" x14ac:dyDescent="0.25">
      <c r="A165" s="34"/>
      <c r="B165" s="303"/>
      <c r="C165" s="304"/>
      <c r="D165" s="305"/>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06" t="s">
        <v>306</v>
      </c>
      <c r="C181" s="306"/>
      <c r="D181" s="306"/>
      <c r="F181" s="4"/>
      <c r="G181" s="36"/>
    </row>
    <row r="182" spans="1:7" s="2" customFormat="1" ht="13.5" thickBot="1" x14ac:dyDescent="0.3">
      <c r="A182" s="34"/>
      <c r="B182" s="306"/>
      <c r="C182" s="306"/>
      <c r="D182" s="306"/>
      <c r="E182" s="14" t="s">
        <v>2</v>
      </c>
      <c r="F182" s="15"/>
      <c r="G182" s="36"/>
    </row>
    <row r="183" spans="1:7" s="2" customFormat="1" ht="6.75" customHeight="1" x14ac:dyDescent="0.25">
      <c r="A183" s="34"/>
      <c r="D183" s="3"/>
      <c r="F183" s="4"/>
      <c r="G183" s="36"/>
    </row>
    <row r="184" spans="1:7" s="2" customFormat="1" x14ac:dyDescent="0.25">
      <c r="A184" s="34"/>
      <c r="B184" s="297"/>
      <c r="C184" s="298"/>
      <c r="D184" s="299"/>
      <c r="F184" s="4"/>
      <c r="G184" s="36"/>
    </row>
    <row r="185" spans="1:7" s="2" customFormat="1" x14ac:dyDescent="0.25">
      <c r="A185" s="34"/>
      <c r="B185" s="300"/>
      <c r="C185" s="301"/>
      <c r="D185" s="302"/>
      <c r="F185" s="4"/>
      <c r="G185" s="36"/>
    </row>
    <row r="186" spans="1:7" s="2" customFormat="1" x14ac:dyDescent="0.25">
      <c r="A186" s="34"/>
      <c r="B186" s="300"/>
      <c r="C186" s="301"/>
      <c r="D186" s="302"/>
      <c r="F186" s="4"/>
      <c r="G186" s="36"/>
    </row>
    <row r="187" spans="1:7" s="2" customFormat="1" x14ac:dyDescent="0.25">
      <c r="A187" s="34"/>
      <c r="B187" s="300"/>
      <c r="C187" s="301"/>
      <c r="D187" s="302"/>
      <c r="F187" s="4"/>
      <c r="G187" s="36"/>
    </row>
    <row r="188" spans="1:7" s="2" customFormat="1" x14ac:dyDescent="0.25">
      <c r="A188" s="34"/>
      <c r="B188" s="300"/>
      <c r="C188" s="301"/>
      <c r="D188" s="302"/>
      <c r="F188" s="4"/>
      <c r="G188" s="36"/>
    </row>
    <row r="189" spans="1:7" s="2" customFormat="1" x14ac:dyDescent="0.25">
      <c r="A189" s="34"/>
      <c r="B189" s="300"/>
      <c r="C189" s="301"/>
      <c r="D189" s="302"/>
      <c r="F189" s="4"/>
      <c r="G189" s="36"/>
    </row>
    <row r="190" spans="1:7" s="2" customFormat="1" x14ac:dyDescent="0.25">
      <c r="A190" s="34"/>
      <c r="B190" s="303"/>
      <c r="C190" s="304"/>
      <c r="D190" s="305"/>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sheetData>
  <mergeCells count="14">
    <mergeCell ref="B109:D115"/>
    <mergeCell ref="B134:D140"/>
    <mergeCell ref="B156:D157"/>
    <mergeCell ref="B181:D182"/>
    <mergeCell ref="B31:D32"/>
    <mergeCell ref="B56:D57"/>
    <mergeCell ref="B81:D82"/>
    <mergeCell ref="B106:D107"/>
    <mergeCell ref="B131:D132"/>
    <mergeCell ref="B184:D190"/>
    <mergeCell ref="B159:D165"/>
    <mergeCell ref="B34:D40"/>
    <mergeCell ref="B59:D65"/>
    <mergeCell ref="B84:D90"/>
  </mergeCells>
  <dataValidations count="1">
    <dataValidation type="list" showInputMessage="1" showErrorMessage="1" sqref="F32 F132 F107 F82 F57 F157 F6 F18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16383" man="1"/>
    <brk id="145"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8"/>
  </sheetPr>
  <dimension ref="A1:H195"/>
  <sheetViews>
    <sheetView showGridLines="0" view="pageBreakPreview" zoomScale="85" zoomScaleNormal="90" zoomScaleSheetLayoutView="85" zoomScalePageLayoutView="90" workbookViewId="0">
      <selection activeCell="B29" sqref="B29:D30"/>
    </sheetView>
  </sheetViews>
  <sheetFormatPr defaultColWidth="10" defaultRowHeight="12.75" x14ac:dyDescent="0.25"/>
  <cols>
    <col min="1" max="1" width="1.7109375" style="5" customWidth="1"/>
    <col min="2" max="2" width="2.140625" style="5" customWidth="1"/>
    <col min="3" max="3" width="20.85546875" style="5" customWidth="1"/>
    <col min="4" max="4" width="75.85546875" style="11" customWidth="1"/>
    <col min="5" max="5" width="2.7109375" style="5" customWidth="1"/>
    <col min="6" max="6" width="14.42578125" style="7" customWidth="1"/>
    <col min="7" max="7" width="2.855468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UCLA Health System</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41212</v>
      </c>
    </row>
    <row r="5" spans="1:8" ht="15.75" thickBot="1" x14ac:dyDescent="0.3">
      <c r="A5" s="64" t="s">
        <v>188</v>
      </c>
    </row>
    <row r="6" spans="1:8" s="90" customFormat="1" ht="13.5" thickBot="1" x14ac:dyDescent="0.25">
      <c r="A6" s="89"/>
      <c r="D6" s="93" t="s">
        <v>143</v>
      </c>
      <c r="E6" s="12" t="s">
        <v>2</v>
      </c>
      <c r="F6" s="15"/>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133</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73" customFormat="1" ht="15" x14ac:dyDescent="0.25">
      <c r="A20" s="81"/>
      <c r="B20" s="64"/>
      <c r="C20" s="64"/>
      <c r="D20" s="72"/>
      <c r="F20" s="74"/>
      <c r="G20" s="75"/>
    </row>
    <row r="21" spans="1:7" s="73" customFormat="1" ht="15" x14ac:dyDescent="0.25">
      <c r="A21" s="76"/>
      <c r="B21" s="77" t="s">
        <v>189</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c r="G23" s="80"/>
    </row>
    <row r="24" spans="1:7" ht="6.75" customHeight="1" thickBot="1" x14ac:dyDescent="0.3">
      <c r="A24" s="79"/>
      <c r="G24" s="80"/>
    </row>
    <row r="25" spans="1:7" ht="13.5" thickBot="1" x14ac:dyDescent="0.3">
      <c r="A25" s="79"/>
      <c r="B25" s="5" t="s">
        <v>32</v>
      </c>
      <c r="E25" s="14" t="s">
        <v>2</v>
      </c>
      <c r="F25" s="139"/>
      <c r="G25" s="80"/>
    </row>
    <row r="26" spans="1:7" ht="6.75" customHeight="1" thickBot="1" x14ac:dyDescent="0.3">
      <c r="A26" s="79"/>
      <c r="G26" s="80"/>
    </row>
    <row r="27" spans="1:7" ht="13.5" thickBot="1" x14ac:dyDescent="0.3">
      <c r="A27" s="79"/>
      <c r="C27" s="5" t="s">
        <v>190</v>
      </c>
      <c r="F27" s="16" t="str">
        <f>IF(F25&gt;F23,F23/F25,"N/A")</f>
        <v>N/A</v>
      </c>
      <c r="G27" s="80"/>
    </row>
    <row r="28" spans="1:7" ht="6.75" customHeight="1" x14ac:dyDescent="0.25">
      <c r="A28" s="79"/>
      <c r="G28" s="80"/>
    </row>
    <row r="29" spans="1:7" s="2" customFormat="1" x14ac:dyDescent="0.25">
      <c r="A29" s="34"/>
      <c r="B29" s="309" t="s">
        <v>305</v>
      </c>
      <c r="C29" s="310"/>
      <c r="D29" s="310"/>
      <c r="E29" s="45"/>
      <c r="F29" s="46"/>
      <c r="G29" s="36"/>
    </row>
    <row r="30" spans="1:7" s="2" customFormat="1" x14ac:dyDescent="0.25">
      <c r="A30" s="34"/>
      <c r="B30" s="310"/>
      <c r="C30" s="310"/>
      <c r="D30" s="310"/>
      <c r="E30" s="45"/>
      <c r="F30" s="46"/>
      <c r="G30" s="36"/>
    </row>
    <row r="31" spans="1:7" s="2" customFormat="1" ht="6.75" customHeight="1" x14ac:dyDescent="0.25">
      <c r="A31" s="34"/>
      <c r="D31" s="3"/>
      <c r="F31" s="4"/>
      <c r="G31" s="36"/>
    </row>
    <row r="32" spans="1:7" s="2" customFormat="1" x14ac:dyDescent="0.25">
      <c r="A32" s="34"/>
      <c r="B32" s="297"/>
      <c r="C32" s="298"/>
      <c r="D32" s="299"/>
      <c r="F32" s="4"/>
      <c r="G32" s="36"/>
    </row>
    <row r="33" spans="1:7" s="2" customFormat="1" x14ac:dyDescent="0.25">
      <c r="A33" s="34"/>
      <c r="B33" s="300"/>
      <c r="C33" s="301"/>
      <c r="D33" s="302"/>
      <c r="F33" s="4"/>
      <c r="G33" s="36"/>
    </row>
    <row r="34" spans="1:7" s="2" customFormat="1" x14ac:dyDescent="0.25">
      <c r="A34" s="34"/>
      <c r="B34" s="300"/>
      <c r="C34" s="301"/>
      <c r="D34" s="302"/>
      <c r="F34" s="4"/>
      <c r="G34" s="36"/>
    </row>
    <row r="35" spans="1:7" s="2" customFormat="1" x14ac:dyDescent="0.25">
      <c r="A35" s="34"/>
      <c r="B35" s="300"/>
      <c r="C35" s="301"/>
      <c r="D35" s="302"/>
      <c r="F35" s="4"/>
      <c r="G35" s="36"/>
    </row>
    <row r="36" spans="1:7" s="2" customFormat="1" x14ac:dyDescent="0.25">
      <c r="A36" s="34"/>
      <c r="B36" s="300"/>
      <c r="C36" s="301"/>
      <c r="D36" s="302"/>
      <c r="F36" s="4"/>
      <c r="G36" s="36"/>
    </row>
    <row r="37" spans="1:7" s="2" customFormat="1" x14ac:dyDescent="0.25">
      <c r="A37" s="34"/>
      <c r="B37" s="300"/>
      <c r="C37" s="301"/>
      <c r="D37" s="302"/>
      <c r="F37" s="4"/>
      <c r="G37" s="36"/>
    </row>
    <row r="38" spans="1:7" s="2" customFormat="1" x14ac:dyDescent="0.25">
      <c r="A38" s="34"/>
      <c r="B38" s="303"/>
      <c r="C38" s="304"/>
      <c r="D38" s="305"/>
      <c r="F38" s="4"/>
      <c r="G38" s="36"/>
    </row>
    <row r="39" spans="1:7" ht="6.75" customHeight="1" thickBot="1" x14ac:dyDescent="0.3">
      <c r="A39" s="79"/>
      <c r="G39" s="80"/>
    </row>
    <row r="40" spans="1:7" ht="13.5" thickBot="1" x14ac:dyDescent="0.3">
      <c r="A40" s="79"/>
      <c r="B40" s="5" t="s">
        <v>176</v>
      </c>
      <c r="E40" s="14" t="s">
        <v>2</v>
      </c>
      <c r="F40" s="15"/>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t="str">
        <f>IF(ISNUMBER(F40),LOOKUP(F42,$H$7:$H$10),IF(F23&lt;F25,1,IF($F$6="Yes",0,"")))</f>
        <v/>
      </c>
      <c r="G44" s="80"/>
    </row>
    <row r="45" spans="1:7" x14ac:dyDescent="0.25">
      <c r="A45" s="82"/>
      <c r="B45" s="83"/>
      <c r="C45" s="83"/>
      <c r="D45" s="84"/>
      <c r="E45" s="83"/>
      <c r="F45" s="85"/>
      <c r="G45" s="86"/>
    </row>
    <row r="46" spans="1:7" s="2" customFormat="1" ht="6.75" customHeight="1" x14ac:dyDescent="0.25">
      <c r="A46" s="34"/>
      <c r="D46" s="3"/>
      <c r="F46" s="4"/>
      <c r="G46" s="36"/>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06" t="s">
        <v>306</v>
      </c>
      <c r="C56" s="306"/>
      <c r="D56" s="306"/>
      <c r="F56" s="4"/>
      <c r="G56" s="36"/>
    </row>
    <row r="57" spans="1:7" s="2" customFormat="1" ht="13.5" thickBot="1" x14ac:dyDescent="0.3">
      <c r="A57" s="34"/>
      <c r="B57" s="306"/>
      <c r="C57" s="306"/>
      <c r="D57" s="306"/>
      <c r="E57" s="14" t="s">
        <v>2</v>
      </c>
      <c r="F57" s="15"/>
      <c r="G57" s="36"/>
    </row>
    <row r="58" spans="1:7" s="2" customFormat="1" ht="6.75" customHeight="1" x14ac:dyDescent="0.25">
      <c r="A58" s="34"/>
      <c r="D58" s="3"/>
      <c r="F58" s="4"/>
      <c r="G58" s="36"/>
    </row>
    <row r="59" spans="1:7" s="2" customFormat="1" x14ac:dyDescent="0.25">
      <c r="A59" s="34"/>
      <c r="B59" s="297"/>
      <c r="C59" s="298"/>
      <c r="D59" s="299"/>
      <c r="F59" s="4"/>
      <c r="G59" s="36"/>
    </row>
    <row r="60" spans="1:7" s="2" customFormat="1" x14ac:dyDescent="0.25">
      <c r="A60" s="34"/>
      <c r="B60" s="300"/>
      <c r="C60" s="301"/>
      <c r="D60" s="302"/>
      <c r="F60" s="4"/>
      <c r="G60" s="36"/>
    </row>
    <row r="61" spans="1:7" s="2" customFormat="1" x14ac:dyDescent="0.25">
      <c r="A61" s="34"/>
      <c r="B61" s="300"/>
      <c r="C61" s="301"/>
      <c r="D61" s="302"/>
      <c r="F61" s="4"/>
      <c r="G61" s="36"/>
    </row>
    <row r="62" spans="1:7" s="2" customFormat="1" x14ac:dyDescent="0.25">
      <c r="A62" s="34"/>
      <c r="B62" s="300"/>
      <c r="C62" s="301"/>
      <c r="D62" s="302"/>
      <c r="F62" s="4"/>
      <c r="G62" s="36"/>
    </row>
    <row r="63" spans="1:7" s="2" customFormat="1" x14ac:dyDescent="0.25">
      <c r="A63" s="34"/>
      <c r="B63" s="300"/>
      <c r="C63" s="301"/>
      <c r="D63" s="302"/>
      <c r="F63" s="4"/>
      <c r="G63" s="36"/>
    </row>
    <row r="64" spans="1:7" s="2" customFormat="1" x14ac:dyDescent="0.25">
      <c r="A64" s="34"/>
      <c r="B64" s="300"/>
      <c r="C64" s="301"/>
      <c r="D64" s="302"/>
      <c r="F64" s="4"/>
      <c r="G64" s="36"/>
    </row>
    <row r="65" spans="1:7" s="2" customFormat="1" x14ac:dyDescent="0.25">
      <c r="A65" s="34"/>
      <c r="B65" s="303"/>
      <c r="C65" s="304"/>
      <c r="D65" s="305"/>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06" t="s">
        <v>306</v>
      </c>
      <c r="C81" s="306"/>
      <c r="D81" s="306"/>
      <c r="F81" s="4"/>
      <c r="G81" s="36"/>
    </row>
    <row r="82" spans="1:7" s="2" customFormat="1" ht="13.5" thickBot="1" x14ac:dyDescent="0.3">
      <c r="A82" s="34"/>
      <c r="B82" s="306"/>
      <c r="C82" s="306"/>
      <c r="D82" s="306"/>
      <c r="E82" s="14" t="s">
        <v>2</v>
      </c>
      <c r="F82" s="15"/>
      <c r="G82" s="36"/>
    </row>
    <row r="83" spans="1:7" s="2" customFormat="1" ht="6.75" customHeight="1" x14ac:dyDescent="0.25">
      <c r="A83" s="34"/>
      <c r="D83" s="3"/>
      <c r="F83" s="4"/>
      <c r="G83" s="36"/>
    </row>
    <row r="84" spans="1:7" s="2" customFormat="1" x14ac:dyDescent="0.25">
      <c r="A84" s="34"/>
      <c r="B84" s="297"/>
      <c r="C84" s="298"/>
      <c r="D84" s="299"/>
      <c r="F84" s="4"/>
      <c r="G84" s="36"/>
    </row>
    <row r="85" spans="1:7" s="2" customFormat="1" x14ac:dyDescent="0.25">
      <c r="A85" s="34"/>
      <c r="B85" s="300"/>
      <c r="C85" s="301"/>
      <c r="D85" s="302"/>
      <c r="F85" s="4"/>
      <c r="G85" s="36"/>
    </row>
    <row r="86" spans="1:7" s="2" customFormat="1" x14ac:dyDescent="0.25">
      <c r="A86" s="34"/>
      <c r="B86" s="300"/>
      <c r="C86" s="301"/>
      <c r="D86" s="302"/>
      <c r="F86" s="4"/>
      <c r="G86" s="36"/>
    </row>
    <row r="87" spans="1:7" s="2" customFormat="1" x14ac:dyDescent="0.25">
      <c r="A87" s="34"/>
      <c r="B87" s="300"/>
      <c r="C87" s="301"/>
      <c r="D87" s="302"/>
      <c r="F87" s="4"/>
      <c r="G87" s="36"/>
    </row>
    <row r="88" spans="1:7" s="2" customFormat="1" x14ac:dyDescent="0.25">
      <c r="A88" s="34"/>
      <c r="B88" s="300"/>
      <c r="C88" s="301"/>
      <c r="D88" s="302"/>
      <c r="F88" s="4"/>
      <c r="G88" s="36"/>
    </row>
    <row r="89" spans="1:7" s="2" customFormat="1" x14ac:dyDescent="0.25">
      <c r="A89" s="34"/>
      <c r="B89" s="300"/>
      <c r="C89" s="301"/>
      <c r="D89" s="302"/>
      <c r="F89" s="4"/>
      <c r="G89" s="36"/>
    </row>
    <row r="90" spans="1:7" s="2" customFormat="1" x14ac:dyDescent="0.25">
      <c r="A90" s="34"/>
      <c r="B90" s="303"/>
      <c r="C90" s="304"/>
      <c r="D90" s="305"/>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06" t="s">
        <v>306</v>
      </c>
      <c r="C106" s="306"/>
      <c r="D106" s="306"/>
      <c r="F106" s="4"/>
      <c r="G106" s="36"/>
    </row>
    <row r="107" spans="1:7" s="2" customFormat="1" ht="13.5" thickBot="1" x14ac:dyDescent="0.3">
      <c r="A107" s="34"/>
      <c r="B107" s="306"/>
      <c r="C107" s="306"/>
      <c r="D107" s="306"/>
      <c r="E107" s="14" t="s">
        <v>2</v>
      </c>
      <c r="F107" s="15"/>
      <c r="G107" s="36"/>
    </row>
    <row r="108" spans="1:7" s="2" customFormat="1" ht="6.75" customHeight="1" x14ac:dyDescent="0.25">
      <c r="A108" s="34"/>
      <c r="D108" s="3"/>
      <c r="F108" s="4"/>
      <c r="G108" s="36"/>
    </row>
    <row r="109" spans="1:7" s="2" customFormat="1" x14ac:dyDescent="0.25">
      <c r="A109" s="34"/>
      <c r="B109" s="297"/>
      <c r="C109" s="298"/>
      <c r="D109" s="299"/>
      <c r="F109" s="4"/>
      <c r="G109" s="36"/>
    </row>
    <row r="110" spans="1:7" s="2" customFormat="1" x14ac:dyDescent="0.25">
      <c r="A110" s="34"/>
      <c r="B110" s="300"/>
      <c r="C110" s="301"/>
      <c r="D110" s="302"/>
      <c r="F110" s="4"/>
      <c r="G110" s="36"/>
    </row>
    <row r="111" spans="1:7" s="2" customFormat="1" x14ac:dyDescent="0.25">
      <c r="A111" s="34"/>
      <c r="B111" s="300"/>
      <c r="C111" s="301"/>
      <c r="D111" s="302"/>
      <c r="F111" s="4"/>
      <c r="G111" s="36"/>
    </row>
    <row r="112" spans="1:7" s="2" customFormat="1" x14ac:dyDescent="0.25">
      <c r="A112" s="34"/>
      <c r="B112" s="300"/>
      <c r="C112" s="301"/>
      <c r="D112" s="302"/>
      <c r="F112" s="4"/>
      <c r="G112" s="36"/>
    </row>
    <row r="113" spans="1:7" s="2" customFormat="1" x14ac:dyDescent="0.25">
      <c r="A113" s="34"/>
      <c r="B113" s="300"/>
      <c r="C113" s="301"/>
      <c r="D113" s="302"/>
      <c r="F113" s="4"/>
      <c r="G113" s="36"/>
    </row>
    <row r="114" spans="1:7" s="2" customFormat="1" x14ac:dyDescent="0.25">
      <c r="A114" s="34"/>
      <c r="B114" s="300"/>
      <c r="C114" s="301"/>
      <c r="D114" s="302"/>
      <c r="F114" s="4"/>
      <c r="G114" s="36"/>
    </row>
    <row r="115" spans="1:7" s="2" customFormat="1" x14ac:dyDescent="0.25">
      <c r="A115" s="34"/>
      <c r="B115" s="303"/>
      <c r="C115" s="304"/>
      <c r="D115" s="305"/>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06" t="s">
        <v>306</v>
      </c>
      <c r="C131" s="306"/>
      <c r="D131" s="306"/>
      <c r="F131" s="4"/>
      <c r="G131" s="36"/>
    </row>
    <row r="132" spans="1:7" s="2" customFormat="1" ht="13.5" thickBot="1" x14ac:dyDescent="0.3">
      <c r="A132" s="34"/>
      <c r="B132" s="306"/>
      <c r="C132" s="306"/>
      <c r="D132" s="306"/>
      <c r="E132" s="14" t="s">
        <v>2</v>
      </c>
      <c r="F132" s="15"/>
      <c r="G132" s="36"/>
    </row>
    <row r="133" spans="1:7" s="2" customFormat="1" ht="6.75" customHeight="1" x14ac:dyDescent="0.25">
      <c r="A133" s="34"/>
      <c r="D133" s="3"/>
      <c r="F133" s="4"/>
      <c r="G133" s="36"/>
    </row>
    <row r="134" spans="1:7" s="2" customFormat="1" x14ac:dyDescent="0.25">
      <c r="A134" s="34"/>
      <c r="B134" s="297"/>
      <c r="C134" s="298"/>
      <c r="D134" s="299"/>
      <c r="F134" s="4"/>
      <c r="G134" s="36"/>
    </row>
    <row r="135" spans="1:7" s="2" customFormat="1" x14ac:dyDescent="0.25">
      <c r="A135" s="34"/>
      <c r="B135" s="300"/>
      <c r="C135" s="301"/>
      <c r="D135" s="302"/>
      <c r="F135" s="4"/>
      <c r="G135" s="36"/>
    </row>
    <row r="136" spans="1:7" s="2" customFormat="1" x14ac:dyDescent="0.25">
      <c r="A136" s="34"/>
      <c r="B136" s="300"/>
      <c r="C136" s="301"/>
      <c r="D136" s="302"/>
      <c r="F136" s="4"/>
      <c r="G136" s="36"/>
    </row>
    <row r="137" spans="1:7" s="2" customFormat="1" x14ac:dyDescent="0.25">
      <c r="A137" s="34"/>
      <c r="B137" s="300"/>
      <c r="C137" s="301"/>
      <c r="D137" s="302"/>
      <c r="F137" s="4"/>
      <c r="G137" s="36"/>
    </row>
    <row r="138" spans="1:7" s="2" customFormat="1" x14ac:dyDescent="0.25">
      <c r="A138" s="34"/>
      <c r="B138" s="300"/>
      <c r="C138" s="301"/>
      <c r="D138" s="302"/>
      <c r="F138" s="4"/>
      <c r="G138" s="36"/>
    </row>
    <row r="139" spans="1:7" s="2" customFormat="1" x14ac:dyDescent="0.25">
      <c r="A139" s="34"/>
      <c r="B139" s="300"/>
      <c r="C139" s="301"/>
      <c r="D139" s="302"/>
      <c r="F139" s="4"/>
      <c r="G139" s="36"/>
    </row>
    <row r="140" spans="1:7" s="2" customFormat="1" x14ac:dyDescent="0.25">
      <c r="A140" s="34"/>
      <c r="B140" s="303"/>
      <c r="C140" s="304"/>
      <c r="D140" s="305"/>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06" t="s">
        <v>306</v>
      </c>
      <c r="C156" s="306"/>
      <c r="D156" s="306"/>
      <c r="F156" s="4"/>
      <c r="G156" s="36"/>
    </row>
    <row r="157" spans="1:7" s="2" customFormat="1" ht="13.5" thickBot="1" x14ac:dyDescent="0.3">
      <c r="A157" s="34"/>
      <c r="B157" s="306"/>
      <c r="C157" s="306"/>
      <c r="D157" s="306"/>
      <c r="E157" s="14" t="s">
        <v>2</v>
      </c>
      <c r="F157" s="15"/>
      <c r="G157" s="36"/>
    </row>
    <row r="158" spans="1:7" s="2" customFormat="1" ht="6.75" customHeight="1" x14ac:dyDescent="0.25">
      <c r="A158" s="34"/>
      <c r="D158" s="3"/>
      <c r="F158" s="4"/>
      <c r="G158" s="36"/>
    </row>
    <row r="159" spans="1:7" s="2" customFormat="1" x14ac:dyDescent="0.25">
      <c r="A159" s="34"/>
      <c r="B159" s="297"/>
      <c r="C159" s="298"/>
      <c r="D159" s="299"/>
      <c r="F159" s="4"/>
      <c r="G159" s="36"/>
    </row>
    <row r="160" spans="1:7" s="2" customFormat="1" x14ac:dyDescent="0.25">
      <c r="A160" s="34"/>
      <c r="B160" s="300"/>
      <c r="C160" s="301"/>
      <c r="D160" s="302"/>
      <c r="F160" s="4"/>
      <c r="G160" s="36"/>
    </row>
    <row r="161" spans="1:7" s="2" customFormat="1" x14ac:dyDescent="0.25">
      <c r="A161" s="34"/>
      <c r="B161" s="300"/>
      <c r="C161" s="301"/>
      <c r="D161" s="302"/>
      <c r="F161" s="4"/>
      <c r="G161" s="36"/>
    </row>
    <row r="162" spans="1:7" s="2" customFormat="1" x14ac:dyDescent="0.25">
      <c r="A162" s="34"/>
      <c r="B162" s="300"/>
      <c r="C162" s="301"/>
      <c r="D162" s="302"/>
      <c r="F162" s="4"/>
      <c r="G162" s="36"/>
    </row>
    <row r="163" spans="1:7" s="2" customFormat="1" x14ac:dyDescent="0.25">
      <c r="A163" s="34"/>
      <c r="B163" s="300"/>
      <c r="C163" s="301"/>
      <c r="D163" s="302"/>
      <c r="F163" s="4"/>
      <c r="G163" s="36"/>
    </row>
    <row r="164" spans="1:7" s="2" customFormat="1" x14ac:dyDescent="0.25">
      <c r="A164" s="34"/>
      <c r="B164" s="300"/>
      <c r="C164" s="301"/>
      <c r="D164" s="302"/>
      <c r="F164" s="4"/>
      <c r="G164" s="36"/>
    </row>
    <row r="165" spans="1:7" s="2" customFormat="1" x14ac:dyDescent="0.25">
      <c r="A165" s="34"/>
      <c r="B165" s="303"/>
      <c r="C165" s="304"/>
      <c r="D165" s="305"/>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06" t="s">
        <v>306</v>
      </c>
      <c r="C181" s="306"/>
      <c r="D181" s="306"/>
      <c r="F181" s="4"/>
      <c r="G181" s="36"/>
    </row>
    <row r="182" spans="1:7" s="2" customFormat="1" ht="13.5" thickBot="1" x14ac:dyDescent="0.3">
      <c r="A182" s="34"/>
      <c r="B182" s="306"/>
      <c r="C182" s="306"/>
      <c r="D182" s="306"/>
      <c r="E182" s="14" t="s">
        <v>2</v>
      </c>
      <c r="F182" s="15"/>
      <c r="G182" s="36"/>
    </row>
    <row r="183" spans="1:7" s="2" customFormat="1" ht="6.75" customHeight="1" x14ac:dyDescent="0.25">
      <c r="A183" s="34"/>
      <c r="D183" s="3"/>
      <c r="F183" s="4"/>
      <c r="G183" s="36"/>
    </row>
    <row r="184" spans="1:7" s="2" customFormat="1" x14ac:dyDescent="0.25">
      <c r="A184" s="34"/>
      <c r="B184" s="297"/>
      <c r="C184" s="298"/>
      <c r="D184" s="299"/>
      <c r="F184" s="4"/>
      <c r="G184" s="36"/>
    </row>
    <row r="185" spans="1:7" s="2" customFormat="1" x14ac:dyDescent="0.25">
      <c r="A185" s="34"/>
      <c r="B185" s="300"/>
      <c r="C185" s="301"/>
      <c r="D185" s="302"/>
      <c r="F185" s="4"/>
      <c r="G185" s="36"/>
    </row>
    <row r="186" spans="1:7" s="2" customFormat="1" x14ac:dyDescent="0.25">
      <c r="A186" s="34"/>
      <c r="B186" s="300"/>
      <c r="C186" s="301"/>
      <c r="D186" s="302"/>
      <c r="F186" s="4"/>
      <c r="G186" s="36"/>
    </row>
    <row r="187" spans="1:7" s="2" customFormat="1" x14ac:dyDescent="0.25">
      <c r="A187" s="34"/>
      <c r="B187" s="300"/>
      <c r="C187" s="301"/>
      <c r="D187" s="302"/>
      <c r="F187" s="4"/>
      <c r="G187" s="36"/>
    </row>
    <row r="188" spans="1:7" s="2" customFormat="1" x14ac:dyDescent="0.25">
      <c r="A188" s="34"/>
      <c r="B188" s="300"/>
      <c r="C188" s="301"/>
      <c r="D188" s="302"/>
      <c r="F188" s="4"/>
      <c r="G188" s="36"/>
    </row>
    <row r="189" spans="1:7" s="2" customFormat="1" x14ac:dyDescent="0.25">
      <c r="A189" s="34"/>
      <c r="B189" s="300"/>
      <c r="C189" s="301"/>
      <c r="D189" s="302"/>
      <c r="F189" s="4"/>
      <c r="G189" s="36"/>
    </row>
    <row r="190" spans="1:7" s="2" customFormat="1" x14ac:dyDescent="0.25">
      <c r="A190" s="34"/>
      <c r="B190" s="303"/>
      <c r="C190" s="304"/>
      <c r="D190" s="305"/>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sheetData>
  <mergeCells count="14">
    <mergeCell ref="B29:D30"/>
    <mergeCell ref="B56:D57"/>
    <mergeCell ref="B81:D82"/>
    <mergeCell ref="B106:D107"/>
    <mergeCell ref="B131:D132"/>
    <mergeCell ref="B32:D38"/>
    <mergeCell ref="B184:D190"/>
    <mergeCell ref="B59:D65"/>
    <mergeCell ref="B84:D90"/>
    <mergeCell ref="B109:D115"/>
    <mergeCell ref="B134:D140"/>
    <mergeCell ref="B159:D165"/>
    <mergeCell ref="B156:D157"/>
    <mergeCell ref="B181:D182"/>
  </mergeCells>
  <dataValidations count="1">
    <dataValidation type="list" showInputMessage="1" showErrorMessage="1" sqref="F57 F157 F132 F107 F6 F182 F82">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7" man="1"/>
    <brk id="145" max="7" man="1"/>
  </row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F18"/>
  <sheetViews>
    <sheetView workbookViewId="0">
      <selection activeCell="B29" sqref="B29:D30"/>
    </sheetView>
  </sheetViews>
  <sheetFormatPr defaultRowHeight="15" x14ac:dyDescent="0.25"/>
  <sheetData>
    <row r="1" spans="1:1" x14ac:dyDescent="0.25">
      <c r="A1" t="s">
        <v>191</v>
      </c>
    </row>
    <row r="2" spans="1:1" x14ac:dyDescent="0.25">
      <c r="A2" t="s">
        <v>192</v>
      </c>
    </row>
    <row r="17" spans="1:6" s="2" customFormat="1" x14ac:dyDescent="0.25">
      <c r="A17" s="87"/>
      <c r="B17"/>
      <c r="D17" s="3"/>
      <c r="F17" s="4"/>
    </row>
    <row r="18" spans="1:6" s="2" customFormat="1" ht="12.75" x14ac:dyDescent="0.2">
      <c r="A18" s="87"/>
      <c r="D18" s="3"/>
      <c r="F18" s="4"/>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17"/>
  <sheetViews>
    <sheetView workbookViewId="0">
      <selection activeCell="B29" sqref="B29:D30"/>
    </sheetView>
  </sheetViews>
  <sheetFormatPr defaultRowHeight="15" x14ac:dyDescent="0.25"/>
  <sheetData>
    <row r="1" spans="1:1" x14ac:dyDescent="0.25">
      <c r="A1" s="140" t="s">
        <v>193</v>
      </c>
    </row>
    <row r="2" spans="1:1" x14ac:dyDescent="0.25">
      <c r="A2" s="140" t="s">
        <v>194</v>
      </c>
    </row>
    <row r="3" spans="1:1" x14ac:dyDescent="0.25">
      <c r="A3" s="140" t="s">
        <v>195</v>
      </c>
    </row>
    <row r="4" spans="1:1" x14ac:dyDescent="0.25">
      <c r="A4" s="140" t="s">
        <v>196</v>
      </c>
    </row>
    <row r="5" spans="1:1" x14ac:dyDescent="0.25">
      <c r="A5" s="140" t="s">
        <v>197</v>
      </c>
    </row>
    <row r="6" spans="1:1" x14ac:dyDescent="0.25">
      <c r="A6" s="140" t="s">
        <v>198</v>
      </c>
    </row>
    <row r="7" spans="1:1" x14ac:dyDescent="0.25">
      <c r="A7" s="140" t="s">
        <v>199</v>
      </c>
    </row>
    <row r="8" spans="1:1" x14ac:dyDescent="0.25">
      <c r="A8" s="140" t="s">
        <v>200</v>
      </c>
    </row>
    <row r="9" spans="1:1" x14ac:dyDescent="0.25">
      <c r="A9" s="140" t="s">
        <v>201</v>
      </c>
    </row>
    <row r="10" spans="1:1" x14ac:dyDescent="0.25">
      <c r="A10" s="140" t="s">
        <v>202</v>
      </c>
    </row>
    <row r="11" spans="1:1" x14ac:dyDescent="0.25">
      <c r="A11" s="140" t="s">
        <v>203</v>
      </c>
    </row>
    <row r="12" spans="1:1" x14ac:dyDescent="0.25">
      <c r="A12" s="140" t="s">
        <v>204</v>
      </c>
    </row>
    <row r="13" spans="1:1" x14ac:dyDescent="0.25">
      <c r="A13" s="140" t="s">
        <v>205</v>
      </c>
    </row>
    <row r="14" spans="1:1" x14ac:dyDescent="0.25">
      <c r="A14" s="140" t="s">
        <v>206</v>
      </c>
    </row>
    <row r="15" spans="1:1" x14ac:dyDescent="0.25">
      <c r="A15" s="140" t="s">
        <v>207</v>
      </c>
    </row>
    <row r="16" spans="1:1" x14ac:dyDescent="0.25">
      <c r="A16" s="140" t="s">
        <v>208</v>
      </c>
    </row>
    <row r="17" spans="1:1" x14ac:dyDescent="0.25">
      <c r="A17" s="141" t="s">
        <v>209</v>
      </c>
    </row>
  </sheetData>
  <dataValidations count="1">
    <dataValidation allowBlank="1" showInputMessage="1" showErrorMessage="1" promptTitle="DPH System" sqref="A1:A17"/>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5"/>
  <sheetViews>
    <sheetView workbookViewId="0">
      <selection activeCell="B29" sqref="B29:D30"/>
    </sheetView>
  </sheetViews>
  <sheetFormatPr defaultRowHeight="15" x14ac:dyDescent="0.25"/>
  <sheetData>
    <row r="1" spans="1:1" x14ac:dyDescent="0.25">
      <c r="A1" t="s">
        <v>210</v>
      </c>
    </row>
    <row r="2" spans="1:1" x14ac:dyDescent="0.25">
      <c r="A2" t="s">
        <v>211</v>
      </c>
    </row>
    <row r="3" spans="1:1" x14ac:dyDescent="0.25">
      <c r="A3" t="s">
        <v>212</v>
      </c>
    </row>
    <row r="4" spans="1:1" x14ac:dyDescent="0.25">
      <c r="A4" t="s">
        <v>213</v>
      </c>
    </row>
    <row r="5" spans="1:1" x14ac:dyDescent="0.25">
      <c r="A5" t="s">
        <v>214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5"/>
  <sheetViews>
    <sheetView workbookViewId="0">
      <selection activeCell="B29" sqref="B29:D30"/>
    </sheetView>
  </sheetViews>
  <sheetFormatPr defaultRowHeight="15" x14ac:dyDescent="0.25"/>
  <sheetData>
    <row r="1" spans="1:1" x14ac:dyDescent="0.25">
      <c r="A1" t="s">
        <v>216</v>
      </c>
    </row>
    <row r="2" spans="1:1" x14ac:dyDescent="0.25">
      <c r="A2" t="s">
        <v>217</v>
      </c>
    </row>
    <row r="3" spans="1:1" x14ac:dyDescent="0.25">
      <c r="A3" t="s">
        <v>218</v>
      </c>
    </row>
    <row r="4" spans="1:1" x14ac:dyDescent="0.25">
      <c r="A4" t="s">
        <v>219</v>
      </c>
    </row>
    <row r="5" spans="1:1" x14ac:dyDescent="0.25">
      <c r="A5" t="s">
        <v>220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22" ma:contentTypeDescription="This is the Custom Document Type for use by DHCS" ma:contentTypeScope="" ma:versionID="54754345e7a46eefdcce069b4d1cec81">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B8D7B3-7D0C-489D-A6D8-60F8ABAD3D7D}"/>
</file>

<file path=customXml/itemProps2.xml><?xml version="1.0" encoding="utf-8"?>
<ds:datastoreItem xmlns:ds="http://schemas.openxmlformats.org/officeDocument/2006/customXml" ds:itemID="{0C65254A-996C-424A-9FA0-B4AEC1B3939C}">
  <ds:schemaRefs>
    <ds:schemaRef ds:uri="http://schemas.microsoft.com/office/2006/metadata/longProperties"/>
  </ds:schemaRefs>
</ds:datastoreItem>
</file>

<file path=customXml/itemProps3.xml><?xml version="1.0" encoding="utf-8"?>
<ds:datastoreItem xmlns:ds="http://schemas.openxmlformats.org/officeDocument/2006/customXml" ds:itemID="{7F436761-42F1-4A4D-AC42-ED37B81AF302}">
  <ds:schemaRefs>
    <ds:schemaRef ds:uri="http://schemas.microsoft.com/sharepoint/v3/contenttype/forms"/>
  </ds:schemaRefs>
</ds:datastoreItem>
</file>

<file path=customXml/itemProps4.xml><?xml version="1.0" encoding="utf-8"?>
<ds:datastoreItem xmlns:ds="http://schemas.openxmlformats.org/officeDocument/2006/customXml" ds:itemID="{EB6CEE9E-A10C-46BF-87FE-F19EF04A5E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C5B2FCC-69BF-4A52-9327-87EE1D74EF5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84</vt:i4>
      </vt:variant>
    </vt:vector>
  </HeadingPairs>
  <TitlesOfParts>
    <vt:vector size="132" baseType="lpstr">
      <vt:lpstr>data</vt:lpstr>
      <vt:lpstr>Instructions</vt:lpstr>
      <vt:lpstr>Total Payment Amount</vt:lpstr>
      <vt:lpstr>Annual Report Narrative</vt:lpstr>
      <vt:lpstr>Category 1 Summary</vt:lpstr>
      <vt:lpstr>Category 2 Summary</vt:lpstr>
      <vt:lpstr>Category 3 Summary</vt:lpstr>
      <vt:lpstr>Category 4 Summary</vt:lpstr>
      <vt:lpstr>Expand Primary Care Capacity</vt:lpstr>
      <vt:lpstr>Training Primary Care Workforce</vt:lpstr>
      <vt:lpstr>Registry Functionality</vt:lpstr>
      <vt:lpstr>Interpretation Services</vt:lpstr>
      <vt:lpstr>REAL Data</vt:lpstr>
      <vt:lpstr>Urgent Medical Advice</vt:lpstr>
      <vt:lpstr>Introduce Telemedicine</vt:lpstr>
      <vt:lpstr>Coding &amp; Documentation</vt:lpstr>
      <vt:lpstr>Risk Stratification</vt:lpstr>
      <vt:lpstr>Expand Specialty Care Capacity</vt:lpstr>
      <vt:lpstr>Perf Improvement &amp; Reporting</vt:lpstr>
      <vt:lpstr>Expand Medical Homes</vt:lpstr>
      <vt:lpstr>Chronic Care Management</vt:lpstr>
      <vt:lpstr>Redesign Primary Care</vt:lpstr>
      <vt:lpstr>Patient Experience</vt:lpstr>
      <vt:lpstr>Redesign for Cost Containment</vt:lpstr>
      <vt:lpstr>Integrate Physical Behavioral</vt:lpstr>
      <vt:lpstr>Specialty Care Access</vt:lpstr>
      <vt:lpstr>Patient Care Navigation</vt:lpstr>
      <vt:lpstr>Process Improvement Methodology</vt:lpstr>
      <vt:lpstr>ED Patient Flow</vt:lpstr>
      <vt:lpstr>Use Palliative Care Programs</vt:lpstr>
      <vt:lpstr>Conduct Medication Management</vt:lpstr>
      <vt:lpstr>Care Transitions</vt:lpstr>
      <vt:lpstr>Real-Time HAIs System</vt:lpstr>
      <vt:lpstr>PatientCaregiver Experience</vt:lpstr>
      <vt:lpstr>Care Coordination</vt:lpstr>
      <vt:lpstr>Preventive Health</vt:lpstr>
      <vt:lpstr>At-Risk Populations</vt:lpstr>
      <vt:lpstr>Sepsis</vt:lpstr>
      <vt:lpstr>CLABSI</vt:lpstr>
      <vt:lpstr>SSI</vt:lpstr>
      <vt:lpstr>HAPU</vt:lpstr>
      <vt:lpstr>Stroke</vt:lpstr>
      <vt:lpstr>VTE</vt:lpstr>
      <vt:lpstr>Falls with Injury</vt:lpstr>
      <vt:lpstr>Sheet1</vt:lpstr>
      <vt:lpstr>Sheet4</vt:lpstr>
      <vt:lpstr>Sheet5</vt:lpstr>
      <vt:lpstr>Sheet48</vt:lpstr>
      <vt:lpstr>DPH</vt:lpstr>
      <vt:lpstr>DY</vt:lpstr>
      <vt:lpstr>'Annual Report Narrative'!Print_Area</vt:lpstr>
      <vt:lpstr>'Care Transitions'!Print_Area</vt:lpstr>
      <vt:lpstr>'Category 1 Summary'!Print_Area</vt:lpstr>
      <vt:lpstr>'Category 2 Summary'!Print_Area</vt:lpstr>
      <vt:lpstr>'Category 3 Summary'!Print_Area</vt:lpstr>
      <vt:lpstr>'Category 4 Summary'!Print_Area</vt:lpstr>
      <vt:lpstr>'Chronic Care Management'!Print_Area</vt:lpstr>
      <vt:lpstr>CLABSI!Print_Area</vt:lpstr>
      <vt:lpstr>'Coding &amp; Documentation'!Print_Area</vt:lpstr>
      <vt:lpstr>'Conduct Medication Management'!Print_Area</vt:lpstr>
      <vt:lpstr>'ED Patient Flow'!Print_Area</vt:lpstr>
      <vt:lpstr>'Expand Medical Homes'!Print_Area</vt:lpstr>
      <vt:lpstr>'Expand Primary Care Capacity'!Print_Area</vt:lpstr>
      <vt:lpstr>'Expand Specialty Care Capacity'!Print_Area</vt:lpstr>
      <vt:lpstr>'Falls with Injury'!Print_Area</vt:lpstr>
      <vt:lpstr>HAPU!Print_Area</vt:lpstr>
      <vt:lpstr>Instructions!Print_Area</vt:lpstr>
      <vt:lpstr>'Integrate Physical Behavioral'!Print_Area</vt:lpstr>
      <vt:lpstr>'Interpretation Services'!Print_Area</vt:lpstr>
      <vt:lpstr>'Introduce Telemedicine'!Print_Area</vt:lpstr>
      <vt:lpstr>'Patient Care Navigation'!Print_Area</vt:lpstr>
      <vt:lpstr>'Patient Experience'!Print_Area</vt:lpstr>
      <vt:lpstr>'PatientCaregiver Experience'!Print_Area</vt:lpstr>
      <vt:lpstr>'Perf Improvement &amp; Reporting'!Print_Area</vt:lpstr>
      <vt:lpstr>'Process Improvement Methodology'!Print_Area</vt:lpstr>
      <vt:lpstr>'REAL Data'!Print_Area</vt:lpstr>
      <vt:lpstr>'Real-Time HAIs System'!Print_Area</vt:lpstr>
      <vt:lpstr>'Redesign for Cost Containment'!Print_Area</vt:lpstr>
      <vt:lpstr>'Redesign Primary Care'!Print_Area</vt:lpstr>
      <vt:lpstr>'Registry Functionality'!Print_Area</vt:lpstr>
      <vt:lpstr>'Risk Stratification'!Print_Area</vt:lpstr>
      <vt:lpstr>Sepsis!Print_Area</vt:lpstr>
      <vt:lpstr>'Specialty Care Access'!Print_Area</vt:lpstr>
      <vt:lpstr>SSI!Print_Area</vt:lpstr>
      <vt:lpstr>Stroke!Print_Area</vt:lpstr>
      <vt:lpstr>'Total Payment Amount'!Print_Area</vt:lpstr>
      <vt:lpstr>'Training Primary Care Workforce'!Print_Area</vt:lpstr>
      <vt:lpstr>'Urgent Medical Advice'!Print_Area</vt:lpstr>
      <vt:lpstr>'Use Palliative Care Programs'!Print_Area</vt:lpstr>
      <vt:lpstr>VTE!Print_Area</vt:lpstr>
      <vt:lpstr>'At-Risk Populations'!Print_Titles</vt:lpstr>
      <vt:lpstr>'Care Coordination'!Print_Titles</vt:lpstr>
      <vt:lpstr>'Care Transitions'!Print_Titles</vt:lpstr>
      <vt:lpstr>'Category 1 Summary'!Print_Titles</vt:lpstr>
      <vt:lpstr>'Category 2 Summary'!Print_Titles</vt:lpstr>
      <vt:lpstr>'Category 3 Summary'!Print_Titles</vt:lpstr>
      <vt:lpstr>'Category 4 Summary'!Print_Titles</vt:lpstr>
      <vt:lpstr>'Chronic Care Management'!Print_Titles</vt:lpstr>
      <vt:lpstr>CLABSI!Print_Titles</vt:lpstr>
      <vt:lpstr>'Coding &amp; Documentation'!Print_Titles</vt:lpstr>
      <vt:lpstr>'Conduct Medication Management'!Print_Titles</vt:lpstr>
      <vt:lpstr>'ED Patient Flow'!Print_Titles</vt:lpstr>
      <vt:lpstr>'Expand Medical Homes'!Print_Titles</vt:lpstr>
      <vt:lpstr>'Expand Primary Care Capacity'!Print_Titles</vt:lpstr>
      <vt:lpstr>'Expand Specialty Care Capacity'!Print_Titles</vt:lpstr>
      <vt:lpstr>'Falls with Injury'!Print_Titles</vt:lpstr>
      <vt:lpstr>HAPU!Print_Titles</vt:lpstr>
      <vt:lpstr>'Integrate Physical Behavioral'!Print_Titles</vt:lpstr>
      <vt:lpstr>'Interpretation Services'!Print_Titles</vt:lpstr>
      <vt:lpstr>'Introduce Telemedicine'!Print_Titles</vt:lpstr>
      <vt:lpstr>'Patient Care Navigation'!Print_Titles</vt:lpstr>
      <vt:lpstr>'Patient Experience'!Print_Titles</vt:lpstr>
      <vt:lpstr>'PatientCaregiver Experience'!Print_Titles</vt:lpstr>
      <vt:lpstr>'Perf Improvement &amp; Reporting'!Print_Titles</vt:lpstr>
      <vt:lpstr>'Preventive Health'!Print_Titles</vt:lpstr>
      <vt:lpstr>'Process Improvement Methodology'!Print_Titles</vt:lpstr>
      <vt:lpstr>'REAL Data'!Print_Titles</vt:lpstr>
      <vt:lpstr>'Real-Time HAIs System'!Print_Titles</vt:lpstr>
      <vt:lpstr>'Redesign for Cost Containment'!Print_Titles</vt:lpstr>
      <vt:lpstr>'Redesign Primary Care'!Print_Titles</vt:lpstr>
      <vt:lpstr>'Registry Functionality'!Print_Titles</vt:lpstr>
      <vt:lpstr>'Risk Stratification'!Print_Titles</vt:lpstr>
      <vt:lpstr>Sepsis!Print_Titles</vt:lpstr>
      <vt:lpstr>'Specialty Care Access'!Print_Titles</vt:lpstr>
      <vt:lpstr>SSI!Print_Titles</vt:lpstr>
      <vt:lpstr>Stroke!Print_Titles</vt:lpstr>
      <vt:lpstr>'Training Primary Care Workforce'!Print_Titles</vt:lpstr>
      <vt:lpstr>'Urgent Medical Advice'!Print_Titles</vt:lpstr>
      <vt:lpstr>'Use Palliative Care Programs'!Print_Titles</vt:lpstr>
      <vt:lpstr>VTE!Print_Titles</vt:lpstr>
      <vt:lpstr>Source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 7 Annual Report</dc:title>
  <dc:creator>MFSchoenberg</dc:creator>
  <cp:keywords>DSRIP DY 7 Annual Report</cp:keywords>
  <cp:lastModifiedBy>westj</cp:lastModifiedBy>
  <cp:lastPrinted>2012-10-30T19:27:59Z</cp:lastPrinted>
  <dcterms:created xsi:type="dcterms:W3CDTF">2011-04-27T21:00:50Z</dcterms:created>
  <dcterms:modified xsi:type="dcterms:W3CDTF">2020-11-11T03:10:22Z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xd_Signature">
    <vt:lpwstr/>
  </property>
  <property fmtid="{D5CDD505-2E9C-101B-9397-08002B2CF9AE}" pid="4" name="TemplateUrl">
    <vt:lpwstr/>
  </property>
  <property fmtid="{D5CDD505-2E9C-101B-9397-08002B2CF9AE}" pid="5" name="Order">
    <vt:lpwstr>534600.000000000</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_SourceUrl">
    <vt:lpwstr/>
  </property>
  <property fmtid="{D5CDD505-2E9C-101B-9397-08002B2CF9AE}" pid="10" name="_SharedFileIndex">
    <vt:lpwstr/>
  </property>
  <property fmtid="{D5CDD505-2E9C-101B-9397-08002B2CF9AE}" pid="11" name="display_urn:schemas-microsoft-com:office:office#Editor">
    <vt:lpwstr>John SS01. Trapper</vt:lpwstr>
  </property>
  <property fmtid="{D5CDD505-2E9C-101B-9397-08002B2CF9AE}" pid="12" name="display_urn:schemas-microsoft-com:office:office#Author">
    <vt:lpwstr>John SS01. Trapper</vt:lpwstr>
  </property>
  <property fmtid="{D5CDD505-2E9C-101B-9397-08002B2CF9AE}" pid="13" name="_dlc_DocId">
    <vt:lpwstr>DHCSDOC-2129867196-604</vt:lpwstr>
  </property>
  <property fmtid="{D5CDD505-2E9C-101B-9397-08002B2CF9AE}" pid="14" name="_dlc_DocIdItemGuid">
    <vt:lpwstr>9e6cdaf4-a5e2-49a9-b98a-a8b461e0568b</vt:lpwstr>
  </property>
  <property fmtid="{D5CDD505-2E9C-101B-9397-08002B2CF9AE}" pid="15" name="_dlc_DocIdUrl">
    <vt:lpwstr>http://dhcs2016prod:88/provgovpart/_layouts/15/DocIdRedir.aspx?ID=DHCSDOC-2129867196-604, DHCSDOC-2129867196-604</vt:lpwstr>
  </property>
  <property fmtid="{D5CDD505-2E9C-101B-9397-08002B2CF9AE}" pid="16" name="ContentTypeId">
    <vt:lpwstr>0x0101000DD778A44A894D44A57135C48A267F0A</vt:lpwstr>
  </property>
</Properties>
</file>